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updateLinks="never" codeName="BuÇalışmaKitabı" defaultThemeVersion="166925"/>
  <mc:AlternateContent xmlns:mc="http://schemas.openxmlformats.org/markup-compatibility/2006">
    <mc:Choice Requires="x15">
      <x15ac:absPath xmlns:x15ac="http://schemas.microsoft.com/office/spreadsheetml/2010/11/ac" url="C:\Users\BTA\Desktop\"/>
    </mc:Choice>
  </mc:AlternateContent>
  <xr:revisionPtr revIDLastSave="0" documentId="13_ncr:1_{E5386BF4-8DEB-4530-AD8A-CC6B1CC90D14}" xr6:coauthVersionLast="41" xr6:coauthVersionMax="41" xr10:uidLastSave="{00000000-0000-0000-0000-000000000000}"/>
  <bookViews>
    <workbookView xWindow="-120" yWindow="-120" windowWidth="29040" windowHeight="15840" tabRatio="138" xr2:uid="{00000000-000D-0000-FFFF-FFFF00000000}"/>
  </bookViews>
  <sheets>
    <sheet name="BTA" sheetId="58" r:id="rId1"/>
    <sheet name="WEB" sheetId="68" r:id="rId2"/>
    <sheet name="Sayfa1" sheetId="11" r:id="rId3"/>
    <sheet name="Takip Listesi" sheetId="55" r:id="rId4"/>
    <sheet name="Değişiklikler" sheetId="52" r:id="rId5"/>
    <sheet name="Tüm - Sektör" sheetId="38" r:id="rId6"/>
    <sheet name="Yıldız Liste" sheetId="62" r:id="rId7"/>
    <sheet name="Ana Pazar Liste" sheetId="61" r:id="rId8"/>
    <sheet name="Alt Pazar Liste" sheetId="63" r:id="rId9"/>
    <sheet name="BOT HİSSELER CIKARILDI" sheetId="67" r:id="rId10"/>
    <sheet name="Alt Pazar Sermaye" sheetId="23" r:id="rId11"/>
    <sheet name="Ana Pazar - Sektör" sheetId="43" r:id="rId12"/>
    <sheet name="CSV_Tani" sheetId="66" r:id="rId13"/>
    <sheet name="BTA Tarama" sheetId="64" r:id="rId14"/>
    <sheet name="Tarama" sheetId="35" r:id="rId15"/>
    <sheet name="Yıldız Pazar Sermaye" sheetId="22" r:id="rId16"/>
    <sheet name="5dk Tavan Adayı" sheetId="36" r:id="rId17"/>
    <sheet name="Temel veriler" sheetId="20" r:id="rId18"/>
    <sheet name="Tüm - Sermaye" sheetId="37" r:id="rId19"/>
    <sheet name="Zirve Kırılım" sheetId="65" r:id="rId20"/>
  </sheets>
  <functionGroups builtInGroupCount="19"/>
  <externalReferences>
    <externalReference r:id="rId21"/>
  </externalReferences>
  <definedNames>
    <definedName name="_xlnm._FilterDatabase" localSheetId="11" hidden="1">'Ana Pazar - Sektör'!$A$1:$V$268</definedName>
    <definedName name="_xlnm._FilterDatabase" localSheetId="0" hidden="1">BTA!$A$1:$X$767</definedName>
    <definedName name="_xlnm._FilterDatabase" localSheetId="5" hidden="1">'Tüm - Sektör'!$A$1:$Q$622</definedName>
    <definedName name="_xlnm._FilterDatabase" localSheetId="18" hidden="1">'Tüm - Sermaye'!$A$1:$P$612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D637" i="68" l="1"/>
  <c r="D638" i="68"/>
  <c r="D639" i="68"/>
  <c r="D640" i="68"/>
  <c r="D641" i="68"/>
  <c r="D642" i="68"/>
  <c r="D643" i="68"/>
  <c r="D644" i="68"/>
  <c r="D645" i="68"/>
  <c r="D646" i="68"/>
  <c r="D647" i="68"/>
  <c r="D648" i="68"/>
  <c r="D649" i="68"/>
  <c r="D650" i="68"/>
  <c r="D651" i="68"/>
  <c r="D652" i="68"/>
  <c r="D653" i="68"/>
  <c r="D654" i="68"/>
  <c r="D655" i="68"/>
  <c r="D656" i="68"/>
  <c r="D657" i="68"/>
  <c r="D658" i="68"/>
  <c r="D659" i="68"/>
  <c r="D660" i="68"/>
  <c r="D661" i="68"/>
  <c r="D662" i="68"/>
  <c r="D663" i="68"/>
  <c r="D664" i="68"/>
  <c r="D665" i="68"/>
  <c r="D666" i="68"/>
  <c r="D667" i="68"/>
  <c r="D668" i="68"/>
  <c r="D669" i="68"/>
  <c r="D670" i="68"/>
  <c r="D671" i="68"/>
  <c r="D672" i="68"/>
  <c r="D673" i="68"/>
  <c r="D674" i="68"/>
  <c r="D675" i="68"/>
  <c r="D676" i="68"/>
  <c r="D677" i="68"/>
  <c r="D678" i="68"/>
  <c r="D679" i="68"/>
  <c r="D680" i="68"/>
  <c r="D681" i="68"/>
  <c r="D682" i="68"/>
  <c r="D683" i="68"/>
  <c r="D684" i="68"/>
  <c r="D685" i="68"/>
  <c r="D686" i="68"/>
  <c r="D687" i="68"/>
  <c r="D688" i="68"/>
  <c r="D689" i="68"/>
  <c r="D690" i="68"/>
  <c r="D691" i="68"/>
  <c r="D692" i="68"/>
  <c r="D693" i="68"/>
  <c r="D694" i="68"/>
  <c r="D695" i="68"/>
  <c r="D696" i="68"/>
  <c r="D697" i="68"/>
  <c r="D698" i="68"/>
  <c r="D699" i="68"/>
  <c r="D700" i="68"/>
  <c r="D701" i="68"/>
  <c r="D702" i="68"/>
  <c r="D703" i="68"/>
  <c r="D704" i="68"/>
  <c r="D705" i="68"/>
  <c r="D706" i="68"/>
  <c r="D707" i="68"/>
  <c r="D708" i="68"/>
  <c r="D709" i="68"/>
  <c r="D710" i="68"/>
  <c r="D711" i="68"/>
  <c r="D712" i="68"/>
  <c r="D713" i="68"/>
  <c r="D714" i="68"/>
  <c r="D715" i="68"/>
  <c r="D716" i="68"/>
  <c r="D717" i="68"/>
  <c r="D718" i="68"/>
  <c r="D719" i="68"/>
  <c r="D720" i="68"/>
  <c r="D721" i="68"/>
  <c r="D722" i="68"/>
  <c r="D723" i="68"/>
  <c r="D724" i="68"/>
  <c r="D725" i="68"/>
  <c r="D726" i="68"/>
  <c r="D727" i="68"/>
  <c r="D728" i="68"/>
  <c r="D729" i="68"/>
  <c r="D730" i="68"/>
  <c r="D731" i="68"/>
  <c r="D732" i="68"/>
  <c r="D733" i="68"/>
  <c r="D734" i="68"/>
  <c r="D735" i="68"/>
  <c r="D736" i="68"/>
  <c r="D737" i="68"/>
  <c r="D738" i="68"/>
  <c r="D739" i="68"/>
  <c r="D740" i="68"/>
  <c r="D741" i="68"/>
  <c r="D742" i="68"/>
  <c r="D743" i="68"/>
  <c r="D744" i="68"/>
  <c r="D745" i="68"/>
  <c r="D746" i="68"/>
  <c r="D747" i="68"/>
  <c r="D748" i="68"/>
  <c r="D749" i="68"/>
  <c r="D750" i="68"/>
  <c r="D751" i="68"/>
  <c r="D752" i="68"/>
  <c r="D753" i="68"/>
  <c r="D754" i="68"/>
  <c r="D755" i="68"/>
  <c r="D756" i="68"/>
  <c r="D757" i="68"/>
  <c r="D758" i="68"/>
  <c r="D759" i="68"/>
  <c r="D760" i="68"/>
  <c r="D761" i="68"/>
  <c r="D762" i="68"/>
  <c r="D763" i="68"/>
  <c r="D764" i="68"/>
  <c r="D765" i="68"/>
  <c r="D766" i="68"/>
  <c r="D767" i="68"/>
  <c r="D768" i="68"/>
  <c r="D769" i="68"/>
  <c r="D770" i="68"/>
  <c r="D771" i="68"/>
  <c r="D772" i="68"/>
  <c r="D773" i="68"/>
  <c r="D774" i="68"/>
  <c r="D775" i="68"/>
  <c r="D776" i="68"/>
  <c r="D777" i="68"/>
  <c r="D778" i="68"/>
  <c r="D779" i="68"/>
  <c r="D780" i="68"/>
  <c r="D781" i="68"/>
  <c r="D2" i="68"/>
  <c r="E824" i="68" l="1"/>
  <c r="B3" i="68"/>
  <c r="B4" i="68"/>
  <c r="B5" i="68"/>
  <c r="B6" i="68"/>
  <c r="B7" i="68"/>
  <c r="B8" i="68"/>
  <c r="B9" i="68"/>
  <c r="B10" i="68"/>
  <c r="B11" i="68"/>
  <c r="B12" i="68"/>
  <c r="B13" i="68"/>
  <c r="B14" i="68"/>
  <c r="B15" i="68"/>
  <c r="B16" i="68"/>
  <c r="B17" i="68"/>
  <c r="B18" i="68"/>
  <c r="B19" i="68"/>
  <c r="B20" i="68"/>
  <c r="B21" i="68"/>
  <c r="B22" i="68"/>
  <c r="B23" i="68"/>
  <c r="B24" i="68"/>
  <c r="B25" i="68"/>
  <c r="B26" i="68"/>
  <c r="B27" i="68"/>
  <c r="B28" i="68"/>
  <c r="B29" i="68"/>
  <c r="B30" i="68"/>
  <c r="B31" i="68"/>
  <c r="B32" i="68"/>
  <c r="B33" i="68"/>
  <c r="B34" i="68"/>
  <c r="B35" i="68"/>
  <c r="B36" i="68"/>
  <c r="B37" i="68"/>
  <c r="B38" i="68"/>
  <c r="B39" i="68"/>
  <c r="B40" i="68"/>
  <c r="B41" i="68"/>
  <c r="B42" i="68"/>
  <c r="B43" i="68"/>
  <c r="B44" i="68"/>
  <c r="B45" i="68"/>
  <c r="B46" i="68"/>
  <c r="B47" i="68"/>
  <c r="B48" i="68"/>
  <c r="B49" i="68"/>
  <c r="B50" i="68"/>
  <c r="B51" i="68"/>
  <c r="B52" i="68"/>
  <c r="B53" i="68"/>
  <c r="B54" i="68"/>
  <c r="B55" i="68"/>
  <c r="B56" i="68"/>
  <c r="B57" i="68"/>
  <c r="B58" i="68"/>
  <c r="B59" i="68"/>
  <c r="B60" i="68"/>
  <c r="B61" i="68"/>
  <c r="B62" i="68"/>
  <c r="B63" i="68"/>
  <c r="B64" i="68"/>
  <c r="B65" i="68"/>
  <c r="B66" i="68"/>
  <c r="B67" i="68"/>
  <c r="B68" i="68"/>
  <c r="B69" i="68"/>
  <c r="B70" i="68"/>
  <c r="B71" i="68"/>
  <c r="B72" i="68"/>
  <c r="B73" i="68"/>
  <c r="B74" i="68"/>
  <c r="B75" i="68"/>
  <c r="B76" i="68"/>
  <c r="B77" i="68"/>
  <c r="B78" i="68"/>
  <c r="B79" i="68"/>
  <c r="B80" i="68"/>
  <c r="B81" i="68"/>
  <c r="B82" i="68"/>
  <c r="B83" i="68"/>
  <c r="B84" i="68"/>
  <c r="B85" i="68"/>
  <c r="B86" i="68"/>
  <c r="B87" i="68"/>
  <c r="B88" i="68"/>
  <c r="B89" i="68"/>
  <c r="B90" i="68"/>
  <c r="B91" i="68"/>
  <c r="B92" i="68"/>
  <c r="B93" i="68"/>
  <c r="B94" i="68"/>
  <c r="B95" i="68"/>
  <c r="B96" i="68"/>
  <c r="B97" i="68"/>
  <c r="B98" i="68"/>
  <c r="B99" i="68"/>
  <c r="B100" i="68"/>
  <c r="B101" i="68"/>
  <c r="B102" i="68"/>
  <c r="B103" i="68"/>
  <c r="B104" i="68"/>
  <c r="B105" i="68"/>
  <c r="B106" i="68"/>
  <c r="B107" i="68"/>
  <c r="B108" i="68"/>
  <c r="B109" i="68"/>
  <c r="B110" i="68"/>
  <c r="B111" i="68"/>
  <c r="B112" i="68"/>
  <c r="B113" i="68"/>
  <c r="B114" i="68"/>
  <c r="B115" i="68"/>
  <c r="B116" i="68"/>
  <c r="B117" i="68"/>
  <c r="B118" i="68"/>
  <c r="B119" i="68"/>
  <c r="B120" i="68"/>
  <c r="B121" i="68"/>
  <c r="B122" i="68"/>
  <c r="B123" i="68"/>
  <c r="B124" i="68"/>
  <c r="B125" i="68"/>
  <c r="B126" i="68"/>
  <c r="B127" i="68"/>
  <c r="B128" i="68"/>
  <c r="B129" i="68"/>
  <c r="B130" i="68"/>
  <c r="B131" i="68"/>
  <c r="B132" i="68"/>
  <c r="B133" i="68"/>
  <c r="B134" i="68"/>
  <c r="B135" i="68"/>
  <c r="B136" i="68"/>
  <c r="B137" i="68"/>
  <c r="B138" i="68"/>
  <c r="B139" i="68"/>
  <c r="B140" i="68"/>
  <c r="B141" i="68"/>
  <c r="B142" i="68"/>
  <c r="B143" i="68"/>
  <c r="B144" i="68"/>
  <c r="B145" i="68"/>
  <c r="B146" i="68"/>
  <c r="B147" i="68"/>
  <c r="B148" i="68"/>
  <c r="B149" i="68"/>
  <c r="B150" i="68"/>
  <c r="B151" i="68"/>
  <c r="B152" i="68"/>
  <c r="B153" i="68"/>
  <c r="B154" i="68"/>
  <c r="B155" i="68"/>
  <c r="B156" i="68"/>
  <c r="B157" i="68"/>
  <c r="B158" i="68"/>
  <c r="B159" i="68"/>
  <c r="B160" i="68"/>
  <c r="B161" i="68"/>
  <c r="B162" i="68"/>
  <c r="B163" i="68"/>
  <c r="B164" i="68"/>
  <c r="B165" i="68"/>
  <c r="B166" i="68"/>
  <c r="B167" i="68"/>
  <c r="B168" i="68"/>
  <c r="B169" i="68"/>
  <c r="B170" i="68"/>
  <c r="B171" i="68"/>
  <c r="B172" i="68"/>
  <c r="B173" i="68"/>
  <c r="B174" i="68"/>
  <c r="B175" i="68"/>
  <c r="B176" i="68"/>
  <c r="B177" i="68"/>
  <c r="B178" i="68"/>
  <c r="B179" i="68"/>
  <c r="B180" i="68"/>
  <c r="B181" i="68"/>
  <c r="B182" i="68"/>
  <c r="B183" i="68"/>
  <c r="B184" i="68"/>
  <c r="B185" i="68"/>
  <c r="B186" i="68"/>
  <c r="B187" i="68"/>
  <c r="B188" i="68"/>
  <c r="B189" i="68"/>
  <c r="B190" i="68"/>
  <c r="B191" i="68"/>
  <c r="B192" i="68"/>
  <c r="B193" i="68"/>
  <c r="B194" i="68"/>
  <c r="B195" i="68"/>
  <c r="B196" i="68"/>
  <c r="B197" i="68"/>
  <c r="B198" i="68"/>
  <c r="B199" i="68"/>
  <c r="B200" i="68"/>
  <c r="B201" i="68"/>
  <c r="B202" i="68"/>
  <c r="B203" i="68"/>
  <c r="B204" i="68"/>
  <c r="B205" i="68"/>
  <c r="B206" i="68"/>
  <c r="B207" i="68"/>
  <c r="B208" i="68"/>
  <c r="B209" i="68"/>
  <c r="B210" i="68"/>
  <c r="B211" i="68"/>
  <c r="B212" i="68"/>
  <c r="B213" i="68"/>
  <c r="B214" i="68"/>
  <c r="B215" i="68"/>
  <c r="B216" i="68"/>
  <c r="B217" i="68"/>
  <c r="B218" i="68"/>
  <c r="B219" i="68"/>
  <c r="B220" i="68"/>
  <c r="B221" i="68"/>
  <c r="B222" i="68"/>
  <c r="B223" i="68"/>
  <c r="B224" i="68"/>
  <c r="B225" i="68"/>
  <c r="B226" i="68"/>
  <c r="B227" i="68"/>
  <c r="B228" i="68"/>
  <c r="B229" i="68"/>
  <c r="B230" i="68"/>
  <c r="B231" i="68"/>
  <c r="B232" i="68"/>
  <c r="B233" i="68"/>
  <c r="B234" i="68"/>
  <c r="B235" i="68"/>
  <c r="B236" i="68"/>
  <c r="B237" i="68"/>
  <c r="B238" i="68"/>
  <c r="B239" i="68"/>
  <c r="B240" i="68"/>
  <c r="B241" i="68"/>
  <c r="B242" i="68"/>
  <c r="B243" i="68"/>
  <c r="B244" i="68"/>
  <c r="B245" i="68"/>
  <c r="B246" i="68"/>
  <c r="B247" i="68"/>
  <c r="B248" i="68"/>
  <c r="B249" i="68"/>
  <c r="B250" i="68"/>
  <c r="B251" i="68"/>
  <c r="B252" i="68"/>
  <c r="B253" i="68"/>
  <c r="B254" i="68"/>
  <c r="B255" i="68"/>
  <c r="B256" i="68"/>
  <c r="B257" i="68"/>
  <c r="B258" i="68"/>
  <c r="B259" i="68"/>
  <c r="B260" i="68"/>
  <c r="B261" i="68"/>
  <c r="B262" i="68"/>
  <c r="B263" i="68"/>
  <c r="B264" i="68"/>
  <c r="B265" i="68"/>
  <c r="B266" i="68"/>
  <c r="B267" i="68"/>
  <c r="B268" i="68"/>
  <c r="B269" i="68"/>
  <c r="B270" i="68"/>
  <c r="B271" i="68"/>
  <c r="B272" i="68"/>
  <c r="B273" i="68"/>
  <c r="B274" i="68"/>
  <c r="B275" i="68"/>
  <c r="B276" i="68"/>
  <c r="B277" i="68"/>
  <c r="B278" i="68"/>
  <c r="B279" i="68"/>
  <c r="B280" i="68"/>
  <c r="B281" i="68"/>
  <c r="B282" i="68"/>
  <c r="B283" i="68"/>
  <c r="B284" i="68"/>
  <c r="B285" i="68"/>
  <c r="B286" i="68"/>
  <c r="B287" i="68"/>
  <c r="B288" i="68"/>
  <c r="B289" i="68"/>
  <c r="B290" i="68"/>
  <c r="B291" i="68"/>
  <c r="B292" i="68"/>
  <c r="B293" i="68"/>
  <c r="B294" i="68"/>
  <c r="B295" i="68"/>
  <c r="B296" i="68"/>
  <c r="B297" i="68"/>
  <c r="B298" i="68"/>
  <c r="B299" i="68"/>
  <c r="B300" i="68"/>
  <c r="B301" i="68"/>
  <c r="B302" i="68"/>
  <c r="B303" i="68"/>
  <c r="B304" i="68"/>
  <c r="B305" i="68"/>
  <c r="B306" i="68"/>
  <c r="B307" i="68"/>
  <c r="B308" i="68"/>
  <c r="B309" i="68"/>
  <c r="B310" i="68"/>
  <c r="B311" i="68"/>
  <c r="B312" i="68"/>
  <c r="B313" i="68"/>
  <c r="B314" i="68"/>
  <c r="B315" i="68"/>
  <c r="B316" i="68"/>
  <c r="B317" i="68"/>
  <c r="B318" i="68"/>
  <c r="B319" i="68"/>
  <c r="B320" i="68"/>
  <c r="B321" i="68"/>
  <c r="B322" i="68"/>
  <c r="B323" i="68"/>
  <c r="B324" i="68"/>
  <c r="B325" i="68"/>
  <c r="B326" i="68"/>
  <c r="B327" i="68"/>
  <c r="B328" i="68"/>
  <c r="B329" i="68"/>
  <c r="B330" i="68"/>
  <c r="B331" i="68"/>
  <c r="B332" i="68"/>
  <c r="B333" i="68"/>
  <c r="B334" i="68"/>
  <c r="B335" i="68"/>
  <c r="B336" i="68"/>
  <c r="B337" i="68"/>
  <c r="B338" i="68"/>
  <c r="B339" i="68"/>
  <c r="B340" i="68"/>
  <c r="B341" i="68"/>
  <c r="B342" i="68"/>
  <c r="B343" i="68"/>
  <c r="B344" i="68"/>
  <c r="B345" i="68"/>
  <c r="B346" i="68"/>
  <c r="B347" i="68"/>
  <c r="B348" i="68"/>
  <c r="B349" i="68"/>
  <c r="B350" i="68"/>
  <c r="B351" i="68"/>
  <c r="B352" i="68"/>
  <c r="B353" i="68"/>
  <c r="B354" i="68"/>
  <c r="B355" i="68"/>
  <c r="B356" i="68"/>
  <c r="B357" i="68"/>
  <c r="B358" i="68"/>
  <c r="B359" i="68"/>
  <c r="B360" i="68"/>
  <c r="B361" i="68"/>
  <c r="B362" i="68"/>
  <c r="B363" i="68"/>
  <c r="B364" i="68"/>
  <c r="B365" i="68"/>
  <c r="B366" i="68"/>
  <c r="B367" i="68"/>
  <c r="B368" i="68"/>
  <c r="B369" i="68"/>
  <c r="B370" i="68"/>
  <c r="B371" i="68"/>
  <c r="B372" i="68"/>
  <c r="B373" i="68"/>
  <c r="B374" i="68"/>
  <c r="B375" i="68"/>
  <c r="B376" i="68"/>
  <c r="B377" i="68"/>
  <c r="B378" i="68"/>
  <c r="B379" i="68"/>
  <c r="B380" i="68"/>
  <c r="B381" i="68"/>
  <c r="B382" i="68"/>
  <c r="B383" i="68"/>
  <c r="B384" i="68"/>
  <c r="B385" i="68"/>
  <c r="B386" i="68"/>
  <c r="B387" i="68"/>
  <c r="B388" i="68"/>
  <c r="B389" i="68"/>
  <c r="B390" i="68"/>
  <c r="B391" i="68"/>
  <c r="B392" i="68"/>
  <c r="B393" i="68"/>
  <c r="B394" i="68"/>
  <c r="B395" i="68"/>
  <c r="B396" i="68"/>
  <c r="B397" i="68"/>
  <c r="B398" i="68"/>
  <c r="B399" i="68"/>
  <c r="B400" i="68"/>
  <c r="B401" i="68"/>
  <c r="B402" i="68"/>
  <c r="B403" i="68"/>
  <c r="B404" i="68"/>
  <c r="B405" i="68"/>
  <c r="B406" i="68"/>
  <c r="B407" i="68"/>
  <c r="B408" i="68"/>
  <c r="B409" i="68"/>
  <c r="B410" i="68"/>
  <c r="B411" i="68"/>
  <c r="B412" i="68"/>
  <c r="B413" i="68"/>
  <c r="B414" i="68"/>
  <c r="B415" i="68"/>
  <c r="B416" i="68"/>
  <c r="B417" i="68"/>
  <c r="B418" i="68"/>
  <c r="B419" i="68"/>
  <c r="B420" i="68"/>
  <c r="B421" i="68"/>
  <c r="B422" i="68"/>
  <c r="B423" i="68"/>
  <c r="B424" i="68"/>
  <c r="B425" i="68"/>
  <c r="B426" i="68"/>
  <c r="B427" i="68"/>
  <c r="B428" i="68"/>
  <c r="B429" i="68"/>
  <c r="B430" i="68"/>
  <c r="B431" i="68"/>
  <c r="B432" i="68"/>
  <c r="B433" i="68"/>
  <c r="B434" i="68"/>
  <c r="B435" i="68"/>
  <c r="B436" i="68"/>
  <c r="B437" i="68"/>
  <c r="B438" i="68"/>
  <c r="B439" i="68"/>
  <c r="B440" i="68"/>
  <c r="B441" i="68"/>
  <c r="B442" i="68"/>
  <c r="B443" i="68"/>
  <c r="B444" i="68"/>
  <c r="B445" i="68"/>
  <c r="B446" i="68"/>
  <c r="B447" i="68"/>
  <c r="B448" i="68"/>
  <c r="B449" i="68"/>
  <c r="B450" i="68"/>
  <c r="B451" i="68"/>
  <c r="B452" i="68"/>
  <c r="B453" i="68"/>
  <c r="B454" i="68"/>
  <c r="B455" i="68"/>
  <c r="B456" i="68"/>
  <c r="B457" i="68"/>
  <c r="B458" i="68"/>
  <c r="B459" i="68"/>
  <c r="B460" i="68"/>
  <c r="B461" i="68"/>
  <c r="B462" i="68"/>
  <c r="B463" i="68"/>
  <c r="B464" i="68"/>
  <c r="B465" i="68"/>
  <c r="B466" i="68"/>
  <c r="B467" i="68"/>
  <c r="B468" i="68"/>
  <c r="B469" i="68"/>
  <c r="B470" i="68"/>
  <c r="B471" i="68"/>
  <c r="B472" i="68"/>
  <c r="B473" i="68"/>
  <c r="B474" i="68"/>
  <c r="B475" i="68"/>
  <c r="B476" i="68"/>
  <c r="B477" i="68"/>
  <c r="B478" i="68"/>
  <c r="B479" i="68"/>
  <c r="B480" i="68"/>
  <c r="B481" i="68"/>
  <c r="B482" i="68"/>
  <c r="B483" i="68"/>
  <c r="B484" i="68"/>
  <c r="B485" i="68"/>
  <c r="B486" i="68"/>
  <c r="B487" i="68"/>
  <c r="B488" i="68"/>
  <c r="B489" i="68"/>
  <c r="B490" i="68"/>
  <c r="B491" i="68"/>
  <c r="B492" i="68"/>
  <c r="B493" i="68"/>
  <c r="B494" i="68"/>
  <c r="B495" i="68"/>
  <c r="B496" i="68"/>
  <c r="B497" i="68"/>
  <c r="B498" i="68"/>
  <c r="B499" i="68"/>
  <c r="B500" i="68"/>
  <c r="B501" i="68"/>
  <c r="B502" i="68"/>
  <c r="B503" i="68"/>
  <c r="B504" i="68"/>
  <c r="B505" i="68"/>
  <c r="B506" i="68"/>
  <c r="B507" i="68"/>
  <c r="B508" i="68"/>
  <c r="B509" i="68"/>
  <c r="B510" i="68"/>
  <c r="B511" i="68"/>
  <c r="B512" i="68"/>
  <c r="B513" i="68"/>
  <c r="B514" i="68"/>
  <c r="B515" i="68"/>
  <c r="B516" i="68"/>
  <c r="B517" i="68"/>
  <c r="B518" i="68"/>
  <c r="B519" i="68"/>
  <c r="B520" i="68"/>
  <c r="B521" i="68"/>
  <c r="B522" i="68"/>
  <c r="B523" i="68"/>
  <c r="B524" i="68"/>
  <c r="B525" i="68"/>
  <c r="B526" i="68"/>
  <c r="B527" i="68"/>
  <c r="B528" i="68"/>
  <c r="B529" i="68"/>
  <c r="B530" i="68"/>
  <c r="B531" i="68"/>
  <c r="B532" i="68"/>
  <c r="B533" i="68"/>
  <c r="B534" i="68"/>
  <c r="B535" i="68"/>
  <c r="B536" i="68"/>
  <c r="B537" i="68"/>
  <c r="B538" i="68"/>
  <c r="B539" i="68"/>
  <c r="B540" i="68"/>
  <c r="B541" i="68"/>
  <c r="B542" i="68"/>
  <c r="B543" i="68"/>
  <c r="B544" i="68"/>
  <c r="B545" i="68"/>
  <c r="B546" i="68"/>
  <c r="B547" i="68"/>
  <c r="B548" i="68"/>
  <c r="B549" i="68"/>
  <c r="B550" i="68"/>
  <c r="B551" i="68"/>
  <c r="B552" i="68"/>
  <c r="B553" i="68"/>
  <c r="B554" i="68"/>
  <c r="B555" i="68"/>
  <c r="B556" i="68"/>
  <c r="B557" i="68"/>
  <c r="B558" i="68"/>
  <c r="B559" i="68"/>
  <c r="B560" i="68"/>
  <c r="B561" i="68"/>
  <c r="B562" i="68"/>
  <c r="B563" i="68"/>
  <c r="B564" i="68"/>
  <c r="B565" i="68"/>
  <c r="B566" i="68"/>
  <c r="B567" i="68"/>
  <c r="B568" i="68"/>
  <c r="B569" i="68"/>
  <c r="B570" i="68"/>
  <c r="B571" i="68"/>
  <c r="B572" i="68"/>
  <c r="B573" i="68"/>
  <c r="B574" i="68"/>
  <c r="B575" i="68"/>
  <c r="B576" i="68"/>
  <c r="B577" i="68"/>
  <c r="B578" i="68"/>
  <c r="B579" i="68"/>
  <c r="B580" i="68"/>
  <c r="B581" i="68"/>
  <c r="B582" i="68"/>
  <c r="B583" i="68"/>
  <c r="B584" i="68"/>
  <c r="B585" i="68"/>
  <c r="B586" i="68"/>
  <c r="B587" i="68"/>
  <c r="B588" i="68"/>
  <c r="B589" i="68"/>
  <c r="B590" i="68"/>
  <c r="B591" i="68"/>
  <c r="B592" i="68"/>
  <c r="B593" i="68"/>
  <c r="B594" i="68"/>
  <c r="B595" i="68"/>
  <c r="B596" i="68"/>
  <c r="B597" i="68"/>
  <c r="B598" i="68"/>
  <c r="B599" i="68"/>
  <c r="B600" i="68"/>
  <c r="B601" i="68"/>
  <c r="B602" i="68"/>
  <c r="B603" i="68"/>
  <c r="B604" i="68"/>
  <c r="B605" i="68"/>
  <c r="B606" i="68"/>
  <c r="B607" i="68"/>
  <c r="B608" i="68"/>
  <c r="B609" i="68"/>
  <c r="B610" i="68"/>
  <c r="B611" i="68"/>
  <c r="B612" i="68"/>
  <c r="B613" i="68"/>
  <c r="B614" i="68"/>
  <c r="B615" i="68"/>
  <c r="B616" i="68"/>
  <c r="B617" i="68"/>
  <c r="B618" i="68"/>
  <c r="B619" i="68"/>
  <c r="B620" i="68"/>
  <c r="B621" i="68"/>
  <c r="B622" i="68"/>
  <c r="B623" i="68"/>
  <c r="B624" i="68"/>
  <c r="B625" i="68"/>
  <c r="B626" i="68"/>
  <c r="B627" i="68"/>
  <c r="B628" i="68"/>
  <c r="B629" i="68"/>
  <c r="B630" i="68"/>
  <c r="B631" i="68"/>
  <c r="B632" i="68"/>
  <c r="B633" i="68"/>
  <c r="B634" i="68"/>
  <c r="B635" i="68"/>
  <c r="B636" i="68"/>
  <c r="B637" i="68"/>
  <c r="B638" i="68"/>
  <c r="B639" i="68"/>
  <c r="B640" i="68"/>
  <c r="B641" i="68"/>
  <c r="B642" i="68"/>
  <c r="B643" i="68"/>
  <c r="B644" i="68"/>
  <c r="B645" i="68"/>
  <c r="B646" i="68"/>
  <c r="B647" i="68"/>
  <c r="B648" i="68"/>
  <c r="B649" i="68"/>
  <c r="B650" i="68"/>
  <c r="B651" i="68"/>
  <c r="B652" i="68"/>
  <c r="B653" i="68"/>
  <c r="B654" i="68"/>
  <c r="B655" i="68"/>
  <c r="B656" i="68"/>
  <c r="B657" i="68"/>
  <c r="B658" i="68"/>
  <c r="B659" i="68"/>
  <c r="B660" i="68"/>
  <c r="B661" i="68"/>
  <c r="B662" i="68"/>
  <c r="B663" i="68"/>
  <c r="B664" i="68"/>
  <c r="B665" i="68"/>
  <c r="B666" i="68"/>
  <c r="B667" i="68"/>
  <c r="B668" i="68"/>
  <c r="B669" i="68"/>
  <c r="B670" i="68"/>
  <c r="B671" i="68"/>
  <c r="B672" i="68"/>
  <c r="B673" i="68"/>
  <c r="B674" i="68"/>
  <c r="B675" i="68"/>
  <c r="B676" i="68"/>
  <c r="B677" i="68"/>
  <c r="B678" i="68"/>
  <c r="B679" i="68"/>
  <c r="B680" i="68"/>
  <c r="B681" i="68"/>
  <c r="B682" i="68"/>
  <c r="B683" i="68"/>
  <c r="B684" i="68"/>
  <c r="B685" i="68"/>
  <c r="B686" i="68"/>
  <c r="B687" i="68"/>
  <c r="B688" i="68"/>
  <c r="B689" i="68"/>
  <c r="B690" i="68"/>
  <c r="B691" i="68"/>
  <c r="B692" i="68"/>
  <c r="B693" i="68"/>
  <c r="B694" i="68"/>
  <c r="B695" i="68"/>
  <c r="B696" i="68"/>
  <c r="B697" i="68"/>
  <c r="B698" i="68"/>
  <c r="B699" i="68"/>
  <c r="B700" i="68"/>
  <c r="B701" i="68"/>
  <c r="B702" i="68"/>
  <c r="B703" i="68"/>
  <c r="B704" i="68"/>
  <c r="B705" i="68"/>
  <c r="B706" i="68"/>
  <c r="B707" i="68"/>
  <c r="B708" i="68"/>
  <c r="B709" i="68"/>
  <c r="B710" i="68"/>
  <c r="B711" i="68"/>
  <c r="B712" i="68"/>
  <c r="B713" i="68"/>
  <c r="B714" i="68"/>
  <c r="B715" i="68"/>
  <c r="B716" i="68"/>
  <c r="B717" i="68"/>
  <c r="B718" i="68"/>
  <c r="B719" i="68"/>
  <c r="B720" i="68"/>
  <c r="B721" i="68"/>
  <c r="B722" i="68"/>
  <c r="B723" i="68"/>
  <c r="B724" i="68"/>
  <c r="B725" i="68"/>
  <c r="B726" i="68"/>
  <c r="B727" i="68"/>
  <c r="B728" i="68"/>
  <c r="B729" i="68"/>
  <c r="B730" i="68"/>
  <c r="B731" i="68"/>
  <c r="B732" i="68"/>
  <c r="B733" i="68"/>
  <c r="B734" i="68"/>
  <c r="B735" i="68"/>
  <c r="B736" i="68"/>
  <c r="B737" i="68"/>
  <c r="B738" i="68"/>
  <c r="B739" i="68"/>
  <c r="B740" i="68"/>
  <c r="B741" i="68"/>
  <c r="B742" i="68"/>
  <c r="B743" i="68"/>
  <c r="B744" i="68"/>
  <c r="B745" i="68"/>
  <c r="B746" i="68"/>
  <c r="B747" i="68"/>
  <c r="B748" i="68"/>
  <c r="B749" i="68"/>
  <c r="B750" i="68"/>
  <c r="B751" i="68"/>
  <c r="B752" i="68"/>
  <c r="B753" i="68"/>
  <c r="B754" i="68"/>
  <c r="B755" i="68"/>
  <c r="B756" i="68"/>
  <c r="B757" i="68"/>
  <c r="B758" i="68"/>
  <c r="B759" i="68"/>
  <c r="B760" i="68"/>
  <c r="B761" i="68"/>
  <c r="B762" i="68"/>
  <c r="B763" i="68"/>
  <c r="B764" i="68"/>
  <c r="B765" i="68"/>
  <c r="B766" i="68"/>
  <c r="B767" i="68"/>
  <c r="B768" i="68"/>
  <c r="B769" i="68"/>
  <c r="B770" i="68"/>
  <c r="B771" i="68"/>
  <c r="B772" i="68"/>
  <c r="B773" i="68"/>
  <c r="B774" i="68"/>
  <c r="B775" i="68"/>
  <c r="B776" i="68"/>
  <c r="B777" i="68"/>
  <c r="B778" i="68"/>
  <c r="B779" i="68"/>
  <c r="B780" i="68"/>
  <c r="B781" i="68"/>
  <c r="B782" i="68"/>
  <c r="B783" i="68"/>
  <c r="B784" i="68"/>
  <c r="B785" i="68"/>
  <c r="B786" i="68"/>
  <c r="B787" i="68"/>
  <c r="B788" i="68"/>
  <c r="B789" i="68"/>
  <c r="B790" i="68"/>
  <c r="B791" i="68"/>
  <c r="B792" i="68"/>
  <c r="B793" i="68"/>
  <c r="B794" i="68"/>
  <c r="B795" i="68"/>
  <c r="B796" i="68"/>
  <c r="B797" i="68"/>
  <c r="B798" i="68"/>
  <c r="B799" i="68"/>
  <c r="B800" i="68"/>
  <c r="B801" i="68"/>
  <c r="B802" i="68"/>
  <c r="B803" i="68"/>
  <c r="B804" i="68"/>
  <c r="B805" i="68"/>
  <c r="B806" i="68"/>
  <c r="B807" i="68"/>
  <c r="B808" i="68"/>
  <c r="B809" i="68"/>
  <c r="B810" i="68"/>
  <c r="B811" i="68"/>
  <c r="B812" i="68"/>
  <c r="B813" i="68"/>
  <c r="B814" i="68"/>
  <c r="B815" i="68"/>
  <c r="B816" i="68"/>
  <c r="B817" i="68"/>
  <c r="B818" i="68"/>
  <c r="B819" i="68"/>
  <c r="B820" i="68"/>
  <c r="B821" i="68"/>
  <c r="B822" i="68"/>
  <c r="B823" i="68"/>
  <c r="B824" i="68"/>
  <c r="B825" i="68"/>
  <c r="B826" i="68"/>
  <c r="B827" i="68"/>
  <c r="B828" i="68"/>
  <c r="B829" i="68"/>
  <c r="B830" i="68"/>
  <c r="B831" i="68"/>
  <c r="B832" i="68"/>
  <c r="B833" i="68"/>
  <c r="B834" i="68"/>
  <c r="B835" i="68"/>
  <c r="B836" i="68"/>
  <c r="B837" i="68"/>
  <c r="B838" i="68"/>
  <c r="B839" i="68"/>
  <c r="B840" i="68"/>
  <c r="B841" i="68"/>
  <c r="B842" i="68"/>
  <c r="B843" i="68"/>
  <c r="B844" i="68"/>
  <c r="B845" i="68"/>
  <c r="B846" i="68"/>
  <c r="B847" i="68"/>
  <c r="B848" i="68"/>
  <c r="B849" i="68"/>
  <c r="B850" i="68"/>
  <c r="B851" i="68"/>
  <c r="B852" i="68"/>
  <c r="B853" i="68"/>
  <c r="B854" i="68"/>
  <c r="B855" i="68"/>
  <c r="B856" i="68"/>
  <c r="B857" i="68"/>
  <c r="B858" i="68"/>
  <c r="B859" i="68"/>
  <c r="B860" i="68"/>
  <c r="B861" i="68"/>
  <c r="B862" i="68"/>
  <c r="B863" i="68"/>
  <c r="B864" i="68"/>
  <c r="B865" i="68"/>
  <c r="B866" i="68"/>
  <c r="B867" i="68"/>
  <c r="B868" i="68"/>
  <c r="B869" i="68"/>
  <c r="B870" i="68"/>
  <c r="B871" i="68"/>
  <c r="B872" i="68"/>
  <c r="B873" i="68"/>
  <c r="B874" i="68"/>
  <c r="B875" i="68"/>
  <c r="B876" i="68"/>
  <c r="B877" i="68"/>
  <c r="B878" i="68"/>
  <c r="B879" i="68"/>
  <c r="B880" i="68"/>
  <c r="B881" i="68"/>
  <c r="B882" i="68"/>
  <c r="B883" i="68"/>
  <c r="B884" i="68"/>
  <c r="B885" i="68"/>
  <c r="B886" i="68"/>
  <c r="B887" i="68"/>
  <c r="B888" i="68"/>
  <c r="B889" i="68"/>
  <c r="B890" i="68"/>
  <c r="B891" i="68"/>
  <c r="B892" i="68"/>
  <c r="B893" i="68"/>
  <c r="B894" i="68"/>
  <c r="B895" i="68"/>
  <c r="B896" i="68"/>
  <c r="B897" i="68"/>
  <c r="B898" i="68"/>
  <c r="B899" i="68"/>
  <c r="B900" i="68"/>
  <c r="B901" i="68"/>
  <c r="B902" i="68"/>
  <c r="B903" i="68"/>
  <c r="B904" i="68"/>
  <c r="B905" i="68"/>
  <c r="B906" i="68"/>
  <c r="B907" i="68"/>
  <c r="B908" i="68"/>
  <c r="B909" i="68"/>
  <c r="B910" i="68"/>
  <c r="B911" i="68"/>
  <c r="B912" i="68"/>
  <c r="B913" i="68"/>
  <c r="B914" i="68"/>
  <c r="B915" i="68"/>
  <c r="B916" i="68"/>
  <c r="B917" i="68"/>
  <c r="B918" i="68"/>
  <c r="B919" i="68"/>
  <c r="B920" i="68"/>
  <c r="B921" i="68"/>
  <c r="B922" i="68"/>
  <c r="B923" i="68"/>
  <c r="B924" i="68"/>
  <c r="B925" i="68"/>
  <c r="B926" i="68"/>
  <c r="B927" i="68"/>
  <c r="B928" i="68"/>
  <c r="B929" i="68"/>
  <c r="B930" i="68"/>
  <c r="B931" i="68"/>
  <c r="B932" i="68"/>
  <c r="B933" i="68"/>
  <c r="B934" i="68"/>
  <c r="B935" i="68"/>
  <c r="B936" i="68"/>
  <c r="B937" i="68"/>
  <c r="B938" i="68"/>
  <c r="B939" i="68"/>
  <c r="B940" i="68"/>
  <c r="B941" i="68"/>
  <c r="B942" i="68"/>
  <c r="B943" i="68"/>
  <c r="B944" i="68"/>
  <c r="B945" i="68"/>
  <c r="B946" i="68"/>
  <c r="B947" i="68"/>
  <c r="B948" i="68"/>
  <c r="B949" i="68"/>
  <c r="B950" i="68"/>
  <c r="B951" i="68"/>
  <c r="B952" i="68"/>
  <c r="B953" i="68"/>
  <c r="B954" i="68"/>
  <c r="B955" i="68"/>
  <c r="B956" i="68"/>
  <c r="B957" i="68"/>
  <c r="B958" i="68"/>
  <c r="B959" i="68"/>
  <c r="B960" i="68"/>
  <c r="B961" i="68"/>
  <c r="B962" i="68"/>
  <c r="B963" i="68"/>
  <c r="B964" i="68"/>
  <c r="B965" i="68"/>
  <c r="B966" i="68"/>
  <c r="B967" i="68"/>
  <c r="B968" i="68"/>
  <c r="B969" i="68"/>
  <c r="B970" i="68"/>
  <c r="B971" i="68"/>
  <c r="B972" i="68"/>
  <c r="B973" i="68"/>
  <c r="B974" i="68"/>
  <c r="B975" i="68"/>
  <c r="B976" i="68"/>
  <c r="B977" i="68"/>
  <c r="B978" i="68"/>
  <c r="B979" i="68"/>
  <c r="B980" i="68"/>
  <c r="B981" i="68"/>
  <c r="B982" i="68"/>
  <c r="B983" i="68"/>
  <c r="B984" i="68"/>
  <c r="B985" i="68"/>
  <c r="B986" i="68"/>
  <c r="B987" i="68"/>
  <c r="B988" i="68"/>
  <c r="B989" i="68"/>
  <c r="B990" i="68"/>
  <c r="B991" i="68"/>
  <c r="B992" i="68"/>
  <c r="B993" i="68"/>
  <c r="B994" i="68"/>
  <c r="B995" i="68"/>
  <c r="B996" i="68"/>
  <c r="B997" i="68"/>
  <c r="B998" i="68"/>
  <c r="B999" i="68"/>
  <c r="B1000" i="68"/>
  <c r="B1001" i="68"/>
  <c r="B1002" i="68"/>
  <c r="B1003" i="68"/>
  <c r="B1004" i="68"/>
  <c r="B1005" i="68"/>
  <c r="B1006" i="68"/>
  <c r="B1007" i="68"/>
  <c r="B1008" i="68"/>
  <c r="B1009" i="68"/>
  <c r="B1010" i="68"/>
  <c r="B1011" i="68"/>
  <c r="B1012" i="68"/>
  <c r="B1013" i="68"/>
  <c r="B1014" i="68"/>
  <c r="B1015" i="68"/>
  <c r="B1016" i="68"/>
  <c r="B1017" i="68"/>
  <c r="B1018" i="68"/>
  <c r="B1019" i="68"/>
  <c r="B1020" i="68"/>
  <c r="B1021" i="68"/>
  <c r="B1022" i="68"/>
  <c r="B1023" i="68"/>
  <c r="B1024" i="68"/>
  <c r="B1025" i="68"/>
  <c r="B1026" i="68"/>
  <c r="B1027" i="68"/>
  <c r="B1028" i="68"/>
  <c r="B1029" i="68"/>
  <c r="B1030" i="68"/>
  <c r="B1031" i="68"/>
  <c r="B1032" i="68"/>
  <c r="B1033" i="68"/>
  <c r="B1034" i="68"/>
  <c r="B1035" i="68"/>
  <c r="B1036" i="68"/>
  <c r="B1037" i="68"/>
  <c r="B1038" i="68"/>
  <c r="B1039" i="68"/>
  <c r="B1040" i="68"/>
  <c r="B1041" i="68"/>
  <c r="B1042" i="68"/>
  <c r="B1043" i="68"/>
  <c r="B1044" i="68"/>
  <c r="B1045" i="68"/>
  <c r="B1046" i="68"/>
  <c r="B1047" i="68"/>
  <c r="B1048" i="68"/>
  <c r="B1049" i="68"/>
  <c r="B1050" i="68"/>
  <c r="B1051" i="68"/>
  <c r="B1052" i="68"/>
  <c r="B1053" i="68"/>
  <c r="B1054" i="68"/>
  <c r="B1055" i="68"/>
  <c r="B1056" i="68"/>
  <c r="B1057" i="68"/>
  <c r="B1058" i="68"/>
  <c r="B1059" i="68"/>
  <c r="B1060" i="68"/>
  <c r="B1061" i="68"/>
  <c r="B1062" i="68"/>
  <c r="B1063" i="68"/>
  <c r="B1064" i="68"/>
  <c r="B1065" i="68"/>
  <c r="B1066" i="68"/>
  <c r="B1067" i="68"/>
  <c r="B1068" i="68"/>
  <c r="B1069" i="68"/>
  <c r="B1070" i="68"/>
  <c r="B1071" i="68"/>
  <c r="B1072" i="68"/>
  <c r="B1073" i="68"/>
  <c r="B1074" i="68"/>
  <c r="B1075" i="68"/>
  <c r="B1076" i="68"/>
  <c r="B1077" i="68"/>
  <c r="B1078" i="68"/>
  <c r="B1079" i="68"/>
  <c r="B1080" i="68"/>
  <c r="B1081" i="68"/>
  <c r="B1082" i="68"/>
  <c r="B1083" i="68"/>
  <c r="B1084" i="68"/>
  <c r="B1085" i="68"/>
  <c r="B1086" i="68"/>
  <c r="B1087" i="68"/>
  <c r="B1088" i="68"/>
  <c r="B1089" i="68"/>
  <c r="B1090" i="68"/>
  <c r="B1091" i="68"/>
  <c r="B1092" i="68"/>
  <c r="B1093" i="68"/>
  <c r="B1094" i="68"/>
  <c r="B1095" i="68"/>
  <c r="B1096" i="68"/>
  <c r="B1097" i="68"/>
  <c r="B1098" i="68"/>
  <c r="B1099" i="68"/>
  <c r="B1100" i="68"/>
  <c r="B1101" i="68"/>
  <c r="B1102" i="68"/>
  <c r="B1103" i="68"/>
  <c r="B1104" i="68"/>
  <c r="B2" i="68"/>
  <c r="A3" i="68"/>
  <c r="C3" i="68" s="1"/>
  <c r="A4" i="68"/>
  <c r="C4" i="68" s="1"/>
  <c r="A5" i="68"/>
  <c r="C5" i="68" s="1"/>
  <c r="A6" i="68"/>
  <c r="A7" i="68"/>
  <c r="A8" i="68"/>
  <c r="A9" i="68"/>
  <c r="A10" i="68"/>
  <c r="A11" i="68"/>
  <c r="A12" i="68"/>
  <c r="A13" i="68"/>
  <c r="A14" i="68"/>
  <c r="A15" i="68"/>
  <c r="A16" i="68"/>
  <c r="A17" i="68"/>
  <c r="A18" i="68"/>
  <c r="A19" i="68"/>
  <c r="D19" i="68" s="1"/>
  <c r="A20" i="68"/>
  <c r="A21" i="68"/>
  <c r="A22" i="68"/>
  <c r="A23" i="68"/>
  <c r="A24" i="68"/>
  <c r="A25" i="68"/>
  <c r="A26" i="68"/>
  <c r="A27" i="68"/>
  <c r="A28" i="68"/>
  <c r="A29" i="68"/>
  <c r="A30" i="68"/>
  <c r="A31" i="68"/>
  <c r="A32" i="68"/>
  <c r="A33" i="68"/>
  <c r="A34" i="68"/>
  <c r="A35" i="68"/>
  <c r="A36" i="68"/>
  <c r="A37" i="68"/>
  <c r="A38" i="68"/>
  <c r="A39" i="68"/>
  <c r="A40" i="68"/>
  <c r="A41" i="68"/>
  <c r="A42" i="68"/>
  <c r="A43" i="68"/>
  <c r="A44" i="68"/>
  <c r="A45" i="68"/>
  <c r="A46" i="68"/>
  <c r="A47" i="68"/>
  <c r="A48" i="68"/>
  <c r="A49" i="68"/>
  <c r="A50" i="68"/>
  <c r="A51" i="68"/>
  <c r="A52" i="68"/>
  <c r="A53" i="68"/>
  <c r="A54" i="68"/>
  <c r="A55" i="68"/>
  <c r="A56" i="68"/>
  <c r="A57" i="68"/>
  <c r="A58" i="68"/>
  <c r="A59" i="68"/>
  <c r="A60" i="68"/>
  <c r="A61" i="68"/>
  <c r="A62" i="68"/>
  <c r="A63" i="68"/>
  <c r="A64" i="68"/>
  <c r="A65" i="68"/>
  <c r="A66" i="68"/>
  <c r="A67" i="68"/>
  <c r="A68" i="68"/>
  <c r="A69" i="68"/>
  <c r="A70" i="68"/>
  <c r="A71" i="68"/>
  <c r="A72" i="68"/>
  <c r="A73" i="68"/>
  <c r="A74" i="68"/>
  <c r="A75" i="68"/>
  <c r="A76" i="68"/>
  <c r="D76" i="68" s="1"/>
  <c r="A77" i="68"/>
  <c r="A78" i="68"/>
  <c r="A79" i="68"/>
  <c r="A80" i="68"/>
  <c r="A81" i="68"/>
  <c r="A82" i="68"/>
  <c r="A83" i="68"/>
  <c r="A84" i="68"/>
  <c r="A85" i="68"/>
  <c r="A86" i="68"/>
  <c r="A87" i="68"/>
  <c r="A88" i="68"/>
  <c r="A89" i="68"/>
  <c r="A90" i="68"/>
  <c r="A91" i="68"/>
  <c r="A92" i="68"/>
  <c r="A93" i="68"/>
  <c r="A94" i="68"/>
  <c r="A95" i="68"/>
  <c r="A96" i="68"/>
  <c r="A97" i="68"/>
  <c r="A98" i="68"/>
  <c r="A99" i="68"/>
  <c r="A100" i="68"/>
  <c r="A101" i="68"/>
  <c r="A102" i="68"/>
  <c r="A103" i="68"/>
  <c r="A104" i="68"/>
  <c r="D104" i="68" s="1"/>
  <c r="A105" i="68"/>
  <c r="A106" i="68"/>
  <c r="A107" i="68"/>
  <c r="A108" i="68"/>
  <c r="A109" i="68"/>
  <c r="A110" i="68"/>
  <c r="A111" i="68"/>
  <c r="A112" i="68"/>
  <c r="A113" i="68"/>
  <c r="A114" i="68"/>
  <c r="A115" i="68"/>
  <c r="A116" i="68"/>
  <c r="A117" i="68"/>
  <c r="A118" i="68"/>
  <c r="A119" i="68"/>
  <c r="A120" i="68"/>
  <c r="A121" i="68"/>
  <c r="A122" i="68"/>
  <c r="A123" i="68"/>
  <c r="A124" i="68"/>
  <c r="A125" i="68"/>
  <c r="A126" i="68"/>
  <c r="A127" i="68"/>
  <c r="A128" i="68"/>
  <c r="A129" i="68"/>
  <c r="A130" i="68"/>
  <c r="A131" i="68"/>
  <c r="A132" i="68"/>
  <c r="A133" i="68"/>
  <c r="A134" i="68"/>
  <c r="A135" i="68"/>
  <c r="A136" i="68"/>
  <c r="A137" i="68"/>
  <c r="A138" i="68"/>
  <c r="A139" i="68"/>
  <c r="A140" i="68"/>
  <c r="A141" i="68"/>
  <c r="A142" i="68"/>
  <c r="A143" i="68"/>
  <c r="A144" i="68"/>
  <c r="A145" i="68"/>
  <c r="A146" i="68"/>
  <c r="A147" i="68"/>
  <c r="D147" i="68" s="1"/>
  <c r="A148" i="68"/>
  <c r="A149" i="68"/>
  <c r="A150" i="68"/>
  <c r="A151" i="68"/>
  <c r="A152" i="68"/>
  <c r="A153" i="68"/>
  <c r="A154" i="68"/>
  <c r="A155" i="68"/>
  <c r="A156" i="68"/>
  <c r="A157" i="68"/>
  <c r="A158" i="68"/>
  <c r="A159" i="68"/>
  <c r="A160" i="68"/>
  <c r="A161" i="68"/>
  <c r="A162" i="68"/>
  <c r="A163" i="68"/>
  <c r="A164" i="68"/>
  <c r="A165" i="68"/>
  <c r="A166" i="68"/>
  <c r="A167" i="68"/>
  <c r="A168" i="68"/>
  <c r="A169" i="68"/>
  <c r="A170" i="68"/>
  <c r="A171" i="68"/>
  <c r="A172" i="68"/>
  <c r="A173" i="68"/>
  <c r="A174" i="68"/>
  <c r="A175" i="68"/>
  <c r="A176" i="68"/>
  <c r="A177" i="68"/>
  <c r="A178" i="68"/>
  <c r="A179" i="68"/>
  <c r="A180" i="68"/>
  <c r="A181" i="68"/>
  <c r="A182" i="68"/>
  <c r="A183" i="68"/>
  <c r="A184" i="68"/>
  <c r="A185" i="68"/>
  <c r="A186" i="68"/>
  <c r="A187" i="68"/>
  <c r="A188" i="68"/>
  <c r="A189" i="68"/>
  <c r="A190" i="68"/>
  <c r="A191" i="68"/>
  <c r="A192" i="68"/>
  <c r="A193" i="68"/>
  <c r="A194" i="68"/>
  <c r="A195" i="68"/>
  <c r="A196" i="68"/>
  <c r="A197" i="68"/>
  <c r="A198" i="68"/>
  <c r="A199" i="68"/>
  <c r="A200" i="68"/>
  <c r="A201" i="68"/>
  <c r="A202" i="68"/>
  <c r="A203" i="68"/>
  <c r="A204" i="68"/>
  <c r="D204" i="68" s="1"/>
  <c r="A205" i="68"/>
  <c r="A206" i="68"/>
  <c r="A207" i="68"/>
  <c r="A208" i="68"/>
  <c r="A209" i="68"/>
  <c r="A210" i="68"/>
  <c r="A211" i="68"/>
  <c r="A212" i="68"/>
  <c r="A213" i="68"/>
  <c r="A214" i="68"/>
  <c r="A215" i="68"/>
  <c r="A216" i="68"/>
  <c r="A217" i="68"/>
  <c r="A218" i="68"/>
  <c r="A219" i="68"/>
  <c r="A220" i="68"/>
  <c r="A221" i="68"/>
  <c r="A222" i="68"/>
  <c r="A223" i="68"/>
  <c r="A224" i="68"/>
  <c r="A225" i="68"/>
  <c r="A226" i="68"/>
  <c r="A227" i="68"/>
  <c r="A228" i="68"/>
  <c r="A229" i="68"/>
  <c r="A230" i="68"/>
  <c r="A231" i="68"/>
  <c r="A232" i="68"/>
  <c r="D232" i="68" s="1"/>
  <c r="A233" i="68"/>
  <c r="A234" i="68"/>
  <c r="A235" i="68"/>
  <c r="A236" i="68"/>
  <c r="A237" i="68"/>
  <c r="A238" i="68"/>
  <c r="A239" i="68"/>
  <c r="A240" i="68"/>
  <c r="A241" i="68"/>
  <c r="A242" i="68"/>
  <c r="A243" i="68"/>
  <c r="A244" i="68"/>
  <c r="A245" i="68"/>
  <c r="A246" i="68"/>
  <c r="A247" i="68"/>
  <c r="A248" i="68"/>
  <c r="A249" i="68"/>
  <c r="A250" i="68"/>
  <c r="A251" i="68"/>
  <c r="A252" i="68"/>
  <c r="A253" i="68"/>
  <c r="A254" i="68"/>
  <c r="A255" i="68"/>
  <c r="A256" i="68"/>
  <c r="A257" i="68"/>
  <c r="A258" i="68"/>
  <c r="A259" i="68"/>
  <c r="A260" i="68"/>
  <c r="A261" i="68"/>
  <c r="A262" i="68"/>
  <c r="A263" i="68"/>
  <c r="A264" i="68"/>
  <c r="A265" i="68"/>
  <c r="A266" i="68"/>
  <c r="A267" i="68"/>
  <c r="A268" i="68"/>
  <c r="A269" i="68"/>
  <c r="A270" i="68"/>
  <c r="A271" i="68"/>
  <c r="A272" i="68"/>
  <c r="A273" i="68"/>
  <c r="A274" i="68"/>
  <c r="A275" i="68"/>
  <c r="D275" i="68" s="1"/>
  <c r="A276" i="68"/>
  <c r="A277" i="68"/>
  <c r="A278" i="68"/>
  <c r="A279" i="68"/>
  <c r="A280" i="68"/>
  <c r="A281" i="68"/>
  <c r="A282" i="68"/>
  <c r="A283" i="68"/>
  <c r="A284" i="68"/>
  <c r="A285" i="68"/>
  <c r="A286" i="68"/>
  <c r="A287" i="68"/>
  <c r="A288" i="68"/>
  <c r="A289" i="68"/>
  <c r="A290" i="68"/>
  <c r="A291" i="68"/>
  <c r="A292" i="68"/>
  <c r="A293" i="68"/>
  <c r="A294" i="68"/>
  <c r="A295" i="68"/>
  <c r="A296" i="68"/>
  <c r="A297" i="68"/>
  <c r="A298" i="68"/>
  <c r="A299" i="68"/>
  <c r="A300" i="68"/>
  <c r="A301" i="68"/>
  <c r="A302" i="68"/>
  <c r="A303" i="68"/>
  <c r="A304" i="68"/>
  <c r="A305" i="68"/>
  <c r="A306" i="68"/>
  <c r="A307" i="68"/>
  <c r="A308" i="68"/>
  <c r="A309" i="68"/>
  <c r="A310" i="68"/>
  <c r="A311" i="68"/>
  <c r="A312" i="68"/>
  <c r="A313" i="68"/>
  <c r="A314" i="68"/>
  <c r="A315" i="68"/>
  <c r="A316" i="68"/>
  <c r="D316" i="68" s="1"/>
  <c r="A317" i="68"/>
  <c r="A318" i="68"/>
  <c r="A319" i="68"/>
  <c r="A320" i="68"/>
  <c r="A321" i="68"/>
  <c r="A322" i="68"/>
  <c r="A323" i="68"/>
  <c r="A324" i="68"/>
  <c r="D324" i="68" s="1"/>
  <c r="A325" i="68"/>
  <c r="A326" i="68"/>
  <c r="A327" i="68"/>
  <c r="A328" i="68"/>
  <c r="A329" i="68"/>
  <c r="A330" i="68"/>
  <c r="A331" i="68"/>
  <c r="A332" i="68"/>
  <c r="A333" i="68"/>
  <c r="A334" i="68"/>
  <c r="A335" i="68"/>
  <c r="A336" i="68"/>
  <c r="A337" i="68"/>
  <c r="A338" i="68"/>
  <c r="A339" i="68"/>
  <c r="A340" i="68"/>
  <c r="A341" i="68"/>
  <c r="A342" i="68"/>
  <c r="A343" i="68"/>
  <c r="A344" i="68"/>
  <c r="A345" i="68"/>
  <c r="A346" i="68"/>
  <c r="A347" i="68"/>
  <c r="A348" i="68"/>
  <c r="A349" i="68"/>
  <c r="A350" i="68"/>
  <c r="A351" i="68"/>
  <c r="D351" i="68" s="1"/>
  <c r="A352" i="68"/>
  <c r="A353" i="68"/>
  <c r="A354" i="68"/>
  <c r="A355" i="68"/>
  <c r="A356" i="68"/>
  <c r="A357" i="68"/>
  <c r="A358" i="68"/>
  <c r="A359" i="68"/>
  <c r="A360" i="68"/>
  <c r="A361" i="68"/>
  <c r="A362" i="68"/>
  <c r="A363" i="68"/>
  <c r="A364" i="68"/>
  <c r="A365" i="68"/>
  <c r="A366" i="68"/>
  <c r="A367" i="68"/>
  <c r="A368" i="68"/>
  <c r="A369" i="68"/>
  <c r="A370" i="68"/>
  <c r="A371" i="68"/>
  <c r="A372" i="68"/>
  <c r="D372" i="68" s="1"/>
  <c r="A373" i="68"/>
  <c r="A374" i="68"/>
  <c r="A375" i="68"/>
  <c r="A376" i="68"/>
  <c r="A377" i="68"/>
  <c r="A378" i="68"/>
  <c r="A379" i="68"/>
  <c r="A380" i="68"/>
  <c r="A381" i="68"/>
  <c r="A382" i="68"/>
  <c r="A383" i="68"/>
  <c r="A384" i="68"/>
  <c r="A385" i="68"/>
  <c r="A386" i="68"/>
  <c r="A387" i="68"/>
  <c r="D387" i="68" s="1"/>
  <c r="A388" i="68"/>
  <c r="A389" i="68"/>
  <c r="A390" i="68"/>
  <c r="A391" i="68"/>
  <c r="A392" i="68"/>
  <c r="A393" i="68"/>
  <c r="A394" i="68"/>
  <c r="A395" i="68"/>
  <c r="A396" i="68"/>
  <c r="A397" i="68"/>
  <c r="A398" i="68"/>
  <c r="A399" i="68"/>
  <c r="A400" i="68"/>
  <c r="A401" i="68"/>
  <c r="A402" i="68"/>
  <c r="A403" i="68"/>
  <c r="A404" i="68"/>
  <c r="A405" i="68"/>
  <c r="A406" i="68"/>
  <c r="A407" i="68"/>
  <c r="A408" i="68"/>
  <c r="A409" i="68"/>
  <c r="A410" i="68"/>
  <c r="A411" i="68"/>
  <c r="A412" i="68"/>
  <c r="A413" i="68"/>
  <c r="A414" i="68"/>
  <c r="A415" i="68"/>
  <c r="D415" i="68" s="1"/>
  <c r="A416" i="68"/>
  <c r="A417" i="68"/>
  <c r="A418" i="68"/>
  <c r="A419" i="68"/>
  <c r="A420" i="68"/>
  <c r="A421" i="68"/>
  <c r="A422" i="68"/>
  <c r="A423" i="68"/>
  <c r="A424" i="68"/>
  <c r="A425" i="68"/>
  <c r="A426" i="68"/>
  <c r="A427" i="68"/>
  <c r="A428" i="68"/>
  <c r="A429" i="68"/>
  <c r="A430" i="68"/>
  <c r="A431" i="68"/>
  <c r="A432" i="68"/>
  <c r="A433" i="68"/>
  <c r="A434" i="68"/>
  <c r="A435" i="68"/>
  <c r="A436" i="68"/>
  <c r="A437" i="68"/>
  <c r="A438" i="68"/>
  <c r="A439" i="68"/>
  <c r="A440" i="68"/>
  <c r="A441" i="68"/>
  <c r="A442" i="68"/>
  <c r="A443" i="68"/>
  <c r="A444" i="68"/>
  <c r="A445" i="68"/>
  <c r="A446" i="68"/>
  <c r="A447" i="68"/>
  <c r="A448" i="68"/>
  <c r="A449" i="68"/>
  <c r="A450" i="68"/>
  <c r="A451" i="68"/>
  <c r="A452" i="68"/>
  <c r="A453" i="68"/>
  <c r="A454" i="68"/>
  <c r="A455" i="68"/>
  <c r="A456" i="68"/>
  <c r="A457" i="68"/>
  <c r="A458" i="68"/>
  <c r="A459" i="68"/>
  <c r="A460" i="68"/>
  <c r="A461" i="68"/>
  <c r="A462" i="68"/>
  <c r="A463" i="68"/>
  <c r="A464" i="68"/>
  <c r="A465" i="68"/>
  <c r="A466" i="68"/>
  <c r="A467" i="68"/>
  <c r="A468" i="68"/>
  <c r="A469" i="68"/>
  <c r="A470" i="68"/>
  <c r="A471" i="68"/>
  <c r="A472" i="68"/>
  <c r="A473" i="68"/>
  <c r="A474" i="68"/>
  <c r="A475" i="68"/>
  <c r="A476" i="68"/>
  <c r="A477" i="68"/>
  <c r="A478" i="68"/>
  <c r="A479" i="68"/>
  <c r="A480" i="68"/>
  <c r="A481" i="68"/>
  <c r="A482" i="68"/>
  <c r="A483" i="68"/>
  <c r="A484" i="68"/>
  <c r="A485" i="68"/>
  <c r="A486" i="68"/>
  <c r="A487" i="68"/>
  <c r="A488" i="68"/>
  <c r="A489" i="68"/>
  <c r="A490" i="68"/>
  <c r="A491" i="68"/>
  <c r="A492" i="68"/>
  <c r="A493" i="68"/>
  <c r="A494" i="68"/>
  <c r="A495" i="68"/>
  <c r="A496" i="68"/>
  <c r="A497" i="68"/>
  <c r="A498" i="68"/>
  <c r="A499" i="68"/>
  <c r="A500" i="68"/>
  <c r="A501" i="68"/>
  <c r="A502" i="68"/>
  <c r="A503" i="68"/>
  <c r="A504" i="68"/>
  <c r="A505" i="68"/>
  <c r="A506" i="68"/>
  <c r="A507" i="68"/>
  <c r="A508" i="68"/>
  <c r="A509" i="68"/>
  <c r="A510" i="68"/>
  <c r="A511" i="68"/>
  <c r="A512" i="68"/>
  <c r="A513" i="68"/>
  <c r="A514" i="68"/>
  <c r="A515" i="68"/>
  <c r="A516" i="68"/>
  <c r="A517" i="68"/>
  <c r="A518" i="68"/>
  <c r="A519" i="68"/>
  <c r="A520" i="68"/>
  <c r="A521" i="68"/>
  <c r="A522" i="68"/>
  <c r="A523" i="68"/>
  <c r="A524" i="68"/>
  <c r="A525" i="68"/>
  <c r="A526" i="68"/>
  <c r="A527" i="68"/>
  <c r="A528" i="68"/>
  <c r="A529" i="68"/>
  <c r="A530" i="68"/>
  <c r="A531" i="68"/>
  <c r="A532" i="68"/>
  <c r="A533" i="68"/>
  <c r="A534" i="68"/>
  <c r="A535" i="68"/>
  <c r="A536" i="68"/>
  <c r="A537" i="68"/>
  <c r="A538" i="68"/>
  <c r="A539" i="68"/>
  <c r="A540" i="68"/>
  <c r="A541" i="68"/>
  <c r="A542" i="68"/>
  <c r="A543" i="68"/>
  <c r="A544" i="68"/>
  <c r="A545" i="68"/>
  <c r="A546" i="68"/>
  <c r="A547" i="68"/>
  <c r="A548" i="68"/>
  <c r="A549" i="68"/>
  <c r="A550" i="68"/>
  <c r="A551" i="68"/>
  <c r="A552" i="68"/>
  <c r="A553" i="68"/>
  <c r="A554" i="68"/>
  <c r="A555" i="68"/>
  <c r="A556" i="68"/>
  <c r="A557" i="68"/>
  <c r="A558" i="68"/>
  <c r="A559" i="68"/>
  <c r="A560" i="68"/>
  <c r="A561" i="68"/>
  <c r="A562" i="68"/>
  <c r="A563" i="68"/>
  <c r="A564" i="68"/>
  <c r="A565" i="68"/>
  <c r="A566" i="68"/>
  <c r="A567" i="68"/>
  <c r="A568" i="68"/>
  <c r="A569" i="68"/>
  <c r="A570" i="68"/>
  <c r="A571" i="68"/>
  <c r="A572" i="68"/>
  <c r="A573" i="68"/>
  <c r="A574" i="68"/>
  <c r="A575" i="68"/>
  <c r="A576" i="68"/>
  <c r="A577" i="68"/>
  <c r="A578" i="68"/>
  <c r="A579" i="68"/>
  <c r="A580" i="68"/>
  <c r="A581" i="68"/>
  <c r="A582" i="68"/>
  <c r="A583" i="68"/>
  <c r="A584" i="68"/>
  <c r="A585" i="68"/>
  <c r="A586" i="68"/>
  <c r="A587" i="68"/>
  <c r="A588" i="68"/>
  <c r="A589" i="68"/>
  <c r="A590" i="68"/>
  <c r="A591" i="68"/>
  <c r="A592" i="68"/>
  <c r="A593" i="68"/>
  <c r="A594" i="68"/>
  <c r="A595" i="68"/>
  <c r="A596" i="68"/>
  <c r="A597" i="68"/>
  <c r="A598" i="68"/>
  <c r="A599" i="68"/>
  <c r="A600" i="68"/>
  <c r="A601" i="68"/>
  <c r="A602" i="68"/>
  <c r="A603" i="68"/>
  <c r="A604" i="68"/>
  <c r="A605" i="68"/>
  <c r="A606" i="68"/>
  <c r="A607" i="68"/>
  <c r="A608" i="68"/>
  <c r="A609" i="68"/>
  <c r="A610" i="68"/>
  <c r="A611" i="68"/>
  <c r="A612" i="68"/>
  <c r="A613" i="68"/>
  <c r="A614" i="68"/>
  <c r="A615" i="68"/>
  <c r="A616" i="68"/>
  <c r="A617" i="68"/>
  <c r="A618" i="68"/>
  <c r="A619" i="68"/>
  <c r="A620" i="68"/>
  <c r="A621" i="68"/>
  <c r="A622" i="68"/>
  <c r="A623" i="68"/>
  <c r="A624" i="68"/>
  <c r="A625" i="68"/>
  <c r="A626" i="68"/>
  <c r="A627" i="68"/>
  <c r="A628" i="68"/>
  <c r="A629" i="68"/>
  <c r="A630" i="68"/>
  <c r="A631" i="68"/>
  <c r="A632" i="68"/>
  <c r="A633" i="68"/>
  <c r="A634" i="68"/>
  <c r="A635" i="68"/>
  <c r="A636" i="68"/>
  <c r="A637" i="68"/>
  <c r="C637" i="68" s="1"/>
  <c r="A638" i="68"/>
  <c r="C638" i="68" s="1"/>
  <c r="A639" i="68"/>
  <c r="C639" i="68" s="1"/>
  <c r="A640" i="68"/>
  <c r="C640" i="68" s="1"/>
  <c r="A641" i="68"/>
  <c r="C641" i="68" s="1"/>
  <c r="A642" i="68"/>
  <c r="C642" i="68" s="1"/>
  <c r="A643" i="68"/>
  <c r="C643" i="68" s="1"/>
  <c r="A644" i="68"/>
  <c r="C644" i="68" s="1"/>
  <c r="A645" i="68"/>
  <c r="C645" i="68" s="1"/>
  <c r="A646" i="68"/>
  <c r="C646" i="68" s="1"/>
  <c r="A647" i="68"/>
  <c r="C647" i="68" s="1"/>
  <c r="A648" i="68"/>
  <c r="C648" i="68" s="1"/>
  <c r="A649" i="68"/>
  <c r="C649" i="68" s="1"/>
  <c r="A650" i="68"/>
  <c r="C650" i="68" s="1"/>
  <c r="A651" i="68"/>
  <c r="C651" i="68" s="1"/>
  <c r="A652" i="68"/>
  <c r="C652" i="68" s="1"/>
  <c r="A653" i="68"/>
  <c r="C653" i="68" s="1"/>
  <c r="A654" i="68"/>
  <c r="C654" i="68" s="1"/>
  <c r="A655" i="68"/>
  <c r="C655" i="68" s="1"/>
  <c r="A656" i="68"/>
  <c r="C656" i="68" s="1"/>
  <c r="A657" i="68"/>
  <c r="C657" i="68" s="1"/>
  <c r="A658" i="68"/>
  <c r="C658" i="68" s="1"/>
  <c r="A659" i="68"/>
  <c r="C659" i="68" s="1"/>
  <c r="A660" i="68"/>
  <c r="C660" i="68" s="1"/>
  <c r="A661" i="68"/>
  <c r="C661" i="68" s="1"/>
  <c r="A662" i="68"/>
  <c r="C662" i="68" s="1"/>
  <c r="A663" i="68"/>
  <c r="C663" i="68" s="1"/>
  <c r="A664" i="68"/>
  <c r="C664" i="68" s="1"/>
  <c r="A665" i="68"/>
  <c r="C665" i="68" s="1"/>
  <c r="A666" i="68"/>
  <c r="C666" i="68" s="1"/>
  <c r="A667" i="68"/>
  <c r="C667" i="68" s="1"/>
  <c r="A668" i="68"/>
  <c r="C668" i="68" s="1"/>
  <c r="A669" i="68"/>
  <c r="C669" i="68" s="1"/>
  <c r="A670" i="68"/>
  <c r="C670" i="68" s="1"/>
  <c r="A671" i="68"/>
  <c r="C671" i="68" s="1"/>
  <c r="A672" i="68"/>
  <c r="C672" i="68" s="1"/>
  <c r="A673" i="68"/>
  <c r="C673" i="68" s="1"/>
  <c r="A674" i="68"/>
  <c r="C674" i="68" s="1"/>
  <c r="A675" i="68"/>
  <c r="C675" i="68" s="1"/>
  <c r="A676" i="68"/>
  <c r="C676" i="68" s="1"/>
  <c r="A677" i="68"/>
  <c r="C677" i="68" s="1"/>
  <c r="A678" i="68"/>
  <c r="C678" i="68" s="1"/>
  <c r="A679" i="68"/>
  <c r="C679" i="68" s="1"/>
  <c r="A680" i="68"/>
  <c r="C680" i="68" s="1"/>
  <c r="A681" i="68"/>
  <c r="C681" i="68" s="1"/>
  <c r="A682" i="68"/>
  <c r="C682" i="68" s="1"/>
  <c r="A683" i="68"/>
  <c r="C683" i="68" s="1"/>
  <c r="A684" i="68"/>
  <c r="C684" i="68" s="1"/>
  <c r="A685" i="68"/>
  <c r="C685" i="68" s="1"/>
  <c r="A686" i="68"/>
  <c r="C686" i="68" s="1"/>
  <c r="A687" i="68"/>
  <c r="C687" i="68" s="1"/>
  <c r="A688" i="68"/>
  <c r="C688" i="68" s="1"/>
  <c r="A689" i="68"/>
  <c r="C689" i="68" s="1"/>
  <c r="A690" i="68"/>
  <c r="C690" i="68" s="1"/>
  <c r="A691" i="68"/>
  <c r="C691" i="68" s="1"/>
  <c r="A692" i="68"/>
  <c r="C692" i="68" s="1"/>
  <c r="A693" i="68"/>
  <c r="C693" i="68" s="1"/>
  <c r="A694" i="68"/>
  <c r="C694" i="68" s="1"/>
  <c r="A695" i="68"/>
  <c r="C695" i="68" s="1"/>
  <c r="A696" i="68"/>
  <c r="C696" i="68" s="1"/>
  <c r="A697" i="68"/>
  <c r="C697" i="68" s="1"/>
  <c r="A698" i="68"/>
  <c r="C698" i="68" s="1"/>
  <c r="A699" i="68"/>
  <c r="C699" i="68" s="1"/>
  <c r="A700" i="68"/>
  <c r="C700" i="68" s="1"/>
  <c r="A701" i="68"/>
  <c r="C701" i="68" s="1"/>
  <c r="A702" i="68"/>
  <c r="C702" i="68" s="1"/>
  <c r="A703" i="68"/>
  <c r="C703" i="68" s="1"/>
  <c r="A704" i="68"/>
  <c r="C704" i="68" s="1"/>
  <c r="A705" i="68"/>
  <c r="C705" i="68" s="1"/>
  <c r="A706" i="68"/>
  <c r="C706" i="68" s="1"/>
  <c r="A707" i="68"/>
  <c r="C707" i="68" s="1"/>
  <c r="A708" i="68"/>
  <c r="C708" i="68" s="1"/>
  <c r="A709" i="68"/>
  <c r="C709" i="68" s="1"/>
  <c r="A710" i="68"/>
  <c r="C710" i="68" s="1"/>
  <c r="A711" i="68"/>
  <c r="C711" i="68" s="1"/>
  <c r="A712" i="68"/>
  <c r="C712" i="68" s="1"/>
  <c r="A713" i="68"/>
  <c r="C713" i="68" s="1"/>
  <c r="A714" i="68"/>
  <c r="C714" i="68" s="1"/>
  <c r="A715" i="68"/>
  <c r="C715" i="68" s="1"/>
  <c r="A716" i="68"/>
  <c r="C716" i="68" s="1"/>
  <c r="A717" i="68"/>
  <c r="C717" i="68" s="1"/>
  <c r="A718" i="68"/>
  <c r="C718" i="68" s="1"/>
  <c r="A719" i="68"/>
  <c r="C719" i="68" s="1"/>
  <c r="A720" i="68"/>
  <c r="C720" i="68" s="1"/>
  <c r="A721" i="68"/>
  <c r="C721" i="68" s="1"/>
  <c r="A722" i="68"/>
  <c r="C722" i="68" s="1"/>
  <c r="A723" i="68"/>
  <c r="C723" i="68" s="1"/>
  <c r="A724" i="68"/>
  <c r="C724" i="68" s="1"/>
  <c r="A725" i="68"/>
  <c r="C725" i="68" s="1"/>
  <c r="A726" i="68"/>
  <c r="C726" i="68" s="1"/>
  <c r="A727" i="68"/>
  <c r="C727" i="68" s="1"/>
  <c r="A728" i="68"/>
  <c r="C728" i="68" s="1"/>
  <c r="A729" i="68"/>
  <c r="C729" i="68" s="1"/>
  <c r="A730" i="68"/>
  <c r="C730" i="68" s="1"/>
  <c r="A731" i="68"/>
  <c r="C731" i="68" s="1"/>
  <c r="A732" i="68"/>
  <c r="C732" i="68" s="1"/>
  <c r="A733" i="68"/>
  <c r="C733" i="68" s="1"/>
  <c r="A734" i="68"/>
  <c r="C734" i="68" s="1"/>
  <c r="A735" i="68"/>
  <c r="C735" i="68" s="1"/>
  <c r="A736" i="68"/>
  <c r="C736" i="68" s="1"/>
  <c r="A737" i="68"/>
  <c r="C737" i="68" s="1"/>
  <c r="A738" i="68"/>
  <c r="C738" i="68" s="1"/>
  <c r="A739" i="68"/>
  <c r="C739" i="68" s="1"/>
  <c r="A740" i="68"/>
  <c r="C740" i="68" s="1"/>
  <c r="A741" i="68"/>
  <c r="C741" i="68" s="1"/>
  <c r="A742" i="68"/>
  <c r="C742" i="68" s="1"/>
  <c r="A743" i="68"/>
  <c r="C743" i="68" s="1"/>
  <c r="A744" i="68"/>
  <c r="C744" i="68" s="1"/>
  <c r="A745" i="68"/>
  <c r="C745" i="68" s="1"/>
  <c r="A746" i="68"/>
  <c r="C746" i="68" s="1"/>
  <c r="A747" i="68"/>
  <c r="C747" i="68" s="1"/>
  <c r="A748" i="68"/>
  <c r="C748" i="68" s="1"/>
  <c r="A749" i="68"/>
  <c r="C749" i="68" s="1"/>
  <c r="A750" i="68"/>
  <c r="C750" i="68" s="1"/>
  <c r="A751" i="68"/>
  <c r="C751" i="68" s="1"/>
  <c r="A752" i="68"/>
  <c r="C752" i="68" s="1"/>
  <c r="A753" i="68"/>
  <c r="C753" i="68" s="1"/>
  <c r="A754" i="68"/>
  <c r="C754" i="68" s="1"/>
  <c r="A755" i="68"/>
  <c r="C755" i="68" s="1"/>
  <c r="A756" i="68"/>
  <c r="C756" i="68" s="1"/>
  <c r="A757" i="68"/>
  <c r="C757" i="68" s="1"/>
  <c r="A758" i="68"/>
  <c r="C758" i="68" s="1"/>
  <c r="A759" i="68"/>
  <c r="C759" i="68" s="1"/>
  <c r="A760" i="68"/>
  <c r="C760" i="68" s="1"/>
  <c r="A761" i="68"/>
  <c r="C761" i="68" s="1"/>
  <c r="A762" i="68"/>
  <c r="C762" i="68" s="1"/>
  <c r="A763" i="68"/>
  <c r="C763" i="68" s="1"/>
  <c r="A764" i="68"/>
  <c r="C764" i="68" s="1"/>
  <c r="A765" i="68"/>
  <c r="C765" i="68" s="1"/>
  <c r="A766" i="68"/>
  <c r="C766" i="68" s="1"/>
  <c r="A767" i="68"/>
  <c r="C767" i="68" s="1"/>
  <c r="A768" i="68"/>
  <c r="C768" i="68" s="1"/>
  <c r="A769" i="68"/>
  <c r="C769" i="68" s="1"/>
  <c r="A770" i="68"/>
  <c r="C770" i="68" s="1"/>
  <c r="A771" i="68"/>
  <c r="C771" i="68" s="1"/>
  <c r="A772" i="68"/>
  <c r="C772" i="68" s="1"/>
  <c r="A773" i="68"/>
  <c r="C773" i="68" s="1"/>
  <c r="A774" i="68"/>
  <c r="C774" i="68" s="1"/>
  <c r="A775" i="68"/>
  <c r="C775" i="68" s="1"/>
  <c r="A776" i="68"/>
  <c r="C776" i="68" s="1"/>
  <c r="A777" i="68"/>
  <c r="C777" i="68" s="1"/>
  <c r="A778" i="68"/>
  <c r="C778" i="68" s="1"/>
  <c r="A779" i="68"/>
  <c r="C779" i="68" s="1"/>
  <c r="A780" i="68"/>
  <c r="C780" i="68" s="1"/>
  <c r="A781" i="68"/>
  <c r="C781" i="68" s="1"/>
  <c r="A782" i="68"/>
  <c r="C782" i="68" s="1"/>
  <c r="A783" i="68"/>
  <c r="C783" i="68" s="1"/>
  <c r="A784" i="68"/>
  <c r="C784" i="68" s="1"/>
  <c r="A785" i="68"/>
  <c r="C785" i="68" s="1"/>
  <c r="A786" i="68"/>
  <c r="C786" i="68" s="1"/>
  <c r="A787" i="68"/>
  <c r="C787" i="68" s="1"/>
  <c r="A788" i="68"/>
  <c r="C788" i="68" s="1"/>
  <c r="A789" i="68"/>
  <c r="C789" i="68" s="1"/>
  <c r="A790" i="68"/>
  <c r="C790" i="68" s="1"/>
  <c r="A791" i="68"/>
  <c r="C791" i="68" s="1"/>
  <c r="A792" i="68"/>
  <c r="C792" i="68" s="1"/>
  <c r="A793" i="68"/>
  <c r="C793" i="68" s="1"/>
  <c r="A794" i="68"/>
  <c r="C794" i="68" s="1"/>
  <c r="A795" i="68"/>
  <c r="C795" i="68" s="1"/>
  <c r="A796" i="68"/>
  <c r="C796" i="68" s="1"/>
  <c r="A797" i="68"/>
  <c r="C797" i="68" s="1"/>
  <c r="A798" i="68"/>
  <c r="C798" i="68" s="1"/>
  <c r="A799" i="68"/>
  <c r="C799" i="68" s="1"/>
  <c r="A800" i="68"/>
  <c r="C800" i="68" s="1"/>
  <c r="A801" i="68"/>
  <c r="C801" i="68" s="1"/>
  <c r="A802" i="68"/>
  <c r="C802" i="68" s="1"/>
  <c r="A803" i="68"/>
  <c r="C803" i="68" s="1"/>
  <c r="A804" i="68"/>
  <c r="C804" i="68" s="1"/>
  <c r="A805" i="68"/>
  <c r="C805" i="68" s="1"/>
  <c r="A806" i="68"/>
  <c r="C806" i="68" s="1"/>
  <c r="A807" i="68"/>
  <c r="C807" i="68" s="1"/>
  <c r="A808" i="68"/>
  <c r="C808" i="68" s="1"/>
  <c r="A809" i="68"/>
  <c r="C809" i="68" s="1"/>
  <c r="A810" i="68"/>
  <c r="C810" i="68" s="1"/>
  <c r="A811" i="68"/>
  <c r="C811" i="68" s="1"/>
  <c r="A812" i="68"/>
  <c r="C812" i="68" s="1"/>
  <c r="A813" i="68"/>
  <c r="C813" i="68" s="1"/>
  <c r="A814" i="68"/>
  <c r="C814" i="68" s="1"/>
  <c r="A815" i="68"/>
  <c r="C815" i="68" s="1"/>
  <c r="A816" i="68"/>
  <c r="C816" i="68" s="1"/>
  <c r="A817" i="68"/>
  <c r="C817" i="68" s="1"/>
  <c r="A818" i="68"/>
  <c r="C818" i="68" s="1"/>
  <c r="A819" i="68"/>
  <c r="C819" i="68" s="1"/>
  <c r="A820" i="68"/>
  <c r="C820" i="68" s="1"/>
  <c r="A821" i="68"/>
  <c r="C821" i="68" s="1"/>
  <c r="A822" i="68"/>
  <c r="C822" i="68" s="1"/>
  <c r="A823" i="68"/>
  <c r="C823" i="68" s="1"/>
  <c r="A824" i="68"/>
  <c r="C824" i="68" s="1"/>
  <c r="A825" i="68"/>
  <c r="C825" i="68" s="1"/>
  <c r="A826" i="68"/>
  <c r="C826" i="68" s="1"/>
  <c r="A827" i="68"/>
  <c r="C827" i="68" s="1"/>
  <c r="A828" i="68"/>
  <c r="C828" i="68" s="1"/>
  <c r="A829" i="68"/>
  <c r="C829" i="68" s="1"/>
  <c r="A830" i="68"/>
  <c r="C830" i="68" s="1"/>
  <c r="A831" i="68"/>
  <c r="C831" i="68" s="1"/>
  <c r="A832" i="68"/>
  <c r="C832" i="68" s="1"/>
  <c r="A833" i="68"/>
  <c r="C833" i="68" s="1"/>
  <c r="A834" i="68"/>
  <c r="C834" i="68" s="1"/>
  <c r="A835" i="68"/>
  <c r="C835" i="68" s="1"/>
  <c r="A836" i="68"/>
  <c r="C836" i="68" s="1"/>
  <c r="A837" i="68"/>
  <c r="A838" i="68"/>
  <c r="A839" i="68"/>
  <c r="A840" i="68"/>
  <c r="A841" i="68"/>
  <c r="A842" i="68"/>
  <c r="A843" i="68"/>
  <c r="A844" i="68"/>
  <c r="A845" i="68"/>
  <c r="A846" i="68"/>
  <c r="A847" i="68"/>
  <c r="A848" i="68"/>
  <c r="A849" i="68"/>
  <c r="A850" i="68"/>
  <c r="A851" i="68"/>
  <c r="A852" i="68"/>
  <c r="A853" i="68"/>
  <c r="A854" i="68"/>
  <c r="A855" i="68"/>
  <c r="A856" i="68"/>
  <c r="A857" i="68"/>
  <c r="A858" i="68"/>
  <c r="A859" i="68"/>
  <c r="A860" i="68"/>
  <c r="A861" i="68"/>
  <c r="A862" i="68"/>
  <c r="A863" i="68"/>
  <c r="A864" i="68"/>
  <c r="A865" i="68"/>
  <c r="A866" i="68"/>
  <c r="A867" i="68"/>
  <c r="A868" i="68"/>
  <c r="A869" i="68"/>
  <c r="A870" i="68"/>
  <c r="A871" i="68"/>
  <c r="A872" i="68"/>
  <c r="A873" i="68"/>
  <c r="A874" i="68"/>
  <c r="A875" i="68"/>
  <c r="A876" i="68"/>
  <c r="A877" i="68"/>
  <c r="A878" i="68"/>
  <c r="A879" i="68"/>
  <c r="A880" i="68"/>
  <c r="A881" i="68"/>
  <c r="A882" i="68"/>
  <c r="A883" i="68"/>
  <c r="A884" i="68"/>
  <c r="A885" i="68"/>
  <c r="A886" i="68"/>
  <c r="A887" i="68"/>
  <c r="A888" i="68"/>
  <c r="A889" i="68"/>
  <c r="A890" i="68"/>
  <c r="A891" i="68"/>
  <c r="A892" i="68"/>
  <c r="A893" i="68"/>
  <c r="A894" i="68"/>
  <c r="A895" i="68"/>
  <c r="A896" i="68"/>
  <c r="A897" i="68"/>
  <c r="A898" i="68"/>
  <c r="A899" i="68"/>
  <c r="A900" i="68"/>
  <c r="A901" i="68"/>
  <c r="A902" i="68"/>
  <c r="A903" i="68"/>
  <c r="A904" i="68"/>
  <c r="A905" i="68"/>
  <c r="A906" i="68"/>
  <c r="A907" i="68"/>
  <c r="A908" i="68"/>
  <c r="A909" i="68"/>
  <c r="A910" i="68"/>
  <c r="A911" i="68"/>
  <c r="A912" i="68"/>
  <c r="A913" i="68"/>
  <c r="A914" i="68"/>
  <c r="A915" i="68"/>
  <c r="A916" i="68"/>
  <c r="A917" i="68"/>
  <c r="A918" i="68"/>
  <c r="A919" i="68"/>
  <c r="A920" i="68"/>
  <c r="A921" i="68"/>
  <c r="A922" i="68"/>
  <c r="A923" i="68"/>
  <c r="A924" i="68"/>
  <c r="A925" i="68"/>
  <c r="A926" i="68"/>
  <c r="A927" i="68"/>
  <c r="A928" i="68"/>
  <c r="A929" i="68"/>
  <c r="A930" i="68"/>
  <c r="A931" i="68"/>
  <c r="A932" i="68"/>
  <c r="A933" i="68"/>
  <c r="A934" i="68"/>
  <c r="A935" i="68"/>
  <c r="A936" i="68"/>
  <c r="A937" i="68"/>
  <c r="A938" i="68"/>
  <c r="A939" i="68"/>
  <c r="A940" i="68"/>
  <c r="A941" i="68"/>
  <c r="A942" i="68"/>
  <c r="A943" i="68"/>
  <c r="A944" i="68"/>
  <c r="A945" i="68"/>
  <c r="A946" i="68"/>
  <c r="A947" i="68"/>
  <c r="A948" i="68"/>
  <c r="A949" i="68"/>
  <c r="A950" i="68"/>
  <c r="A951" i="68"/>
  <c r="A952" i="68"/>
  <c r="A953" i="68"/>
  <c r="A954" i="68"/>
  <c r="A955" i="68"/>
  <c r="A956" i="68"/>
  <c r="A957" i="68"/>
  <c r="A958" i="68"/>
  <c r="A959" i="68"/>
  <c r="A960" i="68"/>
  <c r="A961" i="68"/>
  <c r="A962" i="68"/>
  <c r="A963" i="68"/>
  <c r="A964" i="68"/>
  <c r="A965" i="68"/>
  <c r="A966" i="68"/>
  <c r="A967" i="68"/>
  <c r="A968" i="68"/>
  <c r="A969" i="68"/>
  <c r="A970" i="68"/>
  <c r="A971" i="68"/>
  <c r="A972" i="68"/>
  <c r="A973" i="68"/>
  <c r="A974" i="68"/>
  <c r="A975" i="68"/>
  <c r="A976" i="68"/>
  <c r="A977" i="68"/>
  <c r="A978" i="68"/>
  <c r="A979" i="68"/>
  <c r="A980" i="68"/>
  <c r="A981" i="68"/>
  <c r="A982" i="68"/>
  <c r="A983" i="68"/>
  <c r="A984" i="68"/>
  <c r="A985" i="68"/>
  <c r="A986" i="68"/>
  <c r="A987" i="68"/>
  <c r="A988" i="68"/>
  <c r="A989" i="68"/>
  <c r="A990" i="68"/>
  <c r="A991" i="68"/>
  <c r="A992" i="68"/>
  <c r="A993" i="68"/>
  <c r="A994" i="68"/>
  <c r="A995" i="68"/>
  <c r="A996" i="68"/>
  <c r="A997" i="68"/>
  <c r="A998" i="68"/>
  <c r="A999" i="68"/>
  <c r="A1000" i="68"/>
  <c r="A1001" i="68"/>
  <c r="A1002" i="68"/>
  <c r="A1003" i="68"/>
  <c r="A1004" i="68"/>
  <c r="A1005" i="68"/>
  <c r="A1006" i="68"/>
  <c r="A1007" i="68"/>
  <c r="A1008" i="68"/>
  <c r="A1009" i="68"/>
  <c r="A1010" i="68"/>
  <c r="A1011" i="68"/>
  <c r="A1012" i="68"/>
  <c r="A1013" i="68"/>
  <c r="A1014" i="68"/>
  <c r="A1015" i="68"/>
  <c r="A1016" i="68"/>
  <c r="A1017" i="68"/>
  <c r="A1018" i="68"/>
  <c r="A1019" i="68"/>
  <c r="A1020" i="68"/>
  <c r="A1021" i="68"/>
  <c r="A1022" i="68"/>
  <c r="A1023" i="68"/>
  <c r="A1024" i="68"/>
  <c r="A1025" i="68"/>
  <c r="A1026" i="68"/>
  <c r="A1027" i="68"/>
  <c r="A1028" i="68"/>
  <c r="A1029" i="68"/>
  <c r="A1030" i="68"/>
  <c r="A1031" i="68"/>
  <c r="A1032" i="68"/>
  <c r="A1033" i="68"/>
  <c r="A1034" i="68"/>
  <c r="A1035" i="68"/>
  <c r="A1036" i="68"/>
  <c r="A1037" i="68"/>
  <c r="A1038" i="68"/>
  <c r="A1039" i="68"/>
  <c r="A1040" i="68"/>
  <c r="A1041" i="68"/>
  <c r="A1042" i="68"/>
  <c r="A1043" i="68"/>
  <c r="A1044" i="68"/>
  <c r="A1045" i="68"/>
  <c r="A1046" i="68"/>
  <c r="A1047" i="68"/>
  <c r="A1048" i="68"/>
  <c r="A1049" i="68"/>
  <c r="A1050" i="68"/>
  <c r="A1051" i="68"/>
  <c r="A1052" i="68"/>
  <c r="A1053" i="68"/>
  <c r="A1054" i="68"/>
  <c r="A1055" i="68"/>
  <c r="A1056" i="68"/>
  <c r="A1057" i="68"/>
  <c r="A1058" i="68"/>
  <c r="A1059" i="68"/>
  <c r="A1060" i="68"/>
  <c r="A1061" i="68"/>
  <c r="A1062" i="68"/>
  <c r="A1063" i="68"/>
  <c r="A1064" i="68"/>
  <c r="A1065" i="68"/>
  <c r="A1066" i="68"/>
  <c r="A1067" i="68"/>
  <c r="A1068" i="68"/>
  <c r="A1069" i="68"/>
  <c r="A1070" i="68"/>
  <c r="A1071" i="68"/>
  <c r="A1072" i="68"/>
  <c r="A1073" i="68"/>
  <c r="A1074" i="68"/>
  <c r="A1075" i="68"/>
  <c r="A1076" i="68"/>
  <c r="A1077" i="68"/>
  <c r="A1078" i="68"/>
  <c r="A1079" i="68"/>
  <c r="A1080" i="68"/>
  <c r="A1081" i="68"/>
  <c r="A1082" i="68"/>
  <c r="A1083" i="68"/>
  <c r="A1084" i="68"/>
  <c r="A1085" i="68"/>
  <c r="A1086" i="68"/>
  <c r="A1087" i="68"/>
  <c r="A1088" i="68"/>
  <c r="A1089" i="68"/>
  <c r="A1090" i="68"/>
  <c r="A1091" i="68"/>
  <c r="A1092" i="68"/>
  <c r="A1093" i="68"/>
  <c r="A1094" i="68"/>
  <c r="A1095" i="68"/>
  <c r="A1096" i="68"/>
  <c r="A1097" i="68"/>
  <c r="A1098" i="68"/>
  <c r="A1099" i="68"/>
  <c r="A1100" i="68"/>
  <c r="A1101" i="68"/>
  <c r="A1102" i="68"/>
  <c r="A1103" i="68"/>
  <c r="A1104" i="68"/>
  <c r="A2" i="68"/>
  <c r="C2" i="68" s="1"/>
  <c r="E2" i="68"/>
  <c r="E3" i="68"/>
  <c r="E4" i="68"/>
  <c r="E5" i="68"/>
  <c r="E6" i="68"/>
  <c r="E7" i="68"/>
  <c r="E8" i="68"/>
  <c r="E9" i="68"/>
  <c r="E10" i="68"/>
  <c r="E11" i="68"/>
  <c r="E12" i="68"/>
  <c r="E13" i="68"/>
  <c r="E14" i="68"/>
  <c r="E15" i="68"/>
  <c r="E16" i="68"/>
  <c r="E17" i="68"/>
  <c r="E18" i="68"/>
  <c r="E19" i="68"/>
  <c r="E20" i="68"/>
  <c r="E21" i="68"/>
  <c r="E22" i="68"/>
  <c r="E23" i="68"/>
  <c r="E24" i="68"/>
  <c r="E25" i="68"/>
  <c r="E26" i="68"/>
  <c r="E27" i="68"/>
  <c r="E28" i="68"/>
  <c r="E29" i="68"/>
  <c r="E30" i="68"/>
  <c r="E31" i="68"/>
  <c r="E32" i="68"/>
  <c r="E33" i="68"/>
  <c r="E34" i="68"/>
  <c r="E35" i="68"/>
  <c r="E36" i="68"/>
  <c r="E37" i="68"/>
  <c r="E38" i="68"/>
  <c r="E39" i="68"/>
  <c r="E40" i="68"/>
  <c r="E41" i="68"/>
  <c r="E42" i="68"/>
  <c r="E43" i="68"/>
  <c r="E44" i="68"/>
  <c r="E45" i="68"/>
  <c r="E46" i="68"/>
  <c r="E47" i="68"/>
  <c r="E48" i="68"/>
  <c r="E49" i="68"/>
  <c r="E50" i="68"/>
  <c r="E51" i="68"/>
  <c r="E52" i="68"/>
  <c r="E53" i="68"/>
  <c r="E54" i="68"/>
  <c r="E55" i="68"/>
  <c r="E56" i="68"/>
  <c r="E57" i="68"/>
  <c r="E58" i="68"/>
  <c r="E59" i="68"/>
  <c r="E60" i="68"/>
  <c r="E61" i="68"/>
  <c r="E62" i="68"/>
  <c r="E63" i="68"/>
  <c r="E64" i="68"/>
  <c r="E65" i="68"/>
  <c r="E66" i="68"/>
  <c r="E67" i="68"/>
  <c r="E68" i="68"/>
  <c r="E69" i="68"/>
  <c r="E70" i="68"/>
  <c r="E71" i="68"/>
  <c r="E72" i="68"/>
  <c r="E73" i="68"/>
  <c r="E74" i="68"/>
  <c r="E75" i="68"/>
  <c r="E76" i="68"/>
  <c r="E77" i="68"/>
  <c r="E78" i="68"/>
  <c r="E79" i="68"/>
  <c r="E80" i="68"/>
  <c r="E81" i="68"/>
  <c r="E82" i="68"/>
  <c r="E83" i="68"/>
  <c r="E84" i="68"/>
  <c r="E85" i="68"/>
  <c r="E86" i="68"/>
  <c r="E87" i="68"/>
  <c r="E88" i="68"/>
  <c r="E89" i="68"/>
  <c r="E90" i="68"/>
  <c r="E91" i="68"/>
  <c r="E92" i="68"/>
  <c r="E93" i="68"/>
  <c r="E94" i="68"/>
  <c r="E95" i="68"/>
  <c r="E96" i="68"/>
  <c r="E97" i="68"/>
  <c r="E98" i="68"/>
  <c r="E99" i="68"/>
  <c r="E100" i="68"/>
  <c r="E101" i="68"/>
  <c r="E102" i="68"/>
  <c r="E103" i="68"/>
  <c r="E104" i="68"/>
  <c r="E105" i="68"/>
  <c r="E106" i="68"/>
  <c r="E107" i="68"/>
  <c r="E108" i="68"/>
  <c r="E109" i="68"/>
  <c r="E110" i="68"/>
  <c r="E111" i="68"/>
  <c r="E112" i="68"/>
  <c r="E113" i="68"/>
  <c r="E114" i="68"/>
  <c r="E115" i="68"/>
  <c r="E116" i="68"/>
  <c r="E117" i="68"/>
  <c r="E118" i="68"/>
  <c r="E119" i="68"/>
  <c r="E120" i="68"/>
  <c r="E121" i="68"/>
  <c r="E122" i="68"/>
  <c r="E123" i="68"/>
  <c r="E124" i="68"/>
  <c r="E125" i="68"/>
  <c r="E126" i="68"/>
  <c r="E127" i="68"/>
  <c r="E128" i="68"/>
  <c r="E129" i="68"/>
  <c r="E130" i="68"/>
  <c r="E131" i="68"/>
  <c r="E132" i="68"/>
  <c r="E133" i="68"/>
  <c r="E134" i="68"/>
  <c r="E135" i="68"/>
  <c r="E136" i="68"/>
  <c r="E137" i="68"/>
  <c r="E138" i="68"/>
  <c r="E139" i="68"/>
  <c r="E140" i="68"/>
  <c r="E141" i="68"/>
  <c r="E142" i="68"/>
  <c r="E143" i="68"/>
  <c r="E144" i="68"/>
  <c r="E145" i="68"/>
  <c r="E146" i="68"/>
  <c r="E147" i="68"/>
  <c r="E148" i="68"/>
  <c r="E149" i="68"/>
  <c r="E150" i="68"/>
  <c r="E151" i="68"/>
  <c r="E152" i="68"/>
  <c r="E153" i="68"/>
  <c r="E154" i="68"/>
  <c r="E155" i="68"/>
  <c r="E156" i="68"/>
  <c r="E157" i="68"/>
  <c r="E158" i="68"/>
  <c r="E159" i="68"/>
  <c r="E160" i="68"/>
  <c r="E161" i="68"/>
  <c r="E162" i="68"/>
  <c r="E163" i="68"/>
  <c r="E164" i="68"/>
  <c r="E165" i="68"/>
  <c r="E166" i="68"/>
  <c r="E167" i="68"/>
  <c r="E168" i="68"/>
  <c r="E169" i="68"/>
  <c r="E170" i="68"/>
  <c r="E171" i="68"/>
  <c r="E172" i="68"/>
  <c r="E173" i="68"/>
  <c r="E174" i="68"/>
  <c r="E175" i="68"/>
  <c r="E176" i="68"/>
  <c r="E177" i="68"/>
  <c r="E178" i="68"/>
  <c r="E179" i="68"/>
  <c r="E180" i="68"/>
  <c r="E181" i="68"/>
  <c r="E182" i="68"/>
  <c r="E183" i="68"/>
  <c r="E184" i="68"/>
  <c r="E185" i="68"/>
  <c r="E186" i="68"/>
  <c r="E187" i="68"/>
  <c r="E188" i="68"/>
  <c r="E189" i="68"/>
  <c r="E190" i="68"/>
  <c r="E191" i="68"/>
  <c r="E192" i="68"/>
  <c r="E193" i="68"/>
  <c r="E194" i="68"/>
  <c r="E195" i="68"/>
  <c r="E196" i="68"/>
  <c r="E197" i="68"/>
  <c r="E198" i="68"/>
  <c r="E199" i="68"/>
  <c r="E200" i="68"/>
  <c r="E201" i="68"/>
  <c r="E202" i="68"/>
  <c r="E203" i="68"/>
  <c r="E204" i="68"/>
  <c r="E205" i="68"/>
  <c r="E206" i="68"/>
  <c r="E207" i="68"/>
  <c r="E208" i="68"/>
  <c r="E209" i="68"/>
  <c r="E210" i="68"/>
  <c r="E211" i="68"/>
  <c r="E212" i="68"/>
  <c r="E213" i="68"/>
  <c r="E214" i="68"/>
  <c r="E215" i="68"/>
  <c r="E216" i="68"/>
  <c r="E217" i="68"/>
  <c r="E218" i="68"/>
  <c r="E219" i="68"/>
  <c r="E220" i="68"/>
  <c r="E221" i="68"/>
  <c r="E222" i="68"/>
  <c r="E223" i="68"/>
  <c r="E224" i="68"/>
  <c r="E225" i="68"/>
  <c r="E226" i="68"/>
  <c r="E227" i="68"/>
  <c r="E228" i="68"/>
  <c r="E229" i="68"/>
  <c r="E230" i="68"/>
  <c r="E231" i="68"/>
  <c r="E232" i="68"/>
  <c r="E233" i="68"/>
  <c r="E234" i="68"/>
  <c r="E235" i="68"/>
  <c r="E236" i="68"/>
  <c r="E237" i="68"/>
  <c r="E238" i="68"/>
  <c r="E239" i="68"/>
  <c r="E240" i="68"/>
  <c r="E241" i="68"/>
  <c r="E242" i="68"/>
  <c r="E243" i="68"/>
  <c r="E244" i="68"/>
  <c r="E245" i="68"/>
  <c r="E246" i="68"/>
  <c r="E247" i="68"/>
  <c r="E248" i="68"/>
  <c r="E249" i="68"/>
  <c r="E250" i="68"/>
  <c r="E251" i="68"/>
  <c r="E252" i="68"/>
  <c r="E253" i="68"/>
  <c r="E254" i="68"/>
  <c r="E255" i="68"/>
  <c r="E256" i="68"/>
  <c r="E257" i="68"/>
  <c r="E258" i="68"/>
  <c r="E259" i="68"/>
  <c r="E260" i="68"/>
  <c r="E261" i="68"/>
  <c r="E262" i="68"/>
  <c r="E263" i="68"/>
  <c r="E264" i="68"/>
  <c r="E265" i="68"/>
  <c r="E266" i="68"/>
  <c r="E267" i="68"/>
  <c r="E268" i="68"/>
  <c r="E269" i="68"/>
  <c r="E270" i="68"/>
  <c r="E271" i="68"/>
  <c r="E272" i="68"/>
  <c r="E273" i="68"/>
  <c r="E274" i="68"/>
  <c r="E275" i="68"/>
  <c r="E276" i="68"/>
  <c r="E277" i="68"/>
  <c r="E278" i="68"/>
  <c r="E279" i="68"/>
  <c r="E280" i="68"/>
  <c r="E281" i="68"/>
  <c r="E282" i="68"/>
  <c r="E283" i="68"/>
  <c r="E284" i="68"/>
  <c r="E285" i="68"/>
  <c r="E286" i="68"/>
  <c r="E287" i="68"/>
  <c r="E288" i="68"/>
  <c r="E289" i="68"/>
  <c r="E290" i="68"/>
  <c r="E291" i="68"/>
  <c r="E292" i="68"/>
  <c r="E293" i="68"/>
  <c r="E294" i="68"/>
  <c r="E295" i="68"/>
  <c r="E296" i="68"/>
  <c r="E297" i="68"/>
  <c r="E298" i="68"/>
  <c r="E299" i="68"/>
  <c r="E300" i="68"/>
  <c r="E301" i="68"/>
  <c r="E302" i="68"/>
  <c r="E303" i="68"/>
  <c r="E304" i="68"/>
  <c r="E305" i="68"/>
  <c r="E306" i="68"/>
  <c r="E307" i="68"/>
  <c r="E308" i="68"/>
  <c r="E309" i="68"/>
  <c r="E310" i="68"/>
  <c r="E311" i="68"/>
  <c r="E312" i="68"/>
  <c r="E313" i="68"/>
  <c r="E314" i="68"/>
  <c r="E315" i="68"/>
  <c r="E316" i="68"/>
  <c r="E317" i="68"/>
  <c r="E318" i="68"/>
  <c r="E319" i="68"/>
  <c r="E320" i="68"/>
  <c r="E321" i="68"/>
  <c r="E322" i="68"/>
  <c r="E323" i="68"/>
  <c r="E324" i="68"/>
  <c r="E325" i="68"/>
  <c r="E326" i="68"/>
  <c r="E327" i="68"/>
  <c r="E328" i="68"/>
  <c r="E329" i="68"/>
  <c r="E330" i="68"/>
  <c r="E331" i="68"/>
  <c r="E332" i="68"/>
  <c r="E333" i="68"/>
  <c r="E334" i="68"/>
  <c r="E335" i="68"/>
  <c r="E336" i="68"/>
  <c r="E337" i="68"/>
  <c r="E338" i="68"/>
  <c r="E339" i="68"/>
  <c r="E340" i="68"/>
  <c r="E341" i="68"/>
  <c r="E342" i="68"/>
  <c r="E343" i="68"/>
  <c r="E344" i="68"/>
  <c r="E345" i="68"/>
  <c r="E346" i="68"/>
  <c r="E347" i="68"/>
  <c r="E348" i="68"/>
  <c r="E349" i="68"/>
  <c r="E350" i="68"/>
  <c r="E351" i="68"/>
  <c r="E352" i="68"/>
  <c r="E353" i="68"/>
  <c r="E354" i="68"/>
  <c r="E355" i="68"/>
  <c r="E356" i="68"/>
  <c r="E357" i="68"/>
  <c r="E358" i="68"/>
  <c r="E359" i="68"/>
  <c r="E360" i="68"/>
  <c r="E361" i="68"/>
  <c r="E362" i="68"/>
  <c r="E363" i="68"/>
  <c r="E364" i="68"/>
  <c r="E365" i="68"/>
  <c r="E366" i="68"/>
  <c r="E367" i="68"/>
  <c r="E368" i="68"/>
  <c r="E369" i="68"/>
  <c r="E370" i="68"/>
  <c r="E371" i="68"/>
  <c r="E372" i="68"/>
  <c r="E373" i="68"/>
  <c r="E374" i="68"/>
  <c r="E375" i="68"/>
  <c r="E376" i="68"/>
  <c r="E377" i="68"/>
  <c r="E378" i="68"/>
  <c r="E379" i="68"/>
  <c r="E380" i="68"/>
  <c r="E381" i="68"/>
  <c r="E382" i="68"/>
  <c r="E383" i="68"/>
  <c r="E384" i="68"/>
  <c r="E385" i="68"/>
  <c r="E386" i="68"/>
  <c r="E387" i="68"/>
  <c r="E388" i="68"/>
  <c r="E389" i="68"/>
  <c r="E390" i="68"/>
  <c r="E391" i="68"/>
  <c r="E392" i="68"/>
  <c r="E393" i="68"/>
  <c r="E394" i="68"/>
  <c r="E395" i="68"/>
  <c r="E396" i="68"/>
  <c r="E397" i="68"/>
  <c r="E398" i="68"/>
  <c r="E399" i="68"/>
  <c r="E400" i="68"/>
  <c r="E401" i="68"/>
  <c r="E402" i="68"/>
  <c r="E403" i="68"/>
  <c r="E404" i="68"/>
  <c r="E405" i="68"/>
  <c r="E406" i="68"/>
  <c r="E407" i="68"/>
  <c r="E408" i="68"/>
  <c r="E409" i="68"/>
  <c r="E410" i="68"/>
  <c r="E411" i="68"/>
  <c r="E412" i="68"/>
  <c r="E413" i="68"/>
  <c r="E414" i="68"/>
  <c r="E415" i="68"/>
  <c r="E416" i="68"/>
  <c r="E417" i="68"/>
  <c r="E418" i="68"/>
  <c r="E419" i="68"/>
  <c r="E420" i="68"/>
  <c r="E421" i="68"/>
  <c r="E422" i="68"/>
  <c r="E423" i="68"/>
  <c r="E424" i="68"/>
  <c r="E425" i="68"/>
  <c r="E426" i="68"/>
  <c r="E427" i="68"/>
  <c r="E428" i="68"/>
  <c r="E429" i="68"/>
  <c r="E430" i="68"/>
  <c r="E431" i="68"/>
  <c r="E432" i="68"/>
  <c r="E433" i="68"/>
  <c r="E434" i="68"/>
  <c r="E435" i="68"/>
  <c r="E436" i="68"/>
  <c r="E437" i="68"/>
  <c r="E438" i="68"/>
  <c r="E439" i="68"/>
  <c r="E440" i="68"/>
  <c r="E441" i="68"/>
  <c r="E442" i="68"/>
  <c r="E443" i="68"/>
  <c r="E444" i="68"/>
  <c r="E445" i="68"/>
  <c r="E446" i="68"/>
  <c r="E447" i="68"/>
  <c r="E448" i="68"/>
  <c r="E449" i="68"/>
  <c r="E450" i="68"/>
  <c r="E451" i="68"/>
  <c r="E452" i="68"/>
  <c r="E453" i="68"/>
  <c r="E454" i="68"/>
  <c r="E455" i="68"/>
  <c r="E456" i="68"/>
  <c r="E457" i="68"/>
  <c r="E458" i="68"/>
  <c r="E459" i="68"/>
  <c r="E460" i="68"/>
  <c r="E461" i="68"/>
  <c r="E462" i="68"/>
  <c r="E463" i="68"/>
  <c r="E464" i="68"/>
  <c r="E465" i="68"/>
  <c r="E466" i="68"/>
  <c r="E467" i="68"/>
  <c r="E468" i="68"/>
  <c r="E469" i="68"/>
  <c r="E470" i="68"/>
  <c r="E471" i="68"/>
  <c r="E472" i="68"/>
  <c r="E473" i="68"/>
  <c r="E474" i="68"/>
  <c r="E475" i="68"/>
  <c r="E476" i="68"/>
  <c r="E477" i="68"/>
  <c r="E478" i="68"/>
  <c r="E479" i="68"/>
  <c r="E480" i="68"/>
  <c r="E481" i="68"/>
  <c r="E482" i="68"/>
  <c r="E483" i="68"/>
  <c r="E484" i="68"/>
  <c r="E485" i="68"/>
  <c r="E486" i="68"/>
  <c r="E487" i="68"/>
  <c r="E488" i="68"/>
  <c r="E489" i="68"/>
  <c r="E490" i="68"/>
  <c r="E491" i="68"/>
  <c r="E492" i="68"/>
  <c r="E493" i="68"/>
  <c r="E494" i="68"/>
  <c r="E495" i="68"/>
  <c r="E496" i="68"/>
  <c r="E497" i="68"/>
  <c r="E498" i="68"/>
  <c r="E499" i="68"/>
  <c r="E500" i="68"/>
  <c r="E501" i="68"/>
  <c r="E502" i="68"/>
  <c r="E503" i="68"/>
  <c r="E504" i="68"/>
  <c r="E505" i="68"/>
  <c r="E506" i="68"/>
  <c r="E507" i="68"/>
  <c r="E508" i="68"/>
  <c r="E509" i="68"/>
  <c r="E510" i="68"/>
  <c r="E511" i="68"/>
  <c r="E512" i="68"/>
  <c r="E513" i="68"/>
  <c r="E514" i="68"/>
  <c r="E515" i="68"/>
  <c r="E516" i="68"/>
  <c r="E517" i="68"/>
  <c r="E518" i="68"/>
  <c r="E519" i="68"/>
  <c r="E520" i="68"/>
  <c r="E521" i="68"/>
  <c r="E522" i="68"/>
  <c r="E523" i="68"/>
  <c r="E524" i="68"/>
  <c r="E525" i="68"/>
  <c r="E526" i="68"/>
  <c r="E527" i="68"/>
  <c r="E528" i="68"/>
  <c r="E529" i="68"/>
  <c r="E530" i="68"/>
  <c r="E531" i="68"/>
  <c r="E532" i="68"/>
  <c r="E533" i="68"/>
  <c r="E534" i="68"/>
  <c r="E535" i="68"/>
  <c r="E536" i="68"/>
  <c r="E537" i="68"/>
  <c r="E538" i="68"/>
  <c r="E539" i="68"/>
  <c r="E540" i="68"/>
  <c r="E541" i="68"/>
  <c r="E542" i="68"/>
  <c r="E543" i="68"/>
  <c r="E544" i="68"/>
  <c r="E545" i="68"/>
  <c r="E546" i="68"/>
  <c r="E547" i="68"/>
  <c r="E548" i="68"/>
  <c r="E549" i="68"/>
  <c r="E550" i="68"/>
  <c r="E551" i="68"/>
  <c r="E552" i="68"/>
  <c r="E553" i="68"/>
  <c r="E554" i="68"/>
  <c r="E555" i="68"/>
  <c r="E556" i="68"/>
  <c r="E557" i="68"/>
  <c r="E558" i="68"/>
  <c r="E559" i="68"/>
  <c r="E560" i="68"/>
  <c r="E561" i="68"/>
  <c r="E562" i="68"/>
  <c r="E563" i="68"/>
  <c r="E564" i="68"/>
  <c r="E565" i="68"/>
  <c r="E566" i="68"/>
  <c r="E567" i="68"/>
  <c r="E568" i="68"/>
  <c r="E569" i="68"/>
  <c r="E570" i="68"/>
  <c r="E571" i="68"/>
  <c r="E572" i="68"/>
  <c r="E573" i="68"/>
  <c r="E574" i="68"/>
  <c r="E575" i="68"/>
  <c r="E576" i="68"/>
  <c r="E577" i="68"/>
  <c r="E578" i="68"/>
  <c r="E579" i="68"/>
  <c r="E580" i="68"/>
  <c r="E581" i="68"/>
  <c r="E582" i="68"/>
  <c r="E583" i="68"/>
  <c r="E584" i="68"/>
  <c r="E585" i="68"/>
  <c r="E586" i="68"/>
  <c r="E587" i="68"/>
  <c r="E588" i="68"/>
  <c r="E589" i="68"/>
  <c r="E590" i="68"/>
  <c r="E591" i="68"/>
  <c r="E592" i="68"/>
  <c r="E593" i="68"/>
  <c r="E594" i="68"/>
  <c r="E595" i="68"/>
  <c r="E596" i="68"/>
  <c r="E597" i="68"/>
  <c r="E598" i="68"/>
  <c r="E599" i="68"/>
  <c r="E600" i="68"/>
  <c r="E601" i="68"/>
  <c r="E602" i="68"/>
  <c r="E603" i="68"/>
  <c r="E604" i="68"/>
  <c r="E605" i="68"/>
  <c r="E606" i="68"/>
  <c r="E607" i="68"/>
  <c r="E608" i="68"/>
  <c r="E609" i="68"/>
  <c r="E610" i="68"/>
  <c r="E611" i="68"/>
  <c r="E612" i="68"/>
  <c r="E613" i="68"/>
  <c r="E614" i="68"/>
  <c r="E615" i="68"/>
  <c r="E616" i="68"/>
  <c r="E617" i="68"/>
  <c r="E618" i="68"/>
  <c r="E619" i="68"/>
  <c r="E620" i="68"/>
  <c r="E621" i="68"/>
  <c r="E622" i="68"/>
  <c r="E623" i="68"/>
  <c r="E624" i="68"/>
  <c r="E625" i="68"/>
  <c r="E626" i="68"/>
  <c r="E627" i="68"/>
  <c r="E628" i="68"/>
  <c r="E629" i="68"/>
  <c r="E630" i="68"/>
  <c r="E631" i="68"/>
  <c r="E632" i="68"/>
  <c r="E633" i="68"/>
  <c r="E634" i="68"/>
  <c r="E635" i="68"/>
  <c r="E636" i="68"/>
  <c r="E637" i="68"/>
  <c r="E638" i="68"/>
  <c r="E639" i="68"/>
  <c r="E640" i="68"/>
  <c r="E641" i="68"/>
  <c r="E642" i="68"/>
  <c r="E643" i="68"/>
  <c r="E644" i="68"/>
  <c r="E645" i="68"/>
  <c r="E646" i="68"/>
  <c r="E647" i="68"/>
  <c r="E648" i="68"/>
  <c r="E649" i="68"/>
  <c r="E650" i="68"/>
  <c r="E651" i="68"/>
  <c r="E652" i="68"/>
  <c r="E653" i="68"/>
  <c r="E654" i="68"/>
  <c r="E655" i="68"/>
  <c r="E656" i="68"/>
  <c r="E657" i="68"/>
  <c r="E658" i="68"/>
  <c r="E659" i="68"/>
  <c r="E660" i="68"/>
  <c r="E661" i="68"/>
  <c r="E662" i="68"/>
  <c r="E663" i="68"/>
  <c r="E664" i="68"/>
  <c r="E665" i="68"/>
  <c r="E666" i="68"/>
  <c r="E667" i="68"/>
  <c r="E668" i="68"/>
  <c r="E669" i="68"/>
  <c r="E670" i="68"/>
  <c r="E671" i="68"/>
  <c r="E672" i="68"/>
  <c r="E673" i="68"/>
  <c r="E674" i="68"/>
  <c r="E675" i="68"/>
  <c r="E676" i="68"/>
  <c r="E677" i="68"/>
  <c r="E678" i="68"/>
  <c r="E679" i="68"/>
  <c r="E680" i="68"/>
  <c r="E681" i="68"/>
  <c r="E682" i="68"/>
  <c r="E683" i="68"/>
  <c r="E684" i="68"/>
  <c r="E685" i="68"/>
  <c r="E686" i="68"/>
  <c r="E687" i="68"/>
  <c r="E688" i="68"/>
  <c r="E689" i="68"/>
  <c r="E690" i="68"/>
  <c r="E691" i="68"/>
  <c r="E692" i="68"/>
  <c r="E693" i="68"/>
  <c r="E694" i="68"/>
  <c r="E695" i="68"/>
  <c r="E696" i="68"/>
  <c r="E697" i="68"/>
  <c r="E698" i="68"/>
  <c r="E699" i="68"/>
  <c r="E700" i="68"/>
  <c r="E701" i="68"/>
  <c r="E702" i="68"/>
  <c r="E703" i="68"/>
  <c r="E704" i="68"/>
  <c r="E705" i="68"/>
  <c r="E706" i="68"/>
  <c r="E707" i="68"/>
  <c r="E708" i="68"/>
  <c r="E709" i="68"/>
  <c r="E710" i="68"/>
  <c r="E711" i="68"/>
  <c r="E712" i="68"/>
  <c r="E713" i="68"/>
  <c r="E714" i="68"/>
  <c r="E715" i="68"/>
  <c r="E716" i="68"/>
  <c r="E717" i="68"/>
  <c r="E718" i="68"/>
  <c r="E719" i="68"/>
  <c r="E720" i="68"/>
  <c r="E721" i="68"/>
  <c r="E722" i="68"/>
  <c r="E723" i="68"/>
  <c r="E724" i="68"/>
  <c r="E725" i="68"/>
  <c r="E726" i="68"/>
  <c r="E727" i="68"/>
  <c r="E728" i="68"/>
  <c r="E729" i="68"/>
  <c r="E730" i="68"/>
  <c r="E731" i="68"/>
  <c r="E732" i="68"/>
  <c r="E733" i="68"/>
  <c r="E734" i="68"/>
  <c r="E735" i="68"/>
  <c r="E736" i="68"/>
  <c r="E737" i="68"/>
  <c r="E738" i="68"/>
  <c r="E739" i="68"/>
  <c r="E740" i="68"/>
  <c r="E741" i="68"/>
  <c r="E742" i="68"/>
  <c r="E743" i="68"/>
  <c r="E744" i="68"/>
  <c r="E745" i="68"/>
  <c r="E746" i="68"/>
  <c r="E747" i="68"/>
  <c r="E748" i="68"/>
  <c r="E749" i="68"/>
  <c r="E750" i="68"/>
  <c r="E751" i="68"/>
  <c r="E752" i="68"/>
  <c r="E753" i="68"/>
  <c r="E754" i="68"/>
  <c r="E755" i="68"/>
  <c r="E756" i="68"/>
  <c r="E757" i="68"/>
  <c r="E758" i="68"/>
  <c r="E759" i="68"/>
  <c r="E760" i="68"/>
  <c r="E761" i="68"/>
  <c r="E762" i="68"/>
  <c r="E763" i="68"/>
  <c r="E764" i="68"/>
  <c r="E765" i="68"/>
  <c r="E766" i="68"/>
  <c r="E767" i="68"/>
  <c r="E768" i="68"/>
  <c r="E769" i="68"/>
  <c r="E770" i="68"/>
  <c r="E771" i="68"/>
  <c r="E772" i="68"/>
  <c r="E773" i="68"/>
  <c r="E774" i="68"/>
  <c r="E775" i="68"/>
  <c r="E776" i="68"/>
  <c r="E777" i="68"/>
  <c r="E778" i="68"/>
  <c r="E779" i="68"/>
  <c r="E780" i="68"/>
  <c r="E781" i="68"/>
  <c r="E782" i="68"/>
  <c r="E783" i="68"/>
  <c r="E784" i="68"/>
  <c r="E785" i="68"/>
  <c r="E786" i="68"/>
  <c r="E787" i="68"/>
  <c r="E788" i="68"/>
  <c r="E789" i="68"/>
  <c r="E790" i="68"/>
  <c r="E791" i="68"/>
  <c r="E792" i="68"/>
  <c r="E793" i="68"/>
  <c r="E794" i="68"/>
  <c r="E795" i="68"/>
  <c r="E796" i="68"/>
  <c r="E797" i="68"/>
  <c r="E798" i="68"/>
  <c r="E799" i="68"/>
  <c r="E800" i="68"/>
  <c r="E801" i="68"/>
  <c r="E802" i="68"/>
  <c r="E803" i="68"/>
  <c r="E804" i="68"/>
  <c r="E805" i="68"/>
  <c r="E806" i="68"/>
  <c r="E807" i="68"/>
  <c r="E808" i="68"/>
  <c r="E809" i="68"/>
  <c r="E810" i="68"/>
  <c r="E811" i="68"/>
  <c r="E812" i="68"/>
  <c r="E813" i="68"/>
  <c r="E814" i="68"/>
  <c r="E815" i="68"/>
  <c r="E816" i="68"/>
  <c r="E817" i="68"/>
  <c r="E818" i="68"/>
  <c r="E819" i="68"/>
  <c r="E820" i="68"/>
  <c r="E821" i="68"/>
  <c r="E822" i="68"/>
  <c r="E823" i="68"/>
  <c r="E825" i="68"/>
  <c r="E826" i="68"/>
  <c r="E827" i="68"/>
  <c r="E828" i="68"/>
  <c r="E829" i="68"/>
  <c r="E830" i="68"/>
  <c r="E831" i="68"/>
  <c r="E832" i="68"/>
  <c r="E833" i="68"/>
  <c r="E834" i="68"/>
  <c r="E835" i="68"/>
  <c r="E836" i="68"/>
  <c r="E837" i="68"/>
  <c r="C837" i="68" s="1"/>
  <c r="E838" i="68"/>
  <c r="C838" i="68" s="1"/>
  <c r="E839" i="68"/>
  <c r="C839" i="68" s="1"/>
  <c r="E840" i="68"/>
  <c r="C840" i="68" s="1"/>
  <c r="E841" i="68"/>
  <c r="C841" i="68" s="1"/>
  <c r="E842" i="68"/>
  <c r="C842" i="68" s="1"/>
  <c r="E843" i="68"/>
  <c r="C843" i="68" s="1"/>
  <c r="E844" i="68"/>
  <c r="C844" i="68" s="1"/>
  <c r="E845" i="68"/>
  <c r="C845" i="68" s="1"/>
  <c r="E846" i="68"/>
  <c r="C846" i="68" s="1"/>
  <c r="E847" i="68"/>
  <c r="C847" i="68" s="1"/>
  <c r="E848" i="68"/>
  <c r="C848" i="68" s="1"/>
  <c r="E849" i="68"/>
  <c r="C849" i="68" s="1"/>
  <c r="E850" i="68"/>
  <c r="C850" i="68" s="1"/>
  <c r="E851" i="68"/>
  <c r="C851" i="68" s="1"/>
  <c r="E852" i="68"/>
  <c r="C852" i="68" s="1"/>
  <c r="E853" i="68"/>
  <c r="C853" i="68" s="1"/>
  <c r="E854" i="68"/>
  <c r="C854" i="68" s="1"/>
  <c r="E855" i="68"/>
  <c r="C855" i="68" s="1"/>
  <c r="E856" i="68"/>
  <c r="C856" i="68" s="1"/>
  <c r="E857" i="68"/>
  <c r="C857" i="68" s="1"/>
  <c r="E858" i="68"/>
  <c r="C858" i="68" s="1"/>
  <c r="E859" i="68"/>
  <c r="C859" i="68" s="1"/>
  <c r="E860" i="68"/>
  <c r="C860" i="68" s="1"/>
  <c r="E861" i="68"/>
  <c r="C861" i="68" s="1"/>
  <c r="E862" i="68"/>
  <c r="C862" i="68" s="1"/>
  <c r="E863" i="68"/>
  <c r="C863" i="68" s="1"/>
  <c r="E864" i="68"/>
  <c r="C864" i="68" s="1"/>
  <c r="E865" i="68"/>
  <c r="C865" i="68" s="1"/>
  <c r="E866" i="68"/>
  <c r="C866" i="68" s="1"/>
  <c r="E867" i="68"/>
  <c r="C867" i="68" s="1"/>
  <c r="E868" i="68"/>
  <c r="C868" i="68" s="1"/>
  <c r="E869" i="68"/>
  <c r="C869" i="68" s="1"/>
  <c r="E870" i="68"/>
  <c r="C870" i="68" s="1"/>
  <c r="E871" i="68"/>
  <c r="C871" i="68" s="1"/>
  <c r="E872" i="68"/>
  <c r="C872" i="68" s="1"/>
  <c r="E873" i="68"/>
  <c r="C873" i="68" s="1"/>
  <c r="E874" i="68"/>
  <c r="C874" i="68" s="1"/>
  <c r="E875" i="68"/>
  <c r="C875" i="68" s="1"/>
  <c r="E876" i="68"/>
  <c r="C876" i="68" s="1"/>
  <c r="E877" i="68"/>
  <c r="C877" i="68" s="1"/>
  <c r="E878" i="68"/>
  <c r="C878" i="68" s="1"/>
  <c r="E879" i="68"/>
  <c r="C879" i="68" s="1"/>
  <c r="E880" i="68"/>
  <c r="C880" i="68" s="1"/>
  <c r="E881" i="68"/>
  <c r="C881" i="68" s="1"/>
  <c r="E882" i="68"/>
  <c r="C882" i="68" s="1"/>
  <c r="E883" i="68"/>
  <c r="C883" i="68" s="1"/>
  <c r="E884" i="68"/>
  <c r="C884" i="68" s="1"/>
  <c r="E885" i="68"/>
  <c r="C885" i="68" s="1"/>
  <c r="E886" i="68"/>
  <c r="C886" i="68" s="1"/>
  <c r="E887" i="68"/>
  <c r="C887" i="68" s="1"/>
  <c r="E888" i="68"/>
  <c r="C888" i="68" s="1"/>
  <c r="E889" i="68"/>
  <c r="C889" i="68" s="1"/>
  <c r="E890" i="68"/>
  <c r="C890" i="68" s="1"/>
  <c r="E891" i="68"/>
  <c r="C891" i="68" s="1"/>
  <c r="E892" i="68"/>
  <c r="C892" i="68" s="1"/>
  <c r="E893" i="68"/>
  <c r="C893" i="68" s="1"/>
  <c r="E894" i="68"/>
  <c r="C894" i="68" s="1"/>
  <c r="E895" i="68"/>
  <c r="C895" i="68" s="1"/>
  <c r="E896" i="68"/>
  <c r="C896" i="68" s="1"/>
  <c r="E897" i="68"/>
  <c r="C897" i="68" s="1"/>
  <c r="E898" i="68"/>
  <c r="C898" i="68" s="1"/>
  <c r="E899" i="68"/>
  <c r="C899" i="68" s="1"/>
  <c r="E900" i="68"/>
  <c r="C900" i="68" s="1"/>
  <c r="E901" i="68"/>
  <c r="C901" i="68" s="1"/>
  <c r="E902" i="68"/>
  <c r="C902" i="68" s="1"/>
  <c r="E903" i="68"/>
  <c r="C903" i="68" s="1"/>
  <c r="E904" i="68"/>
  <c r="C904" i="68" s="1"/>
  <c r="E905" i="68"/>
  <c r="C905" i="68" s="1"/>
  <c r="E906" i="68"/>
  <c r="C906" i="68" s="1"/>
  <c r="E907" i="68"/>
  <c r="C907" i="68" s="1"/>
  <c r="E908" i="68"/>
  <c r="C908" i="68" s="1"/>
  <c r="E909" i="68"/>
  <c r="C909" i="68" s="1"/>
  <c r="E910" i="68"/>
  <c r="C910" i="68" s="1"/>
  <c r="E911" i="68"/>
  <c r="C911" i="68" s="1"/>
  <c r="E912" i="68"/>
  <c r="C912" i="68" s="1"/>
  <c r="E913" i="68"/>
  <c r="C913" i="68" s="1"/>
  <c r="E914" i="68"/>
  <c r="C914" i="68" s="1"/>
  <c r="E915" i="68"/>
  <c r="C915" i="68" s="1"/>
  <c r="E916" i="68"/>
  <c r="C916" i="68" s="1"/>
  <c r="E917" i="68"/>
  <c r="C917" i="68" s="1"/>
  <c r="E918" i="68"/>
  <c r="C918" i="68" s="1"/>
  <c r="E919" i="68"/>
  <c r="C919" i="68" s="1"/>
  <c r="E920" i="68"/>
  <c r="C920" i="68" s="1"/>
  <c r="E921" i="68"/>
  <c r="C921" i="68" s="1"/>
  <c r="E922" i="68"/>
  <c r="C922" i="68" s="1"/>
  <c r="E923" i="68"/>
  <c r="C923" i="68" s="1"/>
  <c r="E924" i="68"/>
  <c r="C924" i="68" s="1"/>
  <c r="E925" i="68"/>
  <c r="C925" i="68" s="1"/>
  <c r="E926" i="68"/>
  <c r="C926" i="68" s="1"/>
  <c r="E927" i="68"/>
  <c r="C927" i="68" s="1"/>
  <c r="E928" i="68"/>
  <c r="C928" i="68" s="1"/>
  <c r="E929" i="68"/>
  <c r="C929" i="68" s="1"/>
  <c r="E930" i="68"/>
  <c r="C930" i="68" s="1"/>
  <c r="E931" i="68"/>
  <c r="C931" i="68" s="1"/>
  <c r="E932" i="68"/>
  <c r="C932" i="68" s="1"/>
  <c r="E933" i="68"/>
  <c r="C933" i="68" s="1"/>
  <c r="E934" i="68"/>
  <c r="C934" i="68" s="1"/>
  <c r="E935" i="68"/>
  <c r="C935" i="68" s="1"/>
  <c r="E936" i="68"/>
  <c r="C936" i="68" s="1"/>
  <c r="E937" i="68"/>
  <c r="C937" i="68" s="1"/>
  <c r="E938" i="68"/>
  <c r="C938" i="68" s="1"/>
  <c r="E939" i="68"/>
  <c r="C939" i="68" s="1"/>
  <c r="E940" i="68"/>
  <c r="C940" i="68" s="1"/>
  <c r="E941" i="68"/>
  <c r="C941" i="68" s="1"/>
  <c r="E942" i="68"/>
  <c r="C942" i="68" s="1"/>
  <c r="E943" i="68"/>
  <c r="C943" i="68" s="1"/>
  <c r="E944" i="68"/>
  <c r="C944" i="68" s="1"/>
  <c r="E945" i="68"/>
  <c r="C945" i="68" s="1"/>
  <c r="E946" i="68"/>
  <c r="C946" i="68" s="1"/>
  <c r="E947" i="68"/>
  <c r="C947" i="68" s="1"/>
  <c r="E948" i="68"/>
  <c r="C948" i="68" s="1"/>
  <c r="E949" i="68"/>
  <c r="C949" i="68" s="1"/>
  <c r="E950" i="68"/>
  <c r="C950" i="68" s="1"/>
  <c r="E951" i="68"/>
  <c r="C951" i="68" s="1"/>
  <c r="E952" i="68"/>
  <c r="C952" i="68" s="1"/>
  <c r="E953" i="68"/>
  <c r="C953" i="68" s="1"/>
  <c r="E954" i="68"/>
  <c r="C954" i="68" s="1"/>
  <c r="E955" i="68"/>
  <c r="C955" i="68" s="1"/>
  <c r="E956" i="68"/>
  <c r="C956" i="68" s="1"/>
  <c r="E957" i="68"/>
  <c r="C957" i="68" s="1"/>
  <c r="E958" i="68"/>
  <c r="C958" i="68" s="1"/>
  <c r="E959" i="68"/>
  <c r="C959" i="68" s="1"/>
  <c r="E960" i="68"/>
  <c r="C960" i="68" s="1"/>
  <c r="E961" i="68"/>
  <c r="C961" i="68" s="1"/>
  <c r="E962" i="68"/>
  <c r="C962" i="68" s="1"/>
  <c r="E963" i="68"/>
  <c r="C963" i="68" s="1"/>
  <c r="E964" i="68"/>
  <c r="C964" i="68" s="1"/>
  <c r="E965" i="68"/>
  <c r="C965" i="68" s="1"/>
  <c r="E966" i="68"/>
  <c r="C966" i="68" s="1"/>
  <c r="E967" i="68"/>
  <c r="C967" i="68" s="1"/>
  <c r="E968" i="68"/>
  <c r="C968" i="68" s="1"/>
  <c r="E969" i="68"/>
  <c r="C969" i="68" s="1"/>
  <c r="E970" i="68"/>
  <c r="C970" i="68" s="1"/>
  <c r="E971" i="68"/>
  <c r="C971" i="68" s="1"/>
  <c r="E972" i="68"/>
  <c r="C972" i="68" s="1"/>
  <c r="E973" i="68"/>
  <c r="C973" i="68" s="1"/>
  <c r="E974" i="68"/>
  <c r="C974" i="68" s="1"/>
  <c r="E975" i="68"/>
  <c r="C975" i="68" s="1"/>
  <c r="E976" i="68"/>
  <c r="C976" i="68" s="1"/>
  <c r="E977" i="68"/>
  <c r="C977" i="68" s="1"/>
  <c r="E978" i="68"/>
  <c r="C978" i="68" s="1"/>
  <c r="E979" i="68"/>
  <c r="C979" i="68" s="1"/>
  <c r="E980" i="68"/>
  <c r="C980" i="68" s="1"/>
  <c r="E981" i="68"/>
  <c r="C981" i="68" s="1"/>
  <c r="E982" i="68"/>
  <c r="C982" i="68" s="1"/>
  <c r="E983" i="68"/>
  <c r="C983" i="68" s="1"/>
  <c r="E984" i="68"/>
  <c r="C984" i="68" s="1"/>
  <c r="E985" i="68"/>
  <c r="C985" i="68" s="1"/>
  <c r="E986" i="68"/>
  <c r="C986" i="68" s="1"/>
  <c r="E987" i="68"/>
  <c r="C987" i="68" s="1"/>
  <c r="E988" i="68"/>
  <c r="C988" i="68" s="1"/>
  <c r="E989" i="68"/>
  <c r="C989" i="68" s="1"/>
  <c r="E990" i="68"/>
  <c r="C990" i="68" s="1"/>
  <c r="E991" i="68"/>
  <c r="C991" i="68" s="1"/>
  <c r="E992" i="68"/>
  <c r="C992" i="68" s="1"/>
  <c r="E993" i="68"/>
  <c r="C993" i="68" s="1"/>
  <c r="E994" i="68"/>
  <c r="C994" i="68" s="1"/>
  <c r="E995" i="68"/>
  <c r="C995" i="68" s="1"/>
  <c r="E996" i="68"/>
  <c r="C996" i="68" s="1"/>
  <c r="E997" i="68"/>
  <c r="C997" i="68" s="1"/>
  <c r="E998" i="68"/>
  <c r="C998" i="68" s="1"/>
  <c r="E999" i="68"/>
  <c r="C999" i="68" s="1"/>
  <c r="E1000" i="68"/>
  <c r="C1000" i="68" s="1"/>
  <c r="E1001" i="68"/>
  <c r="C1001" i="68" s="1"/>
  <c r="E1002" i="68"/>
  <c r="C1002" i="68" s="1"/>
  <c r="E1003" i="68"/>
  <c r="C1003" i="68" s="1"/>
  <c r="E1004" i="68"/>
  <c r="C1004" i="68" s="1"/>
  <c r="E1005" i="68"/>
  <c r="C1005" i="68" s="1"/>
  <c r="E1006" i="68"/>
  <c r="C1006" i="68" s="1"/>
  <c r="E1007" i="68"/>
  <c r="C1007" i="68" s="1"/>
  <c r="E1008" i="68"/>
  <c r="C1008" i="68" s="1"/>
  <c r="E1009" i="68"/>
  <c r="C1009" i="68" s="1"/>
  <c r="E1010" i="68"/>
  <c r="C1010" i="68" s="1"/>
  <c r="E1011" i="68"/>
  <c r="C1011" i="68" s="1"/>
  <c r="E1012" i="68"/>
  <c r="C1012" i="68" s="1"/>
  <c r="E1013" i="68"/>
  <c r="C1013" i="68" s="1"/>
  <c r="E1014" i="68"/>
  <c r="C1014" i="68" s="1"/>
  <c r="E1015" i="68"/>
  <c r="C1015" i="68" s="1"/>
  <c r="E1016" i="68"/>
  <c r="C1016" i="68" s="1"/>
  <c r="E1017" i="68"/>
  <c r="C1017" i="68" s="1"/>
  <c r="E1018" i="68"/>
  <c r="C1018" i="68" s="1"/>
  <c r="E1019" i="68"/>
  <c r="C1019" i="68" s="1"/>
  <c r="E1020" i="68"/>
  <c r="C1020" i="68" s="1"/>
  <c r="E1021" i="68"/>
  <c r="C1021" i="68" s="1"/>
  <c r="E1022" i="68"/>
  <c r="C1022" i="68" s="1"/>
  <c r="E1023" i="68"/>
  <c r="C1023" i="68" s="1"/>
  <c r="E1024" i="68"/>
  <c r="C1024" i="68" s="1"/>
  <c r="E1025" i="68"/>
  <c r="C1025" i="68" s="1"/>
  <c r="E1026" i="68"/>
  <c r="C1026" i="68" s="1"/>
  <c r="E1027" i="68"/>
  <c r="C1027" i="68" s="1"/>
  <c r="E1028" i="68"/>
  <c r="C1028" i="68" s="1"/>
  <c r="E1029" i="68"/>
  <c r="C1029" i="68" s="1"/>
  <c r="E1030" i="68"/>
  <c r="C1030" i="68" s="1"/>
  <c r="E1031" i="68"/>
  <c r="C1031" i="68" s="1"/>
  <c r="E1032" i="68"/>
  <c r="C1032" i="68" s="1"/>
  <c r="E1033" i="68"/>
  <c r="C1033" i="68" s="1"/>
  <c r="E1034" i="68"/>
  <c r="C1034" i="68" s="1"/>
  <c r="E1035" i="68"/>
  <c r="C1035" i="68" s="1"/>
  <c r="E1036" i="68"/>
  <c r="C1036" i="68" s="1"/>
  <c r="E1037" i="68"/>
  <c r="C1037" i="68" s="1"/>
  <c r="E1038" i="68"/>
  <c r="C1038" i="68" s="1"/>
  <c r="E1039" i="68"/>
  <c r="C1039" i="68" s="1"/>
  <c r="E1040" i="68"/>
  <c r="C1040" i="68" s="1"/>
  <c r="E1041" i="68"/>
  <c r="C1041" i="68" s="1"/>
  <c r="E1042" i="68"/>
  <c r="C1042" i="68" s="1"/>
  <c r="E1043" i="68"/>
  <c r="C1043" i="68" s="1"/>
  <c r="E1044" i="68"/>
  <c r="C1044" i="68" s="1"/>
  <c r="E1045" i="68"/>
  <c r="C1045" i="68" s="1"/>
  <c r="E1046" i="68"/>
  <c r="C1046" i="68" s="1"/>
  <c r="E1047" i="68"/>
  <c r="C1047" i="68" s="1"/>
  <c r="E1048" i="68"/>
  <c r="C1048" i="68" s="1"/>
  <c r="E1049" i="68"/>
  <c r="C1049" i="68" s="1"/>
  <c r="E1050" i="68"/>
  <c r="C1050" i="68" s="1"/>
  <c r="E1051" i="68"/>
  <c r="C1051" i="68" s="1"/>
  <c r="E1052" i="68"/>
  <c r="C1052" i="68" s="1"/>
  <c r="E1053" i="68"/>
  <c r="C1053" i="68" s="1"/>
  <c r="E1054" i="68"/>
  <c r="C1054" i="68" s="1"/>
  <c r="E1055" i="68"/>
  <c r="C1055" i="68" s="1"/>
  <c r="E1056" i="68"/>
  <c r="C1056" i="68" s="1"/>
  <c r="E1057" i="68"/>
  <c r="C1057" i="68" s="1"/>
  <c r="E1058" i="68"/>
  <c r="C1058" i="68" s="1"/>
  <c r="E1059" i="68"/>
  <c r="C1059" i="68" s="1"/>
  <c r="E1060" i="68"/>
  <c r="C1060" i="68" s="1"/>
  <c r="E1061" i="68"/>
  <c r="C1061" i="68" s="1"/>
  <c r="E1062" i="68"/>
  <c r="C1062" i="68" s="1"/>
  <c r="E1063" i="68"/>
  <c r="C1063" i="68" s="1"/>
  <c r="E1064" i="68"/>
  <c r="C1064" i="68" s="1"/>
  <c r="E1065" i="68"/>
  <c r="C1065" i="68" s="1"/>
  <c r="E1066" i="68"/>
  <c r="C1066" i="68" s="1"/>
  <c r="E1067" i="68"/>
  <c r="C1067" i="68" s="1"/>
  <c r="E1068" i="68"/>
  <c r="C1068" i="68" s="1"/>
  <c r="E1069" i="68"/>
  <c r="C1069" i="68" s="1"/>
  <c r="E1070" i="68"/>
  <c r="C1070" i="68" s="1"/>
  <c r="E1071" i="68"/>
  <c r="C1071" i="68" s="1"/>
  <c r="E1072" i="68"/>
  <c r="C1072" i="68" s="1"/>
  <c r="E1073" i="68"/>
  <c r="C1073" i="68" s="1"/>
  <c r="E1074" i="68"/>
  <c r="C1074" i="68" s="1"/>
  <c r="E1075" i="68"/>
  <c r="C1075" i="68" s="1"/>
  <c r="E1076" i="68"/>
  <c r="C1076" i="68" s="1"/>
  <c r="E1077" i="68"/>
  <c r="C1077" i="68" s="1"/>
  <c r="E1078" i="68"/>
  <c r="C1078" i="68" s="1"/>
  <c r="E1079" i="68"/>
  <c r="C1079" i="68" s="1"/>
  <c r="E1080" i="68"/>
  <c r="C1080" i="68" s="1"/>
  <c r="E1081" i="68"/>
  <c r="C1081" i="68" s="1"/>
  <c r="E1082" i="68"/>
  <c r="C1082" i="68" s="1"/>
  <c r="E1083" i="68"/>
  <c r="C1083" i="68" s="1"/>
  <c r="E1084" i="68"/>
  <c r="C1084" i="68" s="1"/>
  <c r="E1085" i="68"/>
  <c r="C1085" i="68" s="1"/>
  <c r="E1086" i="68"/>
  <c r="C1086" i="68" s="1"/>
  <c r="E1087" i="68"/>
  <c r="C1087" i="68" s="1"/>
  <c r="E1088" i="68"/>
  <c r="C1088" i="68" s="1"/>
  <c r="E1089" i="68"/>
  <c r="C1089" i="68" s="1"/>
  <c r="E1090" i="68"/>
  <c r="C1090" i="68" s="1"/>
  <c r="E1091" i="68"/>
  <c r="C1091" i="68" s="1"/>
  <c r="E1092" i="68"/>
  <c r="C1092" i="68" s="1"/>
  <c r="E1093" i="68"/>
  <c r="C1093" i="68" s="1"/>
  <c r="E1094" i="68"/>
  <c r="C1094" i="68" s="1"/>
  <c r="E1095" i="68"/>
  <c r="C1095" i="68" s="1"/>
  <c r="E1096" i="68"/>
  <c r="C1096" i="68" s="1"/>
  <c r="E1097" i="68"/>
  <c r="C1097" i="68" s="1"/>
  <c r="E1098" i="68"/>
  <c r="C1098" i="68" s="1"/>
  <c r="E1099" i="68"/>
  <c r="C1099" i="68" s="1"/>
  <c r="E1100" i="68"/>
  <c r="C1100" i="68" s="1"/>
  <c r="E1101" i="68"/>
  <c r="C1101" i="68" s="1"/>
  <c r="E1102" i="68"/>
  <c r="C1102" i="68" s="1"/>
  <c r="E1103" i="68"/>
  <c r="C1103" i="68" s="1"/>
  <c r="E1104" i="68"/>
  <c r="C104" i="68" l="1"/>
  <c r="C629" i="68"/>
  <c r="D629" i="68"/>
  <c r="C613" i="68"/>
  <c r="D613" i="68"/>
  <c r="C597" i="68"/>
  <c r="D597" i="68"/>
  <c r="C577" i="68"/>
  <c r="D577" i="68"/>
  <c r="C565" i="68"/>
  <c r="D565" i="68"/>
  <c r="C553" i="68"/>
  <c r="D553" i="68"/>
  <c r="C537" i="68"/>
  <c r="D537" i="68"/>
  <c r="C533" i="68"/>
  <c r="D533" i="68"/>
  <c r="C529" i="68"/>
  <c r="D529" i="68"/>
  <c r="C525" i="68"/>
  <c r="D525" i="68"/>
  <c r="C521" i="68"/>
  <c r="D521" i="68"/>
  <c r="C517" i="68"/>
  <c r="D517" i="68"/>
  <c r="C513" i="68"/>
  <c r="D513" i="68"/>
  <c r="C509" i="68"/>
  <c r="D509" i="68"/>
  <c r="C505" i="68"/>
  <c r="D505" i="68"/>
  <c r="C493" i="68"/>
  <c r="D493" i="68"/>
  <c r="C489" i="68"/>
  <c r="D489" i="68"/>
  <c r="C485" i="68"/>
  <c r="D485" i="68"/>
  <c r="C481" i="68"/>
  <c r="D481" i="68"/>
  <c r="C477" i="68"/>
  <c r="D477" i="68"/>
  <c r="C473" i="68"/>
  <c r="D473" i="68"/>
  <c r="C469" i="68"/>
  <c r="D469" i="68"/>
  <c r="C465" i="68"/>
  <c r="D465" i="68"/>
  <c r="C461" i="68"/>
  <c r="D461" i="68"/>
  <c r="C457" i="68"/>
  <c r="D457" i="68"/>
  <c r="C453" i="68"/>
  <c r="D453" i="68"/>
  <c r="C449" i="68"/>
  <c r="D449" i="68"/>
  <c r="C445" i="68"/>
  <c r="D445" i="68"/>
  <c r="C441" i="68"/>
  <c r="D441" i="68"/>
  <c r="C437" i="68"/>
  <c r="D437" i="68"/>
  <c r="C433" i="68"/>
  <c r="D433" i="68"/>
  <c r="C429" i="68"/>
  <c r="D429" i="68"/>
  <c r="C425" i="68"/>
  <c r="D425" i="68"/>
  <c r="C421" i="68"/>
  <c r="D421" i="68"/>
  <c r="C417" i="68"/>
  <c r="D417" i="68"/>
  <c r="C413" i="68"/>
  <c r="D413" i="68"/>
  <c r="C409" i="68"/>
  <c r="D409" i="68"/>
  <c r="C405" i="68"/>
  <c r="D405" i="68"/>
  <c r="C401" i="68"/>
  <c r="D401" i="68"/>
  <c r="C397" i="68"/>
  <c r="D397" i="68"/>
  <c r="C393" i="68"/>
  <c r="D393" i="68"/>
  <c r="C389" i="68"/>
  <c r="D389" i="68"/>
  <c r="C385" i="68"/>
  <c r="D385" i="68"/>
  <c r="C381" i="68"/>
  <c r="D381" i="68"/>
  <c r="C377" i="68"/>
  <c r="D377" i="68"/>
  <c r="C373" i="68"/>
  <c r="D373" i="68"/>
  <c r="C369" i="68"/>
  <c r="D369" i="68"/>
  <c r="C365" i="68"/>
  <c r="D365" i="68"/>
  <c r="C361" i="68"/>
  <c r="D361" i="68"/>
  <c r="C357" i="68"/>
  <c r="D357" i="68"/>
  <c r="C353" i="68"/>
  <c r="D353" i="68"/>
  <c r="C349" i="68"/>
  <c r="D349" i="68"/>
  <c r="C345" i="68"/>
  <c r="D345" i="68"/>
  <c r="C341" i="68"/>
  <c r="D341" i="68"/>
  <c r="C337" i="68"/>
  <c r="D337" i="68"/>
  <c r="C333" i="68"/>
  <c r="D333" i="68"/>
  <c r="C329" i="68"/>
  <c r="D329" i="68"/>
  <c r="C325" i="68"/>
  <c r="D325" i="68"/>
  <c r="C321" i="68"/>
  <c r="D321" i="68"/>
  <c r="C317" i="68"/>
  <c r="D317" i="68"/>
  <c r="C313" i="68"/>
  <c r="D313" i="68"/>
  <c r="C309" i="68"/>
  <c r="D309" i="68"/>
  <c r="C305" i="68"/>
  <c r="D305" i="68"/>
  <c r="C301" i="68"/>
  <c r="D301" i="68"/>
  <c r="C297" i="68"/>
  <c r="D297" i="68"/>
  <c r="C293" i="68"/>
  <c r="D293" i="68"/>
  <c r="C289" i="68"/>
  <c r="D289" i="68"/>
  <c r="C285" i="68"/>
  <c r="D285" i="68"/>
  <c r="C281" i="68"/>
  <c r="D281" i="68"/>
  <c r="C277" i="68"/>
  <c r="D277" i="68"/>
  <c r="C273" i="68"/>
  <c r="D273" i="68"/>
  <c r="C269" i="68"/>
  <c r="D269" i="68"/>
  <c r="C265" i="68"/>
  <c r="D265" i="68"/>
  <c r="C261" i="68"/>
  <c r="D261" i="68"/>
  <c r="C257" i="68"/>
  <c r="D257" i="68"/>
  <c r="C253" i="68"/>
  <c r="D253" i="68"/>
  <c r="C249" i="68"/>
  <c r="D249" i="68"/>
  <c r="C245" i="68"/>
  <c r="D245" i="68"/>
  <c r="C241" i="68"/>
  <c r="D241" i="68"/>
  <c r="C237" i="68"/>
  <c r="D237" i="68"/>
  <c r="C233" i="68"/>
  <c r="D233" i="68"/>
  <c r="C229" i="68"/>
  <c r="D229" i="68"/>
  <c r="C225" i="68"/>
  <c r="D225" i="68"/>
  <c r="C221" i="68"/>
  <c r="D221" i="68"/>
  <c r="C217" i="68"/>
  <c r="D217" i="68"/>
  <c r="C213" i="68"/>
  <c r="D213" i="68"/>
  <c r="C209" i="68"/>
  <c r="D209" i="68"/>
  <c r="C205" i="68"/>
  <c r="D205" i="68"/>
  <c r="C201" i="68"/>
  <c r="D201" i="68"/>
  <c r="C197" i="68"/>
  <c r="D197" i="68"/>
  <c r="C193" i="68"/>
  <c r="D193" i="68"/>
  <c r="C189" i="68"/>
  <c r="D189" i="68"/>
  <c r="C185" i="68"/>
  <c r="D185" i="68"/>
  <c r="C181" i="68"/>
  <c r="D181" i="68"/>
  <c r="C177" i="68"/>
  <c r="D177" i="68"/>
  <c r="C173" i="68"/>
  <c r="D173" i="68"/>
  <c r="C169" i="68"/>
  <c r="D169" i="68"/>
  <c r="C165" i="68"/>
  <c r="D165" i="68"/>
  <c r="C161" i="68"/>
  <c r="D161" i="68"/>
  <c r="C157" i="68"/>
  <c r="D157" i="68"/>
  <c r="C153" i="68"/>
  <c r="D153" i="68"/>
  <c r="C149" i="68"/>
  <c r="D149" i="68"/>
  <c r="C145" i="68"/>
  <c r="D145" i="68"/>
  <c r="C141" i="68"/>
  <c r="D141" i="68"/>
  <c r="C137" i="68"/>
  <c r="D137" i="68"/>
  <c r="C133" i="68"/>
  <c r="D133" i="68"/>
  <c r="C129" i="68"/>
  <c r="D129" i="68"/>
  <c r="C125" i="68"/>
  <c r="D125" i="68"/>
  <c r="C121" i="68"/>
  <c r="D121" i="68"/>
  <c r="C117" i="68"/>
  <c r="D117" i="68"/>
  <c r="C113" i="68"/>
  <c r="D113" i="68"/>
  <c r="C109" i="68"/>
  <c r="D109" i="68"/>
  <c r="C105" i="68"/>
  <c r="D105" i="68"/>
  <c r="C101" i="68"/>
  <c r="D101" i="68"/>
  <c r="C97" i="68"/>
  <c r="D97" i="68"/>
  <c r="C93" i="68"/>
  <c r="D93" i="68"/>
  <c r="C89" i="68"/>
  <c r="D89" i="68"/>
  <c r="C85" i="68"/>
  <c r="D85" i="68"/>
  <c r="C81" i="68"/>
  <c r="D81" i="68"/>
  <c r="C77" i="68"/>
  <c r="D77" i="68"/>
  <c r="C73" i="68"/>
  <c r="D73" i="68"/>
  <c r="C69" i="68"/>
  <c r="D69" i="68"/>
  <c r="C65" i="68"/>
  <c r="D65" i="68"/>
  <c r="C61" i="68"/>
  <c r="D61" i="68"/>
  <c r="C57" i="68"/>
  <c r="D57" i="68"/>
  <c r="C53" i="68"/>
  <c r="D53" i="68"/>
  <c r="C49" i="68"/>
  <c r="D49" i="68"/>
  <c r="C45" i="68"/>
  <c r="D45" i="68"/>
  <c r="C41" i="68"/>
  <c r="D41" i="68"/>
  <c r="C37" i="68"/>
  <c r="D37" i="68"/>
  <c r="C33" i="68"/>
  <c r="D33" i="68"/>
  <c r="C29" i="68"/>
  <c r="D29" i="68"/>
  <c r="C25" i="68"/>
  <c r="D25" i="68"/>
  <c r="C21" i="68"/>
  <c r="D21" i="68"/>
  <c r="C17" i="68"/>
  <c r="D17" i="68"/>
  <c r="C13" i="68"/>
  <c r="D13" i="68"/>
  <c r="C9" i="68"/>
  <c r="D9" i="68"/>
  <c r="C372" i="68"/>
  <c r="C275" i="68"/>
  <c r="C633" i="68"/>
  <c r="D633" i="68"/>
  <c r="C621" i="68"/>
  <c r="D621" i="68"/>
  <c r="C605" i="68"/>
  <c r="D605" i="68"/>
  <c r="C593" i="68"/>
  <c r="D593" i="68"/>
  <c r="C585" i="68"/>
  <c r="D585" i="68"/>
  <c r="C573" i="68"/>
  <c r="D573" i="68"/>
  <c r="C561" i="68"/>
  <c r="D561" i="68"/>
  <c r="C541" i="68"/>
  <c r="D541" i="68"/>
  <c r="C497" i="68"/>
  <c r="D497" i="68"/>
  <c r="C636" i="68"/>
  <c r="D636" i="68"/>
  <c r="C632" i="68"/>
  <c r="D632" i="68"/>
  <c r="C628" i="68"/>
  <c r="D628" i="68"/>
  <c r="C624" i="68"/>
  <c r="D624" i="68"/>
  <c r="C620" i="68"/>
  <c r="D620" i="68"/>
  <c r="C616" i="68"/>
  <c r="D616" i="68"/>
  <c r="C612" i="68"/>
  <c r="D612" i="68"/>
  <c r="C608" i="68"/>
  <c r="D608" i="68"/>
  <c r="C604" i="68"/>
  <c r="D604" i="68"/>
  <c r="C600" i="68"/>
  <c r="D600" i="68"/>
  <c r="C596" i="68"/>
  <c r="D596" i="68"/>
  <c r="C592" i="68"/>
  <c r="D592" i="68"/>
  <c r="C588" i="68"/>
  <c r="D588" i="68"/>
  <c r="C584" i="68"/>
  <c r="D584" i="68"/>
  <c r="C580" i="68"/>
  <c r="D580" i="68"/>
  <c r="C576" i="68"/>
  <c r="D576" i="68"/>
  <c r="C572" i="68"/>
  <c r="D572" i="68"/>
  <c r="C568" i="68"/>
  <c r="D568" i="68"/>
  <c r="C564" i="68"/>
  <c r="D564" i="68"/>
  <c r="C560" i="68"/>
  <c r="D560" i="68"/>
  <c r="C556" i="68"/>
  <c r="D556" i="68"/>
  <c r="C552" i="68"/>
  <c r="D552" i="68"/>
  <c r="C548" i="68"/>
  <c r="D548" i="68"/>
  <c r="C544" i="68"/>
  <c r="D544" i="68"/>
  <c r="C540" i="68"/>
  <c r="D540" i="68"/>
  <c r="C536" i="68"/>
  <c r="D536" i="68"/>
  <c r="C532" i="68"/>
  <c r="D532" i="68"/>
  <c r="C528" i="68"/>
  <c r="D528" i="68"/>
  <c r="C524" i="68"/>
  <c r="D524" i="68"/>
  <c r="C520" i="68"/>
  <c r="D520" i="68"/>
  <c r="C516" i="68"/>
  <c r="D516" i="68"/>
  <c r="C512" i="68"/>
  <c r="D512" i="68"/>
  <c r="C508" i="68"/>
  <c r="D508" i="68"/>
  <c r="C504" i="68"/>
  <c r="D504" i="68"/>
  <c r="C500" i="68"/>
  <c r="D500" i="68"/>
  <c r="C496" i="68"/>
  <c r="D496" i="68"/>
  <c r="C492" i="68"/>
  <c r="D492" i="68"/>
  <c r="C488" i="68"/>
  <c r="D488" i="68"/>
  <c r="C484" i="68"/>
  <c r="D484" i="68"/>
  <c r="C480" i="68"/>
  <c r="D480" i="68"/>
  <c r="C476" i="68"/>
  <c r="D476" i="68"/>
  <c r="C472" i="68"/>
  <c r="D472" i="68"/>
  <c r="C468" i="68"/>
  <c r="D468" i="68"/>
  <c r="C464" i="68"/>
  <c r="D464" i="68"/>
  <c r="C460" i="68"/>
  <c r="D460" i="68"/>
  <c r="C456" i="68"/>
  <c r="D456" i="68"/>
  <c r="C452" i="68"/>
  <c r="D452" i="68"/>
  <c r="C448" i="68"/>
  <c r="D448" i="68"/>
  <c r="C444" i="68"/>
  <c r="D444" i="68"/>
  <c r="C440" i="68"/>
  <c r="D440" i="68"/>
  <c r="C436" i="68"/>
  <c r="D436" i="68"/>
  <c r="C432" i="68"/>
  <c r="D432" i="68"/>
  <c r="C428" i="68"/>
  <c r="D428" i="68"/>
  <c r="C424" i="68"/>
  <c r="D424" i="68"/>
  <c r="C420" i="68"/>
  <c r="D420" i="68"/>
  <c r="C416" i="68"/>
  <c r="D416" i="68"/>
  <c r="C412" i="68"/>
  <c r="D412" i="68"/>
  <c r="C408" i="68"/>
  <c r="D408" i="68"/>
  <c r="C404" i="68"/>
  <c r="D404" i="68"/>
  <c r="C400" i="68"/>
  <c r="D400" i="68"/>
  <c r="C396" i="68"/>
  <c r="D396" i="68"/>
  <c r="C392" i="68"/>
  <c r="D392" i="68"/>
  <c r="C388" i="68"/>
  <c r="D388" i="68"/>
  <c r="C384" i="68"/>
  <c r="D384" i="68"/>
  <c r="C380" i="68"/>
  <c r="D380" i="68"/>
  <c r="C376" i="68"/>
  <c r="D376" i="68"/>
  <c r="C368" i="68"/>
  <c r="D368" i="68"/>
  <c r="C364" i="68"/>
  <c r="D364" i="68"/>
  <c r="C360" i="68"/>
  <c r="D360" i="68"/>
  <c r="C356" i="68"/>
  <c r="D356" i="68"/>
  <c r="C352" i="68"/>
  <c r="D352" i="68"/>
  <c r="C348" i="68"/>
  <c r="D348" i="68"/>
  <c r="C344" i="68"/>
  <c r="D344" i="68"/>
  <c r="C340" i="68"/>
  <c r="D340" i="68"/>
  <c r="C336" i="68"/>
  <c r="D336" i="68"/>
  <c r="C332" i="68"/>
  <c r="D332" i="68"/>
  <c r="C328" i="68"/>
  <c r="D328" i="68"/>
  <c r="C320" i="68"/>
  <c r="D320" i="68"/>
  <c r="C312" i="68"/>
  <c r="D312" i="68"/>
  <c r="C308" i="68"/>
  <c r="D308" i="68"/>
  <c r="C304" i="68"/>
  <c r="D304" i="68"/>
  <c r="C300" i="68"/>
  <c r="D300" i="68"/>
  <c r="C296" i="68"/>
  <c r="D296" i="68"/>
  <c r="C292" i="68"/>
  <c r="D292" i="68"/>
  <c r="C288" i="68"/>
  <c r="D288" i="68"/>
  <c r="C284" i="68"/>
  <c r="D284" i="68"/>
  <c r="C280" i="68"/>
  <c r="D280" i="68"/>
  <c r="C276" i="68"/>
  <c r="D276" i="68"/>
  <c r="C272" i="68"/>
  <c r="D272" i="68"/>
  <c r="C268" i="68"/>
  <c r="D268" i="68"/>
  <c r="C264" i="68"/>
  <c r="D264" i="68"/>
  <c r="C260" i="68"/>
  <c r="D260" i="68"/>
  <c r="C256" i="68"/>
  <c r="D256" i="68"/>
  <c r="C252" i="68"/>
  <c r="D252" i="68"/>
  <c r="C248" i="68"/>
  <c r="D248" i="68"/>
  <c r="C244" i="68"/>
  <c r="D244" i="68"/>
  <c r="C240" i="68"/>
  <c r="D240" i="68"/>
  <c r="C236" i="68"/>
  <c r="D236" i="68"/>
  <c r="C228" i="68"/>
  <c r="D228" i="68"/>
  <c r="C224" i="68"/>
  <c r="D224" i="68"/>
  <c r="C220" i="68"/>
  <c r="D220" i="68"/>
  <c r="C216" i="68"/>
  <c r="D216" i="68"/>
  <c r="C212" i="68"/>
  <c r="D212" i="68"/>
  <c r="C208" i="68"/>
  <c r="D208" i="68"/>
  <c r="C200" i="68"/>
  <c r="D200" i="68"/>
  <c r="C196" i="68"/>
  <c r="D196" i="68"/>
  <c r="C192" i="68"/>
  <c r="D192" i="68"/>
  <c r="C188" i="68"/>
  <c r="D188" i="68"/>
  <c r="C184" i="68"/>
  <c r="D184" i="68"/>
  <c r="C180" i="68"/>
  <c r="D180" i="68"/>
  <c r="C176" i="68"/>
  <c r="D176" i="68"/>
  <c r="C172" i="68"/>
  <c r="D172" i="68"/>
  <c r="C168" i="68"/>
  <c r="D168" i="68"/>
  <c r="C164" i="68"/>
  <c r="D164" i="68"/>
  <c r="C160" i="68"/>
  <c r="D160" i="68"/>
  <c r="C156" i="68"/>
  <c r="D156" i="68"/>
  <c r="C152" i="68"/>
  <c r="D152" i="68"/>
  <c r="C148" i="68"/>
  <c r="D148" i="68"/>
  <c r="C144" i="68"/>
  <c r="D144" i="68"/>
  <c r="C140" i="68"/>
  <c r="D140" i="68"/>
  <c r="C136" i="68"/>
  <c r="D136" i="68"/>
  <c r="C132" i="68"/>
  <c r="D132" i="68"/>
  <c r="C128" i="68"/>
  <c r="D128" i="68"/>
  <c r="C124" i="68"/>
  <c r="D124" i="68"/>
  <c r="C120" i="68"/>
  <c r="D120" i="68"/>
  <c r="C116" i="68"/>
  <c r="D116" i="68"/>
  <c r="C112" i="68"/>
  <c r="D112" i="68"/>
  <c r="C108" i="68"/>
  <c r="D108" i="68"/>
  <c r="C100" i="68"/>
  <c r="D100" i="68"/>
  <c r="C96" i="68"/>
  <c r="D96" i="68"/>
  <c r="C92" i="68"/>
  <c r="D92" i="68"/>
  <c r="C88" i="68"/>
  <c r="D88" i="68"/>
  <c r="C84" i="68"/>
  <c r="D84" i="68"/>
  <c r="C80" i="68"/>
  <c r="D80" i="68"/>
  <c r="C72" i="68"/>
  <c r="D72" i="68"/>
  <c r="C68" i="68"/>
  <c r="D68" i="68"/>
  <c r="C64" i="68"/>
  <c r="D64" i="68"/>
  <c r="C60" i="68"/>
  <c r="D60" i="68"/>
  <c r="C56" i="68"/>
  <c r="D56" i="68"/>
  <c r="C52" i="68"/>
  <c r="D52" i="68"/>
  <c r="C48" i="68"/>
  <c r="D48" i="68"/>
  <c r="C44" i="68"/>
  <c r="D44" i="68"/>
  <c r="C40" i="68"/>
  <c r="D40" i="68"/>
  <c r="C36" i="68"/>
  <c r="D36" i="68"/>
  <c r="C32" i="68"/>
  <c r="D32" i="68"/>
  <c r="C28" i="68"/>
  <c r="D28" i="68"/>
  <c r="C24" i="68"/>
  <c r="D24" i="68"/>
  <c r="C20" i="68"/>
  <c r="D20" i="68"/>
  <c r="C16" i="68"/>
  <c r="D16" i="68"/>
  <c r="C12" i="68"/>
  <c r="D12" i="68"/>
  <c r="C8" i="68"/>
  <c r="D8" i="68"/>
  <c r="C351" i="68"/>
  <c r="C232" i="68"/>
  <c r="C76" i="68"/>
  <c r="C625" i="68"/>
  <c r="D625" i="68"/>
  <c r="C617" i="68"/>
  <c r="D617" i="68"/>
  <c r="C609" i="68"/>
  <c r="D609" i="68"/>
  <c r="C601" i="68"/>
  <c r="D601" i="68"/>
  <c r="C589" i="68"/>
  <c r="D589" i="68"/>
  <c r="C581" i="68"/>
  <c r="D581" i="68"/>
  <c r="C569" i="68"/>
  <c r="D569" i="68"/>
  <c r="C557" i="68"/>
  <c r="D557" i="68"/>
  <c r="C545" i="68"/>
  <c r="D545" i="68"/>
  <c r="C501" i="68"/>
  <c r="D501" i="68"/>
  <c r="C635" i="68"/>
  <c r="D635" i="68"/>
  <c r="C631" i="68"/>
  <c r="D631" i="68"/>
  <c r="C627" i="68"/>
  <c r="D627" i="68"/>
  <c r="C623" i="68"/>
  <c r="D623" i="68"/>
  <c r="C619" i="68"/>
  <c r="D619" i="68"/>
  <c r="C615" i="68"/>
  <c r="D615" i="68"/>
  <c r="C611" i="68"/>
  <c r="D611" i="68"/>
  <c r="C607" i="68"/>
  <c r="D607" i="68"/>
  <c r="C603" i="68"/>
  <c r="D603" i="68"/>
  <c r="C599" i="68"/>
  <c r="D599" i="68"/>
  <c r="C595" i="68"/>
  <c r="D595" i="68"/>
  <c r="C591" i="68"/>
  <c r="D591" i="68"/>
  <c r="C587" i="68"/>
  <c r="D587" i="68"/>
  <c r="C583" i="68"/>
  <c r="D583" i="68"/>
  <c r="C579" i="68"/>
  <c r="D579" i="68"/>
  <c r="C575" i="68"/>
  <c r="D575" i="68"/>
  <c r="C571" i="68"/>
  <c r="D571" i="68"/>
  <c r="C567" i="68"/>
  <c r="D567" i="68"/>
  <c r="C563" i="68"/>
  <c r="D563" i="68"/>
  <c r="C559" i="68"/>
  <c r="D559" i="68"/>
  <c r="C555" i="68"/>
  <c r="D555" i="68"/>
  <c r="C551" i="68"/>
  <c r="D551" i="68"/>
  <c r="C547" i="68"/>
  <c r="D547" i="68"/>
  <c r="C543" i="68"/>
  <c r="D543" i="68"/>
  <c r="C539" i="68"/>
  <c r="D539" i="68"/>
  <c r="C535" i="68"/>
  <c r="D535" i="68"/>
  <c r="C531" i="68"/>
  <c r="D531" i="68"/>
  <c r="C527" i="68"/>
  <c r="D527" i="68"/>
  <c r="C523" i="68"/>
  <c r="D523" i="68"/>
  <c r="C519" i="68"/>
  <c r="D519" i="68"/>
  <c r="C515" i="68"/>
  <c r="D515" i="68"/>
  <c r="C511" i="68"/>
  <c r="D511" i="68"/>
  <c r="C507" i="68"/>
  <c r="D507" i="68"/>
  <c r="C503" i="68"/>
  <c r="D503" i="68"/>
  <c r="C499" i="68"/>
  <c r="D499" i="68"/>
  <c r="C495" i="68"/>
  <c r="D495" i="68"/>
  <c r="C491" i="68"/>
  <c r="D491" i="68"/>
  <c r="C487" i="68"/>
  <c r="D487" i="68"/>
  <c r="C483" i="68"/>
  <c r="D483" i="68"/>
  <c r="C479" i="68"/>
  <c r="D479" i="68"/>
  <c r="C475" i="68"/>
  <c r="D475" i="68"/>
  <c r="C471" i="68"/>
  <c r="D471" i="68"/>
  <c r="C467" i="68"/>
  <c r="D467" i="68"/>
  <c r="C463" i="68"/>
  <c r="D463" i="68"/>
  <c r="C459" i="68"/>
  <c r="D459" i="68"/>
  <c r="C455" i="68"/>
  <c r="D455" i="68"/>
  <c r="C451" i="68"/>
  <c r="D451" i="68"/>
  <c r="C447" i="68"/>
  <c r="D447" i="68"/>
  <c r="C443" i="68"/>
  <c r="D443" i="68"/>
  <c r="C439" i="68"/>
  <c r="D439" i="68"/>
  <c r="C435" i="68"/>
  <c r="D435" i="68"/>
  <c r="C431" i="68"/>
  <c r="D431" i="68"/>
  <c r="C427" i="68"/>
  <c r="D427" i="68"/>
  <c r="C423" i="68"/>
  <c r="D423" i="68"/>
  <c r="C419" i="68"/>
  <c r="D419" i="68"/>
  <c r="C411" i="68"/>
  <c r="D411" i="68"/>
  <c r="C407" i="68"/>
  <c r="D407" i="68"/>
  <c r="C403" i="68"/>
  <c r="D403" i="68"/>
  <c r="C399" i="68"/>
  <c r="D399" i="68"/>
  <c r="C395" i="68"/>
  <c r="D395" i="68"/>
  <c r="C391" i="68"/>
  <c r="D391" i="68"/>
  <c r="C383" i="68"/>
  <c r="D383" i="68"/>
  <c r="C379" i="68"/>
  <c r="D379" i="68"/>
  <c r="C375" i="68"/>
  <c r="D375" i="68"/>
  <c r="C371" i="68"/>
  <c r="D371" i="68"/>
  <c r="C367" i="68"/>
  <c r="D367" i="68"/>
  <c r="C363" i="68"/>
  <c r="D363" i="68"/>
  <c r="C359" i="68"/>
  <c r="D359" i="68"/>
  <c r="C355" i="68"/>
  <c r="D355" i="68"/>
  <c r="C347" i="68"/>
  <c r="D347" i="68"/>
  <c r="C343" i="68"/>
  <c r="D343" i="68"/>
  <c r="C339" i="68"/>
  <c r="D339" i="68"/>
  <c r="C335" i="68"/>
  <c r="D335" i="68"/>
  <c r="C331" i="68"/>
  <c r="D331" i="68"/>
  <c r="C327" i="68"/>
  <c r="D327" i="68"/>
  <c r="C323" i="68"/>
  <c r="D323" i="68"/>
  <c r="C319" i="68"/>
  <c r="D319" i="68"/>
  <c r="C315" i="68"/>
  <c r="D315" i="68"/>
  <c r="C311" i="68"/>
  <c r="D311" i="68"/>
  <c r="C307" i="68"/>
  <c r="D307" i="68"/>
  <c r="C303" i="68"/>
  <c r="D303" i="68"/>
  <c r="C299" i="68"/>
  <c r="D299" i="68"/>
  <c r="C295" i="68"/>
  <c r="D295" i="68"/>
  <c r="C291" i="68"/>
  <c r="D291" i="68"/>
  <c r="C287" i="68"/>
  <c r="D287" i="68"/>
  <c r="C283" i="68"/>
  <c r="D283" i="68"/>
  <c r="C279" i="68"/>
  <c r="D279" i="68"/>
  <c r="C271" i="68"/>
  <c r="D271" i="68"/>
  <c r="C267" i="68"/>
  <c r="D267" i="68"/>
  <c r="C263" i="68"/>
  <c r="D263" i="68"/>
  <c r="C259" i="68"/>
  <c r="D259" i="68"/>
  <c r="C255" i="68"/>
  <c r="D255" i="68"/>
  <c r="C251" i="68"/>
  <c r="D251" i="68"/>
  <c r="C247" i="68"/>
  <c r="D247" i="68"/>
  <c r="C243" i="68"/>
  <c r="D243" i="68"/>
  <c r="C239" i="68"/>
  <c r="D239" i="68"/>
  <c r="C235" i="68"/>
  <c r="D235" i="68"/>
  <c r="C231" i="68"/>
  <c r="D231" i="68"/>
  <c r="C227" i="68"/>
  <c r="D227" i="68"/>
  <c r="C223" i="68"/>
  <c r="D223" i="68"/>
  <c r="C219" i="68"/>
  <c r="D219" i="68"/>
  <c r="C215" i="68"/>
  <c r="D215" i="68"/>
  <c r="C211" i="68"/>
  <c r="D211" i="68"/>
  <c r="C207" i="68"/>
  <c r="D207" i="68"/>
  <c r="C203" i="68"/>
  <c r="D203" i="68"/>
  <c r="C199" i="68"/>
  <c r="D199" i="68"/>
  <c r="C195" i="68"/>
  <c r="D195" i="68"/>
  <c r="C191" i="68"/>
  <c r="D191" i="68"/>
  <c r="C187" i="68"/>
  <c r="D187" i="68"/>
  <c r="C183" i="68"/>
  <c r="D183" i="68"/>
  <c r="C179" i="68"/>
  <c r="D179" i="68"/>
  <c r="C175" i="68"/>
  <c r="D175" i="68"/>
  <c r="C171" i="68"/>
  <c r="D171" i="68"/>
  <c r="C167" i="68"/>
  <c r="D167" i="68"/>
  <c r="C163" i="68"/>
  <c r="D163" i="68"/>
  <c r="C159" i="68"/>
  <c r="D159" i="68"/>
  <c r="C155" i="68"/>
  <c r="D155" i="68"/>
  <c r="C151" i="68"/>
  <c r="D151" i="68"/>
  <c r="C143" i="68"/>
  <c r="D143" i="68"/>
  <c r="C139" i="68"/>
  <c r="D139" i="68"/>
  <c r="C135" i="68"/>
  <c r="D135" i="68"/>
  <c r="C131" i="68"/>
  <c r="D131" i="68"/>
  <c r="C127" i="68"/>
  <c r="D127" i="68"/>
  <c r="C123" i="68"/>
  <c r="D123" i="68"/>
  <c r="C119" i="68"/>
  <c r="D119" i="68"/>
  <c r="C115" i="68"/>
  <c r="D115" i="68"/>
  <c r="C111" i="68"/>
  <c r="D111" i="68"/>
  <c r="C107" i="68"/>
  <c r="D107" i="68"/>
  <c r="C103" i="68"/>
  <c r="D103" i="68"/>
  <c r="C99" i="68"/>
  <c r="D99" i="68"/>
  <c r="C95" i="68"/>
  <c r="D95" i="68"/>
  <c r="C91" i="68"/>
  <c r="D91" i="68"/>
  <c r="C87" i="68"/>
  <c r="D87" i="68"/>
  <c r="C83" i="68"/>
  <c r="D83" i="68"/>
  <c r="C79" i="68"/>
  <c r="D79" i="68"/>
  <c r="C75" i="68"/>
  <c r="D75" i="68"/>
  <c r="C71" i="68"/>
  <c r="D71" i="68"/>
  <c r="C67" i="68"/>
  <c r="D67" i="68"/>
  <c r="C63" i="68"/>
  <c r="D63" i="68"/>
  <c r="C59" i="68"/>
  <c r="D59" i="68"/>
  <c r="C55" i="68"/>
  <c r="D55" i="68"/>
  <c r="C51" i="68"/>
  <c r="D51" i="68"/>
  <c r="C47" i="68"/>
  <c r="D47" i="68"/>
  <c r="C43" i="68"/>
  <c r="D43" i="68"/>
  <c r="C39" i="68"/>
  <c r="D39" i="68"/>
  <c r="C35" i="68"/>
  <c r="D35" i="68"/>
  <c r="C31" i="68"/>
  <c r="D31" i="68"/>
  <c r="C27" i="68"/>
  <c r="D27" i="68"/>
  <c r="C23" i="68"/>
  <c r="D23" i="68"/>
  <c r="C15" i="68"/>
  <c r="D15" i="68"/>
  <c r="C11" i="68"/>
  <c r="D11" i="68"/>
  <c r="C7" i="68"/>
  <c r="D7" i="68"/>
  <c r="C415" i="68"/>
  <c r="C324" i="68"/>
  <c r="C204" i="68"/>
  <c r="C19" i="68"/>
  <c r="C549" i="68"/>
  <c r="D549" i="68"/>
  <c r="C634" i="68"/>
  <c r="D634" i="68"/>
  <c r="C630" i="68"/>
  <c r="D630" i="68"/>
  <c r="C626" i="68"/>
  <c r="D626" i="68"/>
  <c r="C622" i="68"/>
  <c r="D622" i="68"/>
  <c r="C618" i="68"/>
  <c r="D618" i="68"/>
  <c r="C614" i="68"/>
  <c r="D614" i="68"/>
  <c r="C610" i="68"/>
  <c r="D610" i="68"/>
  <c r="C606" i="68"/>
  <c r="D606" i="68"/>
  <c r="C602" i="68"/>
  <c r="D602" i="68"/>
  <c r="C598" i="68"/>
  <c r="D598" i="68"/>
  <c r="C594" i="68"/>
  <c r="D594" i="68"/>
  <c r="C590" i="68"/>
  <c r="D590" i="68"/>
  <c r="C586" i="68"/>
  <c r="D586" i="68"/>
  <c r="C582" i="68"/>
  <c r="D582" i="68"/>
  <c r="C578" i="68"/>
  <c r="D578" i="68"/>
  <c r="C574" i="68"/>
  <c r="D574" i="68"/>
  <c r="C570" i="68"/>
  <c r="D570" i="68"/>
  <c r="C566" i="68"/>
  <c r="D566" i="68"/>
  <c r="C562" i="68"/>
  <c r="D562" i="68"/>
  <c r="C558" i="68"/>
  <c r="D558" i="68"/>
  <c r="C554" i="68"/>
  <c r="D554" i="68"/>
  <c r="C550" i="68"/>
  <c r="D550" i="68"/>
  <c r="C546" i="68"/>
  <c r="D546" i="68"/>
  <c r="C542" i="68"/>
  <c r="D542" i="68"/>
  <c r="C538" i="68"/>
  <c r="D538" i="68"/>
  <c r="C534" i="68"/>
  <c r="D534" i="68"/>
  <c r="C530" i="68"/>
  <c r="D530" i="68"/>
  <c r="C526" i="68"/>
  <c r="D526" i="68"/>
  <c r="C522" i="68"/>
  <c r="D522" i="68"/>
  <c r="C518" i="68"/>
  <c r="D518" i="68"/>
  <c r="C514" i="68"/>
  <c r="D514" i="68"/>
  <c r="C510" i="68"/>
  <c r="D510" i="68"/>
  <c r="C506" i="68"/>
  <c r="D506" i="68"/>
  <c r="C502" i="68"/>
  <c r="D502" i="68"/>
  <c r="C498" i="68"/>
  <c r="D498" i="68"/>
  <c r="C494" i="68"/>
  <c r="D494" i="68"/>
  <c r="C490" i="68"/>
  <c r="D490" i="68"/>
  <c r="C486" i="68"/>
  <c r="D486" i="68"/>
  <c r="C482" i="68"/>
  <c r="D482" i="68"/>
  <c r="C478" i="68"/>
  <c r="D478" i="68"/>
  <c r="C474" i="68"/>
  <c r="D474" i="68"/>
  <c r="C470" i="68"/>
  <c r="D470" i="68"/>
  <c r="C466" i="68"/>
  <c r="D466" i="68"/>
  <c r="C462" i="68"/>
  <c r="D462" i="68"/>
  <c r="C458" i="68"/>
  <c r="D458" i="68"/>
  <c r="C454" i="68"/>
  <c r="D454" i="68"/>
  <c r="C450" i="68"/>
  <c r="D450" i="68"/>
  <c r="C446" i="68"/>
  <c r="D446" i="68"/>
  <c r="C442" i="68"/>
  <c r="D442" i="68"/>
  <c r="C438" i="68"/>
  <c r="D438" i="68"/>
  <c r="C434" i="68"/>
  <c r="D434" i="68"/>
  <c r="C430" i="68"/>
  <c r="D430" i="68"/>
  <c r="C426" i="68"/>
  <c r="D426" i="68"/>
  <c r="C422" i="68"/>
  <c r="D422" i="68"/>
  <c r="C418" i="68"/>
  <c r="D418" i="68"/>
  <c r="C414" i="68"/>
  <c r="D414" i="68"/>
  <c r="C410" i="68"/>
  <c r="D410" i="68"/>
  <c r="C406" i="68"/>
  <c r="D406" i="68"/>
  <c r="C402" i="68"/>
  <c r="D402" i="68"/>
  <c r="C398" i="68"/>
  <c r="D398" i="68"/>
  <c r="C394" i="68"/>
  <c r="D394" i="68"/>
  <c r="C390" i="68"/>
  <c r="D390" i="68"/>
  <c r="C386" i="68"/>
  <c r="D386" i="68"/>
  <c r="C382" i="68"/>
  <c r="D382" i="68"/>
  <c r="C378" i="68"/>
  <c r="D378" i="68"/>
  <c r="C374" i="68"/>
  <c r="D374" i="68"/>
  <c r="C370" i="68"/>
  <c r="D370" i="68"/>
  <c r="C366" i="68"/>
  <c r="D366" i="68"/>
  <c r="C362" i="68"/>
  <c r="D362" i="68"/>
  <c r="C358" i="68"/>
  <c r="D358" i="68"/>
  <c r="C354" i="68"/>
  <c r="D354" i="68"/>
  <c r="C350" i="68"/>
  <c r="D350" i="68"/>
  <c r="C346" i="68"/>
  <c r="D346" i="68"/>
  <c r="C342" i="68"/>
  <c r="D342" i="68"/>
  <c r="C338" i="68"/>
  <c r="D338" i="68"/>
  <c r="C334" i="68"/>
  <c r="D334" i="68"/>
  <c r="C330" i="68"/>
  <c r="D330" i="68"/>
  <c r="C326" i="68"/>
  <c r="D326" i="68"/>
  <c r="C322" i="68"/>
  <c r="D322" i="68"/>
  <c r="C318" i="68"/>
  <c r="D318" i="68"/>
  <c r="C314" i="68"/>
  <c r="D314" i="68"/>
  <c r="C310" i="68"/>
  <c r="D310" i="68"/>
  <c r="C306" i="68"/>
  <c r="D306" i="68"/>
  <c r="C302" i="68"/>
  <c r="D302" i="68"/>
  <c r="C298" i="68"/>
  <c r="D298" i="68"/>
  <c r="C294" i="68"/>
  <c r="D294" i="68"/>
  <c r="C290" i="68"/>
  <c r="D290" i="68"/>
  <c r="C286" i="68"/>
  <c r="D286" i="68"/>
  <c r="C282" i="68"/>
  <c r="D282" i="68"/>
  <c r="C278" i="68"/>
  <c r="D278" i="68"/>
  <c r="C274" i="68"/>
  <c r="D274" i="68"/>
  <c r="C270" i="68"/>
  <c r="D270" i="68"/>
  <c r="C266" i="68"/>
  <c r="D266" i="68"/>
  <c r="C262" i="68"/>
  <c r="D262" i="68"/>
  <c r="C258" i="68"/>
  <c r="D258" i="68"/>
  <c r="C254" i="68"/>
  <c r="D254" i="68"/>
  <c r="C250" i="68"/>
  <c r="D250" i="68"/>
  <c r="C246" i="68"/>
  <c r="D246" i="68"/>
  <c r="C242" i="68"/>
  <c r="D242" i="68"/>
  <c r="C238" i="68"/>
  <c r="D238" i="68"/>
  <c r="C234" i="68"/>
  <c r="D234" i="68"/>
  <c r="C230" i="68"/>
  <c r="D230" i="68"/>
  <c r="C226" i="68"/>
  <c r="D226" i="68"/>
  <c r="C222" i="68"/>
  <c r="D222" i="68"/>
  <c r="C218" i="68"/>
  <c r="D218" i="68"/>
  <c r="C214" i="68"/>
  <c r="D214" i="68"/>
  <c r="C210" i="68"/>
  <c r="D210" i="68"/>
  <c r="C206" i="68"/>
  <c r="D206" i="68"/>
  <c r="C202" i="68"/>
  <c r="D202" i="68"/>
  <c r="C198" i="68"/>
  <c r="D198" i="68"/>
  <c r="C194" i="68"/>
  <c r="D194" i="68"/>
  <c r="C190" i="68"/>
  <c r="D190" i="68"/>
  <c r="C186" i="68"/>
  <c r="D186" i="68"/>
  <c r="C182" i="68"/>
  <c r="D182" i="68"/>
  <c r="C178" i="68"/>
  <c r="D178" i="68"/>
  <c r="C174" i="68"/>
  <c r="D174" i="68"/>
  <c r="C170" i="68"/>
  <c r="D170" i="68"/>
  <c r="C166" i="68"/>
  <c r="D166" i="68"/>
  <c r="C162" i="68"/>
  <c r="D162" i="68"/>
  <c r="C158" i="68"/>
  <c r="D158" i="68"/>
  <c r="C154" i="68"/>
  <c r="D154" i="68"/>
  <c r="C150" i="68"/>
  <c r="D150" i="68"/>
  <c r="C146" i="68"/>
  <c r="D146" i="68"/>
  <c r="C142" i="68"/>
  <c r="D142" i="68"/>
  <c r="C138" i="68"/>
  <c r="D138" i="68"/>
  <c r="C134" i="68"/>
  <c r="D134" i="68"/>
  <c r="C130" i="68"/>
  <c r="D130" i="68"/>
  <c r="C126" i="68"/>
  <c r="D126" i="68"/>
  <c r="C122" i="68"/>
  <c r="D122" i="68"/>
  <c r="C118" i="68"/>
  <c r="D118" i="68"/>
  <c r="C114" i="68"/>
  <c r="D114" i="68"/>
  <c r="C110" i="68"/>
  <c r="D110" i="68"/>
  <c r="C106" i="68"/>
  <c r="D106" i="68"/>
  <c r="C102" i="68"/>
  <c r="D102" i="68"/>
  <c r="C98" i="68"/>
  <c r="D98" i="68"/>
  <c r="C94" i="68"/>
  <c r="D94" i="68"/>
  <c r="C90" i="68"/>
  <c r="D90" i="68"/>
  <c r="C86" i="68"/>
  <c r="D86" i="68"/>
  <c r="C82" i="68"/>
  <c r="D82" i="68"/>
  <c r="C78" i="68"/>
  <c r="D78" i="68"/>
  <c r="C74" i="68"/>
  <c r="D74" i="68"/>
  <c r="C70" i="68"/>
  <c r="D70" i="68"/>
  <c r="C66" i="68"/>
  <c r="D66" i="68"/>
  <c r="C62" i="68"/>
  <c r="D62" i="68"/>
  <c r="C58" i="68"/>
  <c r="D58" i="68"/>
  <c r="C54" i="68"/>
  <c r="D54" i="68"/>
  <c r="C50" i="68"/>
  <c r="D50" i="68"/>
  <c r="C46" i="68"/>
  <c r="D46" i="68"/>
  <c r="C42" i="68"/>
  <c r="D42" i="68"/>
  <c r="C38" i="68"/>
  <c r="D38" i="68"/>
  <c r="C34" i="68"/>
  <c r="D34" i="68"/>
  <c r="C30" i="68"/>
  <c r="D30" i="68"/>
  <c r="C26" i="68"/>
  <c r="D26" i="68"/>
  <c r="C22" i="68"/>
  <c r="D22" i="68"/>
  <c r="C18" i="68"/>
  <c r="D18" i="68"/>
  <c r="C14" i="68"/>
  <c r="D14" i="68"/>
  <c r="C10" i="68"/>
  <c r="D10" i="68"/>
  <c r="C6" i="68"/>
  <c r="D6" i="68"/>
  <c r="C387" i="68"/>
  <c r="C316" i="68"/>
  <c r="C147" i="68"/>
  <c r="D807" i="68"/>
  <c r="D803" i="68" l="1"/>
  <c r="D795" i="68"/>
  <c r="D787" i="68"/>
  <c r="D799" i="68"/>
  <c r="D791" i="68"/>
  <c r="D783" i="68"/>
  <c r="D806" i="68"/>
  <c r="D802" i="68"/>
  <c r="D798" i="68"/>
  <c r="D794" i="68"/>
  <c r="D790" i="68"/>
  <c r="D786" i="68"/>
  <c r="D782" i="68"/>
  <c r="D805" i="68"/>
  <c r="D801" i="68"/>
  <c r="D797" i="68"/>
  <c r="D793" i="68"/>
  <c r="D789" i="68"/>
  <c r="D785" i="68"/>
  <c r="D804" i="68"/>
  <c r="D800" i="68"/>
  <c r="D796" i="68"/>
  <c r="D792" i="68"/>
  <c r="D788" i="68"/>
  <c r="D784" i="68"/>
  <c r="T624" i="58"/>
  <c r="T625" i="58"/>
  <c r="T626" i="58"/>
  <c r="T627" i="58"/>
  <c r="T628" i="58"/>
  <c r="T629" i="58"/>
  <c r="T630" i="58"/>
  <c r="T631" i="58"/>
  <c r="T632" i="58"/>
  <c r="T633" i="58"/>
  <c r="T634" i="58"/>
  <c r="T635" i="58"/>
  <c r="T636" i="58"/>
  <c r="T637" i="58"/>
  <c r="T638" i="58"/>
  <c r="T639" i="58"/>
  <c r="T640" i="58"/>
  <c r="T641" i="58"/>
  <c r="T642" i="58"/>
  <c r="T643" i="58"/>
  <c r="T644" i="58"/>
  <c r="T645" i="58"/>
  <c r="T646" i="58"/>
  <c r="T647" i="58"/>
  <c r="T648" i="58"/>
  <c r="T649" i="58"/>
  <c r="T650" i="58"/>
  <c r="T651" i="58"/>
  <c r="T652" i="58"/>
  <c r="T653" i="58"/>
  <c r="T654" i="58"/>
  <c r="T655" i="58"/>
  <c r="T656" i="58"/>
  <c r="T657" i="58"/>
  <c r="T658" i="58"/>
  <c r="T659" i="58"/>
  <c r="T660" i="58"/>
  <c r="T661" i="58"/>
  <c r="T662" i="58"/>
  <c r="T663" i="58"/>
  <c r="T664" i="58"/>
  <c r="T665" i="58"/>
  <c r="T666" i="58"/>
  <c r="T667" i="58"/>
  <c r="T668" i="58"/>
  <c r="T669" i="58"/>
  <c r="T670" i="58"/>
  <c r="T671" i="58"/>
  <c r="T672" i="58"/>
  <c r="T673" i="58"/>
  <c r="T674" i="58"/>
  <c r="T675" i="58"/>
  <c r="T676" i="58"/>
  <c r="T677" i="58"/>
  <c r="T678" i="58"/>
  <c r="T679" i="58"/>
  <c r="T680" i="58"/>
  <c r="T681" i="58"/>
  <c r="T682" i="58"/>
  <c r="T683" i="58"/>
  <c r="T684" i="58"/>
  <c r="T685" i="58"/>
  <c r="T686" i="58"/>
  <c r="T687" i="58"/>
  <c r="T688" i="58"/>
  <c r="T689" i="58"/>
  <c r="T690" i="58"/>
  <c r="T691" i="58"/>
  <c r="T692" i="58"/>
  <c r="T693" i="58"/>
  <c r="T694" i="58"/>
  <c r="T695" i="58"/>
  <c r="T696" i="58"/>
  <c r="T697" i="58"/>
  <c r="T698" i="58"/>
  <c r="T699" i="58"/>
  <c r="T700" i="58"/>
  <c r="T701" i="58"/>
  <c r="T702" i="58"/>
  <c r="T703" i="58"/>
  <c r="T704" i="58"/>
  <c r="T705" i="58"/>
  <c r="T706" i="58"/>
  <c r="T707" i="58"/>
  <c r="T708" i="58"/>
  <c r="T709" i="58"/>
  <c r="T710" i="58"/>
  <c r="T711" i="58"/>
  <c r="T712" i="58"/>
  <c r="T713" i="58"/>
  <c r="T714" i="58"/>
  <c r="T715" i="58"/>
  <c r="T716" i="58"/>
  <c r="T717" i="58"/>
  <c r="T718" i="58"/>
  <c r="T719" i="58"/>
  <c r="T720" i="58"/>
  <c r="T721" i="58"/>
  <c r="T722" i="58"/>
  <c r="T723" i="58"/>
  <c r="T724" i="58"/>
  <c r="T725" i="58"/>
  <c r="T726" i="58"/>
  <c r="T727" i="58"/>
  <c r="T728" i="58"/>
  <c r="T729" i="58"/>
  <c r="T730" i="58"/>
  <c r="T731" i="58"/>
  <c r="T732" i="58"/>
  <c r="T733" i="58"/>
  <c r="T734" i="58"/>
  <c r="T735" i="58"/>
  <c r="T736" i="58"/>
  <c r="T737" i="58"/>
  <c r="T738" i="58"/>
  <c r="T739" i="58"/>
  <c r="T740" i="58"/>
  <c r="T741" i="58"/>
  <c r="T742" i="58"/>
  <c r="T743" i="58"/>
  <c r="T744" i="58"/>
  <c r="T745" i="58"/>
  <c r="T746" i="58"/>
  <c r="T747" i="58"/>
  <c r="T748" i="58"/>
  <c r="T749" i="58"/>
  <c r="T750" i="58"/>
  <c r="T751" i="58"/>
  <c r="T752" i="58"/>
  <c r="T753" i="58"/>
  <c r="T754" i="58"/>
  <c r="T755" i="58"/>
  <c r="T756" i="58"/>
  <c r="T757" i="58"/>
  <c r="T758" i="58"/>
  <c r="T759" i="58"/>
  <c r="T760" i="58"/>
  <c r="T761" i="58"/>
  <c r="T762" i="58"/>
  <c r="T763" i="58"/>
  <c r="T764" i="58"/>
  <c r="T765" i="58"/>
  <c r="T766" i="58"/>
  <c r="T767" i="58"/>
  <c r="T768" i="58"/>
  <c r="T769" i="58"/>
  <c r="T770" i="58"/>
  <c r="T771" i="58"/>
  <c r="T772" i="58"/>
  <c r="T773" i="58"/>
  <c r="T774" i="58"/>
  <c r="T775" i="58"/>
  <c r="T776" i="58"/>
  <c r="T777" i="58"/>
  <c r="T778" i="58"/>
  <c r="T779" i="58"/>
  <c r="T780" i="58"/>
  <c r="T781" i="58"/>
  <c r="T782" i="58"/>
  <c r="T783" i="58"/>
  <c r="T784" i="58"/>
  <c r="T785" i="58"/>
  <c r="T786" i="58"/>
  <c r="T787" i="58"/>
  <c r="T788" i="58"/>
  <c r="T789" i="58"/>
  <c r="T790" i="58"/>
  <c r="T791" i="58"/>
  <c r="T792" i="58"/>
  <c r="T793" i="58"/>
  <c r="T794" i="58"/>
  <c r="T795" i="58"/>
  <c r="T796" i="58"/>
  <c r="T797" i="58"/>
  <c r="T798" i="58"/>
  <c r="T799" i="58"/>
  <c r="T800" i="58"/>
  <c r="T801" i="58"/>
  <c r="T802" i="58"/>
  <c r="T803" i="58"/>
  <c r="T804" i="58"/>
  <c r="T805" i="58"/>
  <c r="T806" i="58"/>
  <c r="T807" i="58"/>
  <c r="T808" i="58"/>
  <c r="T809" i="58"/>
  <c r="T810" i="58"/>
  <c r="T811" i="58"/>
  <c r="T812" i="58"/>
  <c r="T813" i="58"/>
  <c r="T814" i="58"/>
  <c r="T815" i="58"/>
  <c r="T816" i="58"/>
  <c r="T817" i="58"/>
  <c r="T818" i="58"/>
  <c r="T819" i="58"/>
  <c r="T820" i="58"/>
  <c r="T821" i="58"/>
  <c r="T822" i="58"/>
  <c r="T823" i="58"/>
  <c r="T824" i="58"/>
  <c r="T825" i="58"/>
  <c r="X2" i="67" l="1"/>
  <c r="V2" i="67"/>
  <c r="P2" i="67"/>
  <c r="O2" i="67"/>
  <c r="N2" i="67"/>
  <c r="M2" i="67"/>
  <c r="L2" i="67"/>
  <c r="K2" i="67"/>
  <c r="J2" i="67"/>
  <c r="I2" i="67"/>
  <c r="G2" i="67"/>
  <c r="F2" i="67"/>
  <c r="E2" i="67"/>
  <c r="Q2" i="67" l="1"/>
  <c r="R2" i="67" s="1"/>
  <c r="R624" i="58"/>
  <c r="R625" i="58"/>
  <c r="R626" i="58"/>
  <c r="R627" i="58"/>
  <c r="R628" i="58"/>
  <c r="R629" i="58"/>
  <c r="R630" i="58"/>
  <c r="R631" i="58"/>
  <c r="R632" i="58"/>
  <c r="R633" i="58"/>
  <c r="R634" i="58"/>
  <c r="R635" i="58"/>
  <c r="R636" i="58"/>
  <c r="R637" i="58"/>
  <c r="R638" i="58"/>
  <c r="R639" i="58"/>
  <c r="R640" i="58"/>
  <c r="R641" i="58"/>
  <c r="R642" i="58"/>
  <c r="R643" i="58"/>
  <c r="R644" i="58"/>
  <c r="R645" i="58"/>
  <c r="R646" i="58"/>
  <c r="R647" i="58"/>
  <c r="R648" i="58"/>
  <c r="R649" i="58"/>
  <c r="R650" i="58"/>
  <c r="R651" i="58"/>
  <c r="R652" i="58"/>
  <c r="R653" i="58"/>
  <c r="R654" i="58"/>
  <c r="R655" i="58"/>
  <c r="R656" i="58"/>
  <c r="R657" i="58"/>
  <c r="R658" i="58"/>
  <c r="R659" i="58"/>
  <c r="R660" i="58"/>
  <c r="R661" i="58"/>
  <c r="R662" i="58"/>
  <c r="R663" i="58"/>
  <c r="R664" i="58"/>
  <c r="R665" i="58"/>
  <c r="R666" i="58"/>
  <c r="R667" i="58"/>
  <c r="R668" i="58"/>
  <c r="R669" i="58"/>
  <c r="R670" i="58"/>
  <c r="R671" i="58"/>
  <c r="R672" i="58"/>
  <c r="R673" i="58"/>
  <c r="R674" i="58"/>
  <c r="R675" i="58"/>
  <c r="R676" i="58"/>
  <c r="R677" i="58"/>
  <c r="R678" i="58"/>
  <c r="R679" i="58"/>
  <c r="R680" i="58"/>
  <c r="R681" i="58"/>
  <c r="R682" i="58"/>
  <c r="R683" i="58"/>
  <c r="R684" i="58"/>
  <c r="R685" i="58"/>
  <c r="R686" i="58"/>
  <c r="R687" i="58"/>
  <c r="R688" i="58"/>
  <c r="R689" i="58"/>
  <c r="R690" i="58"/>
  <c r="R691" i="58"/>
  <c r="R692" i="58"/>
  <c r="R693" i="58"/>
  <c r="R694" i="58"/>
  <c r="R695" i="58"/>
  <c r="R696" i="58"/>
  <c r="R697" i="58"/>
  <c r="R698" i="58"/>
  <c r="R699" i="58"/>
  <c r="R700" i="58"/>
  <c r="R701" i="58"/>
  <c r="R702" i="58"/>
  <c r="R703" i="58"/>
  <c r="R704" i="58"/>
  <c r="R705" i="58"/>
  <c r="R706" i="58"/>
  <c r="R707" i="58"/>
  <c r="R708" i="58"/>
  <c r="R709" i="58"/>
  <c r="R710" i="58"/>
  <c r="R711" i="58"/>
  <c r="R712" i="58"/>
  <c r="R713" i="58"/>
  <c r="R714" i="58"/>
  <c r="R715" i="58"/>
  <c r="R716" i="58"/>
  <c r="R717" i="58"/>
  <c r="R718" i="58"/>
  <c r="R719" i="58"/>
  <c r="R720" i="58"/>
  <c r="R721" i="58"/>
  <c r="R722" i="58"/>
  <c r="R723" i="58"/>
  <c r="R724" i="58"/>
  <c r="R725" i="58"/>
  <c r="R726" i="58"/>
  <c r="R727" i="58"/>
  <c r="R728" i="58"/>
  <c r="R729" i="58"/>
  <c r="R730" i="58"/>
  <c r="R731" i="58"/>
  <c r="R732" i="58"/>
  <c r="R733" i="58"/>
  <c r="R734" i="58"/>
  <c r="R735" i="58"/>
  <c r="R736" i="58"/>
  <c r="R737" i="58"/>
  <c r="R738" i="58"/>
  <c r="R739" i="58"/>
  <c r="R740" i="58"/>
  <c r="R741" i="58"/>
  <c r="R742" i="58"/>
  <c r="R743" i="58"/>
  <c r="R744" i="58"/>
  <c r="R745" i="58"/>
  <c r="R746" i="58"/>
  <c r="R747" i="58"/>
  <c r="R748" i="58"/>
  <c r="R749" i="58"/>
  <c r="R750" i="58"/>
  <c r="R751" i="58"/>
  <c r="R752" i="58"/>
  <c r="R753" i="58"/>
  <c r="R754" i="58"/>
  <c r="R755" i="58"/>
  <c r="R756" i="58"/>
  <c r="R757" i="58"/>
  <c r="R758" i="58"/>
  <c r="R759" i="58"/>
  <c r="R760" i="58"/>
  <c r="R761" i="58"/>
  <c r="R762" i="58"/>
  <c r="R763" i="58"/>
  <c r="R764" i="58"/>
  <c r="R765" i="58"/>
  <c r="R766" i="58"/>
  <c r="R767" i="58"/>
  <c r="R768" i="58"/>
  <c r="R769" i="58"/>
  <c r="R770" i="58"/>
  <c r="R771" i="58"/>
  <c r="R772" i="58"/>
  <c r="R773" i="58"/>
  <c r="R774" i="58"/>
  <c r="T2" i="67" l="1"/>
  <c r="R775" i="58"/>
  <c r="R776" i="58"/>
  <c r="R777" i="58"/>
  <c r="R778" i="58"/>
  <c r="R779" i="58"/>
  <c r="R780" i="58"/>
  <c r="R781" i="58"/>
  <c r="R782" i="58"/>
  <c r="R783" i="58"/>
  <c r="R784" i="58"/>
  <c r="R785" i="58"/>
  <c r="R786" i="58"/>
  <c r="R787" i="58"/>
  <c r="R788" i="58"/>
  <c r="R789" i="58"/>
  <c r="R790" i="58"/>
  <c r="R791" i="58"/>
  <c r="R792" i="58"/>
  <c r="R793" i="58"/>
  <c r="R794" i="58"/>
  <c r="R795" i="58"/>
  <c r="R796" i="58"/>
  <c r="R797" i="58"/>
  <c r="R798" i="58"/>
  <c r="R799" i="58"/>
  <c r="R800" i="58"/>
  <c r="R801" i="58"/>
  <c r="R802" i="58"/>
  <c r="R803" i="58"/>
  <c r="R804" i="58"/>
  <c r="R805" i="58"/>
  <c r="R806" i="58"/>
  <c r="R807" i="58"/>
  <c r="R808" i="58"/>
  <c r="R809" i="58"/>
  <c r="R810" i="58"/>
  <c r="R811" i="58"/>
  <c r="R812" i="58"/>
  <c r="R813" i="58"/>
  <c r="R814" i="58"/>
  <c r="R815" i="58"/>
  <c r="R816" i="58"/>
  <c r="R817" i="58"/>
  <c r="R818" i="58"/>
  <c r="R819" i="58"/>
  <c r="R820" i="58"/>
  <c r="R821" i="58"/>
  <c r="R822" i="58"/>
  <c r="R823" i="58"/>
  <c r="R824" i="58"/>
  <c r="R825" i="58"/>
  <c r="R826" i="58"/>
  <c r="R827" i="58"/>
  <c r="R828" i="58"/>
  <c r="R829" i="58"/>
  <c r="R830" i="58"/>
  <c r="R831" i="58"/>
  <c r="R832" i="58"/>
  <c r="R833" i="58"/>
  <c r="R834" i="58"/>
  <c r="R835" i="58"/>
  <c r="R836" i="58"/>
  <c r="R837" i="58"/>
  <c r="R838" i="58"/>
  <c r="R839" i="58"/>
  <c r="R840" i="58"/>
  <c r="R841" i="58"/>
  <c r="R842" i="58"/>
  <c r="R843" i="58"/>
  <c r="R844" i="58"/>
  <c r="R845" i="58"/>
  <c r="R846" i="58"/>
  <c r="R847" i="58"/>
  <c r="R848" i="58"/>
  <c r="R849" i="58"/>
  <c r="R850" i="58"/>
  <c r="R851" i="58"/>
  <c r="R852" i="58"/>
  <c r="R853" i="58"/>
  <c r="R854" i="58"/>
  <c r="R855" i="58"/>
  <c r="R856" i="58"/>
  <c r="R857" i="58"/>
  <c r="R858" i="58"/>
  <c r="R859" i="58"/>
  <c r="R860" i="58"/>
  <c r="R861" i="58"/>
  <c r="R862" i="58"/>
  <c r="R863" i="58"/>
  <c r="R864" i="58"/>
  <c r="R865" i="58"/>
  <c r="R866" i="58"/>
  <c r="R867" i="58"/>
  <c r="R868" i="58"/>
  <c r="R869" i="58"/>
  <c r="R870" i="58"/>
  <c r="R871" i="58"/>
  <c r="R872" i="58"/>
  <c r="R873" i="58"/>
  <c r="R874" i="58"/>
  <c r="R875" i="58"/>
  <c r="R876" i="58"/>
  <c r="R877" i="58"/>
  <c r="R878" i="58"/>
  <c r="R879" i="58"/>
  <c r="R880" i="58"/>
  <c r="R881" i="58"/>
  <c r="R882" i="58"/>
  <c r="R883" i="58"/>
  <c r="R884" i="58"/>
  <c r="R885" i="58"/>
  <c r="R886" i="58"/>
  <c r="R887" i="58"/>
  <c r="R888" i="58"/>
  <c r="R889" i="58"/>
  <c r="R890" i="58"/>
  <c r="R891" i="58"/>
  <c r="R892" i="58"/>
  <c r="R893" i="58"/>
  <c r="R894" i="58"/>
  <c r="R895" i="58"/>
  <c r="R896" i="58"/>
  <c r="R897" i="58"/>
  <c r="R898" i="58"/>
  <c r="R899" i="58"/>
  <c r="R900" i="58"/>
  <c r="R901" i="58"/>
  <c r="R902" i="58"/>
  <c r="R903" i="58"/>
  <c r="R904" i="58"/>
  <c r="R905" i="58"/>
  <c r="R906" i="58"/>
  <c r="R907" i="58"/>
  <c r="R908" i="58"/>
  <c r="R909" i="58"/>
  <c r="R910" i="58"/>
  <c r="R911" i="58"/>
  <c r="R912" i="58"/>
  <c r="R913" i="58"/>
  <c r="R914" i="58"/>
  <c r="R915" i="58"/>
  <c r="R916" i="58"/>
  <c r="R917" i="58"/>
  <c r="X14" i="67" l="1"/>
  <c r="V14" i="67"/>
  <c r="P14" i="67"/>
  <c r="O14" i="67"/>
  <c r="N14" i="67"/>
  <c r="M14" i="67"/>
  <c r="L14" i="67"/>
  <c r="K14" i="67"/>
  <c r="J14" i="67"/>
  <c r="I14" i="67"/>
  <c r="G14" i="67"/>
  <c r="F14" i="67"/>
  <c r="E14" i="67"/>
  <c r="X13" i="67"/>
  <c r="V13" i="67"/>
  <c r="P13" i="67"/>
  <c r="O13" i="67"/>
  <c r="N13" i="67"/>
  <c r="M13" i="67"/>
  <c r="L13" i="67"/>
  <c r="K13" i="67"/>
  <c r="J13" i="67"/>
  <c r="I13" i="67"/>
  <c r="G13" i="67"/>
  <c r="F13" i="67"/>
  <c r="E13" i="67"/>
  <c r="X12" i="67"/>
  <c r="V12" i="67"/>
  <c r="P12" i="67"/>
  <c r="O12" i="67"/>
  <c r="N12" i="67"/>
  <c r="M12" i="67"/>
  <c r="L12" i="67"/>
  <c r="K12" i="67"/>
  <c r="J12" i="67"/>
  <c r="I12" i="67"/>
  <c r="G12" i="67"/>
  <c r="F12" i="67"/>
  <c r="E12" i="67"/>
  <c r="X11" i="67"/>
  <c r="V11" i="67"/>
  <c r="P11" i="67"/>
  <c r="O11" i="67"/>
  <c r="N11" i="67"/>
  <c r="M11" i="67"/>
  <c r="L11" i="67"/>
  <c r="K11" i="67"/>
  <c r="J11" i="67"/>
  <c r="I11" i="67"/>
  <c r="G11" i="67"/>
  <c r="F11" i="67"/>
  <c r="E11" i="67"/>
  <c r="X10" i="67"/>
  <c r="V10" i="67"/>
  <c r="P10" i="67"/>
  <c r="O10" i="67"/>
  <c r="N10" i="67"/>
  <c r="M10" i="67"/>
  <c r="L10" i="67"/>
  <c r="K10" i="67"/>
  <c r="J10" i="67"/>
  <c r="I10" i="67"/>
  <c r="G10" i="67"/>
  <c r="F10" i="67"/>
  <c r="E10" i="67"/>
  <c r="X9" i="67"/>
  <c r="V9" i="67"/>
  <c r="P9" i="67"/>
  <c r="O9" i="67"/>
  <c r="N9" i="67"/>
  <c r="M9" i="67"/>
  <c r="L9" i="67"/>
  <c r="K9" i="67"/>
  <c r="J9" i="67"/>
  <c r="I9" i="67"/>
  <c r="G9" i="67"/>
  <c r="F9" i="67"/>
  <c r="E9" i="67"/>
  <c r="X8" i="67"/>
  <c r="V8" i="67"/>
  <c r="P8" i="67"/>
  <c r="O8" i="67"/>
  <c r="N8" i="67"/>
  <c r="M8" i="67"/>
  <c r="L8" i="67"/>
  <c r="K8" i="67"/>
  <c r="J8" i="67"/>
  <c r="I8" i="67"/>
  <c r="G8" i="67"/>
  <c r="F8" i="67"/>
  <c r="E8" i="67"/>
  <c r="X7" i="67"/>
  <c r="V7" i="67"/>
  <c r="P7" i="67"/>
  <c r="O7" i="67"/>
  <c r="N7" i="67"/>
  <c r="M7" i="67"/>
  <c r="L7" i="67"/>
  <c r="K7" i="67"/>
  <c r="J7" i="67"/>
  <c r="I7" i="67"/>
  <c r="G7" i="67"/>
  <c r="F7" i="67"/>
  <c r="E7" i="67"/>
  <c r="X6" i="67"/>
  <c r="V6" i="67"/>
  <c r="P6" i="67"/>
  <c r="O6" i="67"/>
  <c r="N6" i="67"/>
  <c r="M6" i="67"/>
  <c r="L6" i="67"/>
  <c r="K6" i="67"/>
  <c r="J6" i="67"/>
  <c r="I6" i="67"/>
  <c r="G6" i="67"/>
  <c r="F6" i="67"/>
  <c r="E6" i="67"/>
  <c r="X5" i="67"/>
  <c r="V5" i="67"/>
  <c r="P5" i="67"/>
  <c r="O5" i="67"/>
  <c r="N5" i="67"/>
  <c r="M5" i="67"/>
  <c r="L5" i="67"/>
  <c r="K5" i="67"/>
  <c r="J5" i="67"/>
  <c r="I5" i="67"/>
  <c r="G5" i="67"/>
  <c r="F5" i="67"/>
  <c r="E5" i="67"/>
  <c r="X4" i="67"/>
  <c r="V4" i="67"/>
  <c r="P4" i="67"/>
  <c r="O4" i="67"/>
  <c r="N4" i="67"/>
  <c r="M4" i="67"/>
  <c r="L4" i="67"/>
  <c r="K4" i="67"/>
  <c r="J4" i="67"/>
  <c r="I4" i="67"/>
  <c r="G4" i="67"/>
  <c r="F4" i="67"/>
  <c r="E4" i="67"/>
  <c r="X3" i="67"/>
  <c r="V3" i="67"/>
  <c r="P3" i="67"/>
  <c r="O3" i="67"/>
  <c r="N3" i="67"/>
  <c r="M3" i="67"/>
  <c r="L3" i="67"/>
  <c r="K3" i="67"/>
  <c r="J3" i="67"/>
  <c r="I3" i="67"/>
  <c r="G3" i="67"/>
  <c r="F3" i="67"/>
  <c r="E3" i="67"/>
  <c r="X1" i="67"/>
  <c r="V1" i="67"/>
  <c r="Q1" i="67"/>
  <c r="T1" i="67" s="1"/>
  <c r="Q5" i="67" l="1"/>
  <c r="R5" i="67" s="1"/>
  <c r="Q9" i="67"/>
  <c r="T9" i="67" s="1"/>
  <c r="Q10" i="67"/>
  <c r="T10" i="67" s="1"/>
  <c r="Q14" i="67"/>
  <c r="T14" i="67" s="1"/>
  <c r="Q6" i="67"/>
  <c r="R6" i="67" s="1"/>
  <c r="Q3" i="67"/>
  <c r="T3" i="67" s="1"/>
  <c r="Q7" i="67"/>
  <c r="R7" i="67" s="1"/>
  <c r="Q11" i="67"/>
  <c r="T11" i="67" s="1"/>
  <c r="Q4" i="67"/>
  <c r="R4" i="67" s="1"/>
  <c r="Q8" i="67"/>
  <c r="T8" i="67" s="1"/>
  <c r="Q12" i="67"/>
  <c r="R12" i="67" s="1"/>
  <c r="Q13" i="67"/>
  <c r="T13" i="67" s="1"/>
  <c r="R1" i="67"/>
  <c r="T5" i="67" l="1"/>
  <c r="R10" i="67"/>
  <c r="T6" i="67"/>
  <c r="R9" i="67"/>
  <c r="R13" i="67"/>
  <c r="R8" i="67"/>
  <c r="R3" i="67"/>
  <c r="T4" i="67"/>
  <c r="R11" i="67"/>
  <c r="T12" i="67"/>
  <c r="T7" i="67"/>
  <c r="X178" i="58" l="1"/>
  <c r="E366" i="58"/>
  <c r="X39" i="58"/>
  <c r="X314" i="58"/>
  <c r="X315" i="58"/>
  <c r="X317" i="58"/>
  <c r="X3" i="58"/>
  <c r="X4" i="58"/>
  <c r="X7" i="58"/>
  <c r="X310" i="58"/>
  <c r="X311" i="58"/>
  <c r="X535" i="58"/>
  <c r="X306" i="58"/>
  <c r="X15" i="58"/>
  <c r="X307" i="58"/>
  <c r="X36" i="58"/>
  <c r="X41" i="58"/>
  <c r="X52" i="58"/>
  <c r="X10" i="58"/>
  <c r="X93" i="58"/>
  <c r="X95" i="58"/>
  <c r="X303" i="58"/>
  <c r="X18" i="58"/>
  <c r="X302" i="58"/>
  <c r="X573" i="58"/>
  <c r="X304" i="58"/>
  <c r="X305" i="58"/>
  <c r="X308" i="58"/>
  <c r="X309" i="58"/>
  <c r="X32" i="58"/>
  <c r="X87" i="58"/>
  <c r="X54" i="58"/>
  <c r="X249" i="58"/>
  <c r="X263" i="58"/>
  <c r="X31" i="58"/>
  <c r="X539" i="58"/>
  <c r="X264" i="58"/>
  <c r="X301" i="58"/>
  <c r="X107" i="58"/>
  <c r="X300" i="58"/>
  <c r="X14" i="58"/>
  <c r="X316" i="58"/>
  <c r="X577" i="58"/>
  <c r="X318" i="58"/>
  <c r="X319" i="58"/>
  <c r="X320" i="58"/>
  <c r="X321" i="58"/>
  <c r="X322" i="58"/>
  <c r="X323" i="58"/>
  <c r="X6" i="58"/>
  <c r="X324" i="58"/>
  <c r="X325" i="58"/>
  <c r="X326" i="58"/>
  <c r="X327" i="58"/>
  <c r="X328" i="58"/>
  <c r="X329" i="58"/>
  <c r="X331" i="58"/>
  <c r="X49" i="58"/>
  <c r="X34" i="58"/>
  <c r="X332" i="58"/>
  <c r="X9" i="58"/>
  <c r="X12" i="58"/>
  <c r="X13" i="58"/>
  <c r="X333" i="58"/>
  <c r="X56" i="58"/>
  <c r="X59" i="58"/>
  <c r="X334" i="58"/>
  <c r="X38" i="58"/>
  <c r="X335" i="58"/>
  <c r="X336" i="58"/>
  <c r="X337" i="58"/>
  <c r="X35" i="58"/>
  <c r="X16" i="58"/>
  <c r="X97" i="58"/>
  <c r="X60" i="58"/>
  <c r="X338" i="58"/>
  <c r="X339" i="58"/>
  <c r="X33" i="58"/>
  <c r="X344" i="58"/>
  <c r="X42" i="58"/>
  <c r="X340" i="58"/>
  <c r="X345" i="58"/>
  <c r="X37" i="58"/>
  <c r="X67" i="58"/>
  <c r="X102" i="58"/>
  <c r="X47" i="58"/>
  <c r="X349" i="58"/>
  <c r="X17" i="58"/>
  <c r="X521" i="58"/>
  <c r="X522" i="58"/>
  <c r="X75" i="58"/>
  <c r="X44" i="58"/>
  <c r="X346" i="58"/>
  <c r="X343" i="58"/>
  <c r="X348" i="58"/>
  <c r="X55" i="58"/>
  <c r="X347" i="58"/>
  <c r="X330" i="58"/>
  <c r="X40" i="58"/>
  <c r="X104" i="58"/>
  <c r="X11" i="58"/>
  <c r="X46" i="58"/>
  <c r="X341" i="58"/>
  <c r="X51" i="58"/>
  <c r="X57" i="58"/>
  <c r="X65" i="58"/>
  <c r="X342" i="58"/>
  <c r="X70" i="58"/>
  <c r="X78" i="58"/>
  <c r="X313" i="58"/>
  <c r="X564" i="58"/>
  <c r="X388" i="58"/>
  <c r="X50" i="58"/>
  <c r="X66" i="58"/>
  <c r="X532" i="58"/>
  <c r="X82" i="58"/>
  <c r="X53" i="58"/>
  <c r="X351" i="58"/>
  <c r="X48" i="58"/>
  <c r="X352" i="58"/>
  <c r="X80" i="58"/>
  <c r="X353" i="58"/>
  <c r="X64" i="58"/>
  <c r="X354" i="58"/>
  <c r="X355" i="58"/>
  <c r="X61" i="58"/>
  <c r="X356" i="58"/>
  <c r="X72" i="58"/>
  <c r="X5" i="58"/>
  <c r="X45" i="58"/>
  <c r="X43" i="58"/>
  <c r="X357" i="58"/>
  <c r="X94" i="58"/>
  <c r="X62" i="58"/>
  <c r="X63" i="58"/>
  <c r="X74" i="58"/>
  <c r="X358" i="58"/>
  <c r="X360" i="58"/>
  <c r="X361" i="58"/>
  <c r="X68" i="58"/>
  <c r="X362" i="58"/>
  <c r="X85" i="58"/>
  <c r="X86" i="58"/>
  <c r="X71" i="58"/>
  <c r="X363" i="58"/>
  <c r="X81" i="58"/>
  <c r="X77" i="58"/>
  <c r="X375" i="58"/>
  <c r="X8" i="58"/>
  <c r="X376" i="58"/>
  <c r="X377" i="58"/>
  <c r="X523" i="58"/>
  <c r="X378" i="58"/>
  <c r="X379" i="58"/>
  <c r="X88" i="58"/>
  <c r="X84" i="58"/>
  <c r="X83" i="58"/>
  <c r="X392" i="58"/>
  <c r="X395" i="58"/>
  <c r="X396" i="58"/>
  <c r="X76" i="58"/>
  <c r="X92" i="58"/>
  <c r="X89" i="58"/>
  <c r="X364" i="58"/>
  <c r="X526" i="58"/>
  <c r="X79" i="58"/>
  <c r="X525" i="58"/>
  <c r="X296" i="58"/>
  <c r="X297" i="58"/>
  <c r="X538" i="58"/>
  <c r="X91" i="58"/>
  <c r="X124" i="58"/>
  <c r="X298" i="58"/>
  <c r="X299" i="58"/>
  <c r="X58" i="58"/>
  <c r="X265" i="58"/>
  <c r="X268" i="58"/>
  <c r="X270" i="58"/>
  <c r="X537" i="58"/>
  <c r="X271" i="58"/>
  <c r="X272" i="58"/>
  <c r="X273" i="58"/>
  <c r="X275" i="58"/>
  <c r="X276" i="58"/>
  <c r="X536" i="58"/>
  <c r="X277" i="58"/>
  <c r="X69" i="58"/>
  <c r="X96" i="58"/>
  <c r="X278" i="58"/>
  <c r="X279" i="58"/>
  <c r="X111" i="58"/>
  <c r="X280" i="58"/>
  <c r="X122" i="58"/>
  <c r="X153" i="58"/>
  <c r="X246" i="58"/>
  <c r="X530" i="58"/>
  <c r="X108" i="58"/>
  <c r="X281" i="58"/>
  <c r="X110" i="58"/>
  <c r="X282" i="58"/>
  <c r="X283" i="58"/>
  <c r="X248" i="58"/>
  <c r="X575" i="58"/>
  <c r="X284" i="58"/>
  <c r="X285" i="58"/>
  <c r="X286" i="58"/>
  <c r="X109" i="58"/>
  <c r="X533" i="58"/>
  <c r="X125" i="58"/>
  <c r="X127" i="58"/>
  <c r="X287" i="58"/>
  <c r="X288" i="58"/>
  <c r="X289" i="58"/>
  <c r="X154" i="58"/>
  <c r="X244" i="58"/>
  <c r="X290" i="58"/>
  <c r="X123" i="58"/>
  <c r="X291" i="58"/>
  <c r="X247" i="58"/>
  <c r="X527" i="58"/>
  <c r="X113" i="58"/>
  <c r="X292" i="58"/>
  <c r="X293" i="58"/>
  <c r="X245" i="58"/>
  <c r="X294" i="58"/>
  <c r="X295" i="58"/>
  <c r="X128" i="58"/>
  <c r="X130" i="58"/>
  <c r="X149" i="58"/>
  <c r="X152" i="58"/>
  <c r="X553" i="58"/>
  <c r="X155" i="58"/>
  <c r="X359" i="58"/>
  <c r="X156" i="58"/>
  <c r="X390" i="58"/>
  <c r="X99" i="58"/>
  <c r="X365" i="58"/>
  <c r="X366" i="58"/>
  <c r="X367" i="58"/>
  <c r="X368" i="58"/>
  <c r="X369" i="58"/>
  <c r="X370" i="58"/>
  <c r="X374" i="58"/>
  <c r="X100" i="58"/>
  <c r="X101" i="58"/>
  <c r="X566" i="58"/>
  <c r="X572" i="58"/>
  <c r="X371" i="58"/>
  <c r="X372" i="58"/>
  <c r="X90" i="58"/>
  <c r="X373" i="58"/>
  <c r="X580" i="58"/>
  <c r="X393" i="58"/>
  <c r="X98" i="58"/>
  <c r="X581" i="58"/>
  <c r="X380" i="58"/>
  <c r="X73" i="58"/>
  <c r="X381" i="58"/>
  <c r="X131" i="58"/>
  <c r="X103" i="58"/>
  <c r="X382" i="58"/>
  <c r="X383" i="58"/>
  <c r="X384" i="58"/>
  <c r="X385" i="58"/>
  <c r="X386" i="58"/>
  <c r="X112" i="58"/>
  <c r="X387" i="58"/>
  <c r="X582" i="58"/>
  <c r="X603" i="58"/>
  <c r="X584" i="58"/>
  <c r="X157" i="58"/>
  <c r="X389" i="58"/>
  <c r="X555" i="58"/>
  <c r="X235" i="58"/>
  <c r="X236" i="58"/>
  <c r="X391" i="58"/>
  <c r="X237" i="58"/>
  <c r="X528" i="58"/>
  <c r="X239" i="58"/>
  <c r="X240" i="58"/>
  <c r="X394" i="58"/>
  <c r="X529" i="58"/>
  <c r="X129" i="58"/>
  <c r="X397" i="58"/>
  <c r="X126" i="58"/>
  <c r="X400" i="58"/>
  <c r="X403" i="58"/>
  <c r="X404" i="58"/>
  <c r="X524" i="58"/>
  <c r="X105" i="58"/>
  <c r="X106" i="58"/>
  <c r="X423" i="58"/>
  <c r="X424" i="58"/>
  <c r="X238" i="58"/>
  <c r="X427" i="58"/>
  <c r="X516" i="58"/>
  <c r="X518" i="58"/>
  <c r="X576" i="58"/>
  <c r="X519" i="58"/>
  <c r="X120" i="58"/>
  <c r="X121" i="58"/>
  <c r="X150" i="58"/>
  <c r="X151" i="58"/>
  <c r="X401" i="58"/>
  <c r="X241" i="58"/>
  <c r="X242" i="58"/>
  <c r="X402" i="58"/>
  <c r="X114" i="58"/>
  <c r="X115" i="58"/>
  <c r="X398" i="58"/>
  <c r="X399" i="58"/>
  <c r="X116" i="58"/>
  <c r="X531" i="58"/>
  <c r="X118" i="58"/>
  <c r="X119" i="58"/>
  <c r="X568" i="58"/>
  <c r="X350" i="58"/>
  <c r="X168" i="58"/>
  <c r="X499" i="58"/>
  <c r="X507" i="58"/>
  <c r="X169" i="58"/>
  <c r="X407" i="58"/>
  <c r="X408" i="58"/>
  <c r="X250" i="58"/>
  <c r="X255" i="58"/>
  <c r="X262" i="58"/>
  <c r="X409" i="58"/>
  <c r="X410" i="58"/>
  <c r="X411" i="58"/>
  <c r="X170" i="58"/>
  <c r="X426" i="58"/>
  <c r="X171" i="58"/>
  <c r="X172" i="58"/>
  <c r="X567" i="58"/>
  <c r="X193" i="58"/>
  <c r="X201" i="58"/>
  <c r="X428" i="58"/>
  <c r="X430" i="58"/>
  <c r="X431" i="58"/>
  <c r="X166" i="58"/>
  <c r="X167" i="58"/>
  <c r="X202" i="58"/>
  <c r="X432" i="58"/>
  <c r="X196" i="58"/>
  <c r="X520" i="58"/>
  <c r="X197" i="58"/>
  <c r="X198" i="58"/>
  <c r="X554" i="58"/>
  <c r="X199" i="58"/>
  <c r="X498" i="58"/>
  <c r="X562" i="58"/>
  <c r="X569" i="58"/>
  <c r="X195" i="58"/>
  <c r="X274" i="58"/>
  <c r="X256" i="58"/>
  <c r="X534" i="58"/>
  <c r="X257" i="58"/>
  <c r="X269" i="58"/>
  <c r="X259" i="58"/>
  <c r="X266" i="58"/>
  <c r="X260" i="58"/>
  <c r="X261" i="58"/>
  <c r="X267" i="58"/>
  <c r="X570" i="58"/>
  <c r="X571" i="58"/>
  <c r="X405" i="58"/>
  <c r="X406" i="58"/>
  <c r="X243" i="58"/>
  <c r="X433" i="58"/>
  <c r="X412" i="58"/>
  <c r="X413" i="58"/>
  <c r="X422" i="58"/>
  <c r="X233" i="58"/>
  <c r="X234" i="58"/>
  <c r="X414" i="58"/>
  <c r="X200" i="58"/>
  <c r="X540" i="58"/>
  <c r="X541" i="58"/>
  <c r="X542" i="58"/>
  <c r="X543" i="58"/>
  <c r="X117" i="58"/>
  <c r="X546" i="58"/>
  <c r="X547" i="58"/>
  <c r="X548" i="58"/>
  <c r="X552" i="58"/>
  <c r="X549" i="58"/>
  <c r="X415" i="58"/>
  <c r="X194" i="58"/>
  <c r="X602" i="58"/>
  <c r="X416" i="58"/>
  <c r="X417" i="58"/>
  <c r="X258" i="58"/>
  <c r="X418" i="58"/>
  <c r="X419" i="58"/>
  <c r="X420" i="58"/>
  <c r="X421" i="58"/>
  <c r="X158" i="58"/>
  <c r="X579" i="58"/>
  <c r="X434" i="58"/>
  <c r="X435" i="58"/>
  <c r="X254" i="58"/>
  <c r="X461" i="58"/>
  <c r="X490" i="58"/>
  <c r="X491" i="58"/>
  <c r="X492" i="58"/>
  <c r="X493" i="58"/>
  <c r="X585" i="58"/>
  <c r="X159" i="58"/>
  <c r="X425" i="58"/>
  <c r="X160" i="58"/>
  <c r="X161" i="58"/>
  <c r="X583" i="58"/>
  <c r="X162" i="58"/>
  <c r="X163" i="58"/>
  <c r="X164" i="58"/>
  <c r="X165" i="58"/>
  <c r="X494" i="58"/>
  <c r="X497" i="58"/>
  <c r="X19" i="58"/>
  <c r="X20" i="58"/>
  <c r="X21" i="58"/>
  <c r="X22" i="58"/>
  <c r="X23" i="58"/>
  <c r="X517" i="58"/>
  <c r="X24" i="58"/>
  <c r="X25" i="58"/>
  <c r="X496" i="58"/>
  <c r="X26" i="58"/>
  <c r="X27" i="58"/>
  <c r="X28" i="58"/>
  <c r="X544" i="58"/>
  <c r="X495" i="58"/>
  <c r="X545" i="58"/>
  <c r="X29" i="58"/>
  <c r="X30" i="58"/>
  <c r="X586" i="58"/>
  <c r="X594" i="58"/>
  <c r="X597" i="58"/>
  <c r="X203" i="58"/>
  <c r="X204" i="58"/>
  <c r="X429" i="58"/>
  <c r="X589" i="58"/>
  <c r="X205" i="58"/>
  <c r="X206" i="58"/>
  <c r="X207" i="58"/>
  <c r="X551" i="58"/>
  <c r="X436" i="58"/>
  <c r="X460" i="58"/>
  <c r="X557" i="58"/>
  <c r="X231" i="58"/>
  <c r="X232" i="58"/>
  <c r="X437" i="58"/>
  <c r="X208" i="58"/>
  <c r="X438" i="58"/>
  <c r="X439" i="58"/>
  <c r="X595" i="58"/>
  <c r="X440" i="58"/>
  <c r="X441" i="58"/>
  <c r="X442" i="58"/>
  <c r="X443" i="58"/>
  <c r="X444" i="58"/>
  <c r="X251" i="58"/>
  <c r="X252" i="58"/>
  <c r="X253" i="58"/>
  <c r="X445" i="58"/>
  <c r="X446" i="58"/>
  <c r="X447" i="58"/>
  <c r="X133" i="58"/>
  <c r="X448" i="58"/>
  <c r="X449" i="58"/>
  <c r="X450" i="58"/>
  <c r="X451" i="58"/>
  <c r="X132" i="58"/>
  <c r="X452" i="58"/>
  <c r="X458" i="58"/>
  <c r="X459" i="58"/>
  <c r="X134" i="58"/>
  <c r="X135" i="58"/>
  <c r="X136" i="58"/>
  <c r="X454" i="58"/>
  <c r="X453" i="58"/>
  <c r="X137" i="58"/>
  <c r="X457" i="58"/>
  <c r="X578" i="58"/>
  <c r="X455" i="58"/>
  <c r="X456" i="58"/>
  <c r="X138" i="58"/>
  <c r="X563" i="58"/>
  <c r="X462" i="58"/>
  <c r="X463" i="58"/>
  <c r="X464" i="58"/>
  <c r="X465" i="58"/>
  <c r="X466" i="58"/>
  <c r="X467" i="58"/>
  <c r="X468" i="58"/>
  <c r="X469" i="58"/>
  <c r="X470" i="58"/>
  <c r="X587" i="58"/>
  <c r="X588" i="58"/>
  <c r="X139" i="58"/>
  <c r="X144" i="58"/>
  <c r="X145" i="58"/>
  <c r="X472" i="58"/>
  <c r="X473" i="58"/>
  <c r="X147" i="58"/>
  <c r="X148" i="58"/>
  <c r="X471" i="58"/>
  <c r="X474" i="58"/>
  <c r="X146" i="58"/>
  <c r="X475" i="58"/>
  <c r="X476" i="58"/>
  <c r="X599" i="58"/>
  <c r="X487" i="58"/>
  <c r="X141" i="58"/>
  <c r="X142" i="58"/>
  <c r="X143" i="58"/>
  <c r="X488" i="58"/>
  <c r="X140" i="58"/>
  <c r="X489" i="58"/>
  <c r="X598" i="58"/>
  <c r="X560" i="58"/>
  <c r="X209" i="58"/>
  <c r="X591" i="58"/>
  <c r="X592" i="58"/>
  <c r="X210" i="58"/>
  <c r="X211" i="58"/>
  <c r="X601" i="58"/>
  <c r="X212" i="58"/>
  <c r="X213" i="58"/>
  <c r="X214" i="58"/>
  <c r="X215" i="58"/>
  <c r="X218" i="58"/>
  <c r="X220" i="58"/>
  <c r="X561" i="58"/>
  <c r="X225" i="58"/>
  <c r="X226" i="58"/>
  <c r="X508" i="58"/>
  <c r="X511" i="58"/>
  <c r="X512" i="58"/>
  <c r="X216" i="58"/>
  <c r="X217" i="58"/>
  <c r="X590" i="58"/>
  <c r="X565" i="58"/>
  <c r="X224" i="58"/>
  <c r="X514" i="58"/>
  <c r="X219" i="58"/>
  <c r="X515" i="58"/>
  <c r="X221" i="58"/>
  <c r="X222" i="58"/>
  <c r="X500" i="58"/>
  <c r="X502" i="58"/>
  <c r="X504" i="58"/>
  <c r="X505" i="58"/>
  <c r="X506" i="58"/>
  <c r="X227" i="58"/>
  <c r="X228" i="58"/>
  <c r="X501" i="58"/>
  <c r="X229" i="58"/>
  <c r="X230" i="58"/>
  <c r="X503" i="58"/>
  <c r="X173" i="58"/>
  <c r="X510" i="58"/>
  <c r="X174" i="58"/>
  <c r="X175" i="58"/>
  <c r="X176" i="58"/>
  <c r="X177" i="58"/>
  <c r="X509" i="58"/>
  <c r="X179" i="58"/>
  <c r="X180" i="58"/>
  <c r="X181" i="58"/>
  <c r="X477" i="58"/>
  <c r="X558" i="58"/>
  <c r="X559" i="58"/>
  <c r="X596" i="58"/>
  <c r="X478" i="58"/>
  <c r="X483" i="58"/>
  <c r="X593" i="58"/>
  <c r="X484" i="58"/>
  <c r="X485" i="58"/>
  <c r="X486" i="58"/>
  <c r="X182" i="58"/>
  <c r="X479" i="58"/>
  <c r="X480" i="58"/>
  <c r="X600" i="58"/>
  <c r="X482" i="58"/>
  <c r="X183" i="58"/>
  <c r="X184" i="58"/>
  <c r="X481" i="58"/>
  <c r="X185" i="58"/>
  <c r="X186" i="58"/>
  <c r="X187" i="58"/>
  <c r="X189" i="58"/>
  <c r="X550" i="58"/>
  <c r="X190" i="58"/>
  <c r="X191" i="58"/>
  <c r="X574" i="58"/>
  <c r="X188" i="58"/>
  <c r="X192" i="58"/>
  <c r="X556" i="58"/>
  <c r="X604" i="58"/>
  <c r="X605" i="58"/>
  <c r="X223" i="58"/>
  <c r="X606" i="58"/>
  <c r="X607" i="58"/>
  <c r="X608" i="58"/>
  <c r="X609" i="58"/>
  <c r="X610" i="58"/>
  <c r="X611" i="58"/>
  <c r="X612" i="58"/>
  <c r="X613" i="58"/>
  <c r="X513" i="58"/>
  <c r="X614" i="58"/>
  <c r="X615" i="58"/>
  <c r="X616" i="58"/>
  <c r="X617" i="58"/>
  <c r="X618" i="58"/>
  <c r="X619" i="58"/>
  <c r="X620" i="58"/>
  <c r="X621" i="58"/>
  <c r="X622" i="58"/>
  <c r="X623" i="58"/>
  <c r="X312" i="58"/>
  <c r="X2" i="58"/>
  <c r="H614" i="58" l="1"/>
  <c r="H605" i="58"/>
  <c r="G4" i="58"/>
  <c r="G606" i="58"/>
  <c r="G607" i="58"/>
  <c r="G608" i="58"/>
  <c r="G609" i="58"/>
  <c r="G610" i="58"/>
  <c r="G611" i="58"/>
  <c r="G612" i="58"/>
  <c r="G613" i="58"/>
  <c r="G271" i="58"/>
  <c r="G614" i="58"/>
  <c r="G615" i="58"/>
  <c r="G616" i="58"/>
  <c r="G617" i="58"/>
  <c r="G618" i="58"/>
  <c r="G619" i="58"/>
  <c r="G620" i="58"/>
  <c r="G621" i="58"/>
  <c r="G622" i="58"/>
  <c r="G623" i="58"/>
  <c r="F4" i="58"/>
  <c r="F606" i="58"/>
  <c r="F607" i="58"/>
  <c r="F608" i="58"/>
  <c r="F609" i="58"/>
  <c r="F610" i="58"/>
  <c r="F611" i="58"/>
  <c r="F612" i="58"/>
  <c r="F613" i="58"/>
  <c r="F271" i="58"/>
  <c r="F614" i="58"/>
  <c r="F615" i="58"/>
  <c r="F616" i="58"/>
  <c r="F617" i="58"/>
  <c r="F618" i="58"/>
  <c r="F619" i="58"/>
  <c r="F620" i="58"/>
  <c r="F621" i="58"/>
  <c r="F622" i="58"/>
  <c r="F623" i="58"/>
  <c r="E4" i="58"/>
  <c r="E606" i="58"/>
  <c r="E607" i="58"/>
  <c r="E608" i="58"/>
  <c r="E609" i="58"/>
  <c r="E610" i="58"/>
  <c r="E611" i="58"/>
  <c r="E612" i="58"/>
  <c r="E613" i="58"/>
  <c r="E271" i="58"/>
  <c r="E614" i="58"/>
  <c r="E615" i="58"/>
  <c r="E616" i="58"/>
  <c r="E617" i="58"/>
  <c r="E618" i="58"/>
  <c r="E619" i="58"/>
  <c r="E620" i="58"/>
  <c r="E621" i="58"/>
  <c r="E622" i="58"/>
  <c r="E623" i="58"/>
  <c r="E605" i="58"/>
  <c r="F605" i="58"/>
  <c r="G605" i="58"/>
  <c r="R14" i="67" l="1"/>
  <c r="V31" i="43"/>
  <c r="V67" i="43"/>
  <c r="V77" i="43"/>
  <c r="V156" i="43"/>
  <c r="V68" i="43"/>
  <c r="V196" i="43"/>
  <c r="V120" i="43"/>
  <c r="V230" i="43"/>
  <c r="V124" i="43"/>
  <c r="V163" i="43"/>
  <c r="V186" i="43"/>
  <c r="V238" i="43"/>
  <c r="V226" i="43"/>
  <c r="V180" i="43"/>
  <c r="V150" i="43"/>
  <c r="V197" i="43"/>
  <c r="V32" i="43"/>
  <c r="V202" i="43"/>
  <c r="V131" i="43"/>
  <c r="V57" i="43"/>
  <c r="V105" i="43"/>
  <c r="V97" i="43"/>
  <c r="V51" i="43"/>
  <c r="V72" i="43"/>
  <c r="V70" i="43"/>
  <c r="V95" i="43"/>
  <c r="V91" i="43"/>
  <c r="V87" i="43"/>
  <c r="V102" i="43"/>
  <c r="V241" i="43"/>
  <c r="V173" i="43"/>
  <c r="V248" i="43"/>
  <c r="V232" i="43"/>
  <c r="V108" i="43"/>
  <c r="V261" i="43"/>
  <c r="V242" i="43"/>
  <c r="V262" i="43"/>
  <c r="V268" i="43"/>
  <c r="V24" i="43"/>
  <c r="V151" i="43"/>
  <c r="V100" i="43"/>
  <c r="V126" i="43"/>
  <c r="V80" i="43"/>
  <c r="V153" i="43"/>
  <c r="V188" i="43"/>
  <c r="V198" i="43"/>
  <c r="V212" i="43"/>
  <c r="V208" i="43"/>
  <c r="V251" i="43"/>
  <c r="V132" i="43"/>
  <c r="V224" i="43"/>
  <c r="V231" i="43"/>
  <c r="V257" i="43"/>
  <c r="V247" i="43"/>
  <c r="V201" i="43"/>
  <c r="V255" i="43"/>
  <c r="V152" i="43"/>
  <c r="V233" i="43"/>
  <c r="V265" i="43"/>
  <c r="V147" i="43"/>
  <c r="V6" i="43"/>
  <c r="V9" i="43"/>
  <c r="V47" i="43"/>
  <c r="V144" i="43"/>
  <c r="V30" i="43"/>
  <c r="V18" i="43"/>
  <c r="V94" i="43"/>
  <c r="V127" i="43"/>
  <c r="V64" i="43"/>
  <c r="V177" i="43"/>
  <c r="V65" i="43"/>
  <c r="V182" i="43"/>
  <c r="V134" i="43"/>
  <c r="V167" i="43"/>
  <c r="V228" i="43"/>
  <c r="V84" i="43"/>
  <c r="V179" i="43"/>
  <c r="V171" i="43"/>
  <c r="V174" i="43"/>
  <c r="V40" i="43"/>
  <c r="V140" i="43"/>
  <c r="V206" i="43"/>
  <c r="V191" i="43"/>
  <c r="V253" i="43"/>
  <c r="V264" i="43"/>
  <c r="V161" i="43"/>
  <c r="V215" i="43"/>
  <c r="V260" i="43"/>
  <c r="V154" i="43"/>
  <c r="V244" i="43"/>
  <c r="V259" i="43"/>
  <c r="V79" i="43"/>
  <c r="V133" i="43"/>
  <c r="V204" i="43"/>
  <c r="V76" i="43"/>
  <c r="V214" i="43"/>
  <c r="V246" i="43"/>
  <c r="V28" i="43"/>
  <c r="V54" i="43"/>
  <c r="V34" i="43"/>
  <c r="V81" i="43"/>
  <c r="V10" i="43"/>
  <c r="V15" i="43"/>
  <c r="V92" i="43"/>
  <c r="V166" i="43"/>
  <c r="V169" i="43"/>
  <c r="V195" i="43"/>
  <c r="V250" i="43"/>
  <c r="V239" i="43"/>
  <c r="V267" i="43"/>
  <c r="V252" i="43"/>
  <c r="V220" i="43"/>
  <c r="V74" i="43"/>
  <c r="V26" i="43"/>
  <c r="V118" i="43"/>
  <c r="V83" i="43"/>
  <c r="V107" i="43"/>
  <c r="V44" i="43"/>
  <c r="V148" i="43"/>
  <c r="V136" i="43"/>
  <c r="V14" i="43"/>
  <c r="V109" i="43"/>
  <c r="V66" i="43"/>
  <c r="V25" i="43"/>
  <c r="V55" i="43"/>
  <c r="V158" i="43"/>
  <c r="V221" i="43"/>
  <c r="V193" i="43"/>
  <c r="V217" i="43"/>
  <c r="V38" i="43"/>
  <c r="V7" i="43"/>
  <c r="V16" i="43"/>
  <c r="V22" i="43"/>
  <c r="V103" i="43"/>
  <c r="V43" i="43"/>
  <c r="V106" i="43"/>
  <c r="V128" i="43"/>
  <c r="V110" i="43"/>
  <c r="V89" i="43"/>
  <c r="V194" i="43"/>
  <c r="V61" i="43"/>
  <c r="V113" i="43"/>
  <c r="V219" i="43"/>
  <c r="V183" i="43"/>
  <c r="V225" i="43"/>
  <c r="V245" i="43"/>
  <c r="V141" i="43"/>
  <c r="V155" i="43"/>
  <c r="V184" i="43"/>
  <c r="V237" i="43"/>
  <c r="V165" i="43"/>
  <c r="V254" i="43"/>
  <c r="V121" i="43"/>
  <c r="V53" i="43"/>
  <c r="V135" i="43"/>
  <c r="V187" i="43"/>
  <c r="V200" i="43"/>
  <c r="V93" i="43"/>
  <c r="V12" i="43"/>
  <c r="V19" i="43"/>
  <c r="V42" i="43"/>
  <c r="V71" i="43"/>
  <c r="V99" i="43"/>
  <c r="V20" i="43"/>
  <c r="V176" i="43"/>
  <c r="V138" i="43"/>
  <c r="V130" i="43"/>
  <c r="V115" i="43"/>
  <c r="V168" i="43"/>
  <c r="V86" i="43"/>
  <c r="V139" i="43"/>
  <c r="V213" i="43"/>
  <c r="V122" i="43"/>
  <c r="V88" i="43"/>
  <c r="V229" i="43"/>
  <c r="V143" i="43"/>
  <c r="V236" i="43"/>
  <c r="V243" i="43"/>
  <c r="V211" i="43"/>
  <c r="V256" i="43"/>
  <c r="V249" i="43"/>
  <c r="V199" i="43"/>
  <c r="V149" i="43"/>
  <c r="V11" i="43"/>
  <c r="V37" i="43"/>
  <c r="V13" i="43"/>
  <c r="V181" i="43"/>
  <c r="V263" i="43"/>
  <c r="V112" i="43"/>
  <c r="V35" i="43"/>
  <c r="V137" i="43"/>
  <c r="V145" i="43"/>
  <c r="V63" i="43"/>
  <c r="V29" i="43"/>
  <c r="V90" i="43"/>
  <c r="V62" i="43"/>
  <c r="V101" i="43"/>
  <c r="V172" i="43"/>
  <c r="V8" i="43"/>
  <c r="V50" i="43"/>
  <c r="V160" i="43"/>
  <c r="V227" i="43"/>
  <c r="V164" i="43"/>
  <c r="V189" i="43"/>
  <c r="V240" i="43"/>
  <c r="V41" i="43"/>
  <c r="V78" i="43"/>
  <c r="V17" i="43"/>
  <c r="V46" i="43"/>
  <c r="V114" i="43"/>
  <c r="V33" i="43"/>
  <c r="V75" i="43"/>
  <c r="V60" i="43"/>
  <c r="V45" i="43"/>
  <c r="V36" i="43"/>
  <c r="V111" i="43"/>
  <c r="V98" i="43"/>
  <c r="V104" i="43"/>
  <c r="V56" i="43"/>
  <c r="V116" i="43"/>
  <c r="V190" i="43"/>
  <c r="V157" i="43"/>
  <c r="V142" i="43"/>
  <c r="V216" i="43"/>
  <c r="V222" i="43"/>
  <c r="V223" i="43"/>
  <c r="V59" i="43"/>
  <c r="V48" i="43"/>
  <c r="V85" i="43"/>
  <c r="V146" i="43"/>
  <c r="V73" i="43"/>
  <c r="V125" i="43"/>
  <c r="V123" i="43"/>
  <c r="V175" i="43"/>
  <c r="V185" i="43"/>
  <c r="V203" i="43"/>
  <c r="V192" i="43"/>
  <c r="V178" i="43"/>
  <c r="V234" i="43"/>
  <c r="V218" i="43"/>
  <c r="V207" i="43"/>
  <c r="V235" i="43"/>
  <c r="V39" i="43"/>
  <c r="V27" i="43"/>
  <c r="V23" i="43"/>
  <c r="V129" i="43"/>
  <c r="V170" i="43"/>
  <c r="V258" i="43"/>
  <c r="V49" i="43"/>
  <c r="V58" i="43"/>
  <c r="V117" i="43"/>
  <c r="V162" i="43"/>
  <c r="V52" i="43"/>
  <c r="V159" i="43"/>
  <c r="V21" i="43"/>
  <c r="V209" i="43"/>
  <c r="V266" i="43"/>
  <c r="V5" i="43"/>
  <c r="V82" i="43"/>
  <c r="V210" i="43"/>
  <c r="V205" i="43"/>
  <c r="V4" i="43"/>
  <c r="V3" i="43"/>
  <c r="V69" i="43"/>
  <c r="V119" i="43"/>
  <c r="V96" i="43"/>
  <c r="V2" i="43"/>
  <c r="Q617" i="58"/>
  <c r="T617" i="58" s="1"/>
  <c r="Q618" i="58"/>
  <c r="T618" i="58" s="1"/>
  <c r="Q619" i="58"/>
  <c r="T619" i="58" s="1"/>
  <c r="Q620" i="58"/>
  <c r="T620" i="58" s="1"/>
  <c r="Q621" i="58"/>
  <c r="T621" i="58" s="1"/>
  <c r="Q622" i="58"/>
  <c r="T622" i="58" s="1"/>
  <c r="Q623" i="58"/>
  <c r="T623" i="58" s="1"/>
  <c r="R622" i="58" l="1"/>
  <c r="R617" i="58"/>
  <c r="R620" i="58"/>
  <c r="R618" i="58"/>
  <c r="R621" i="58"/>
  <c r="R623" i="58"/>
  <c r="R619" i="58"/>
  <c r="I615" i="58"/>
  <c r="J615" i="58"/>
  <c r="K615" i="58"/>
  <c r="L615" i="58"/>
  <c r="M615" i="58"/>
  <c r="N615" i="58"/>
  <c r="O615" i="58"/>
  <c r="P615" i="58"/>
  <c r="I616" i="58"/>
  <c r="J616" i="58"/>
  <c r="K616" i="58"/>
  <c r="L616" i="58"/>
  <c r="M616" i="58"/>
  <c r="N616" i="58"/>
  <c r="O616" i="58"/>
  <c r="P616" i="58"/>
  <c r="I613" i="58"/>
  <c r="J613" i="58"/>
  <c r="K613" i="58"/>
  <c r="L613" i="58"/>
  <c r="M613" i="58"/>
  <c r="N613" i="58"/>
  <c r="O613" i="58"/>
  <c r="P613" i="58"/>
  <c r="I271" i="58"/>
  <c r="J271" i="58"/>
  <c r="K271" i="58"/>
  <c r="L271" i="58"/>
  <c r="M271" i="58"/>
  <c r="N271" i="58"/>
  <c r="O271" i="58"/>
  <c r="P271" i="58"/>
  <c r="I614" i="58"/>
  <c r="J614" i="58"/>
  <c r="K614" i="58"/>
  <c r="L614" i="58"/>
  <c r="M614" i="58"/>
  <c r="N614" i="58"/>
  <c r="O614" i="58"/>
  <c r="P614" i="58"/>
  <c r="Q615" i="58" l="1"/>
  <c r="T615" i="58" s="1"/>
  <c r="Q614" i="58"/>
  <c r="Q613" i="58"/>
  <c r="T613" i="58" s="1"/>
  <c r="Q616" i="58"/>
  <c r="T616" i="58" s="1"/>
  <c r="Q271" i="58"/>
  <c r="T271" i="58" s="1"/>
  <c r="P612" i="58"/>
  <c r="O612" i="58"/>
  <c r="N612" i="58"/>
  <c r="M612" i="58"/>
  <c r="L612" i="58"/>
  <c r="K612" i="58"/>
  <c r="J612" i="58"/>
  <c r="I612" i="58"/>
  <c r="P611" i="58"/>
  <c r="O611" i="58"/>
  <c r="N611" i="58"/>
  <c r="M611" i="58"/>
  <c r="L611" i="58"/>
  <c r="K611" i="58"/>
  <c r="J611" i="58"/>
  <c r="I611" i="58"/>
  <c r="P610" i="58"/>
  <c r="O610" i="58"/>
  <c r="N610" i="58"/>
  <c r="M610" i="58"/>
  <c r="L610" i="58"/>
  <c r="K610" i="58"/>
  <c r="J610" i="58"/>
  <c r="I610" i="58"/>
  <c r="P609" i="58"/>
  <c r="O609" i="58"/>
  <c r="N609" i="58"/>
  <c r="M609" i="58"/>
  <c r="L609" i="58"/>
  <c r="K609" i="58"/>
  <c r="J609" i="58"/>
  <c r="I609" i="58"/>
  <c r="P608" i="58"/>
  <c r="O608" i="58"/>
  <c r="N608" i="58"/>
  <c r="M608" i="58"/>
  <c r="L608" i="58"/>
  <c r="K608" i="58"/>
  <c r="J608" i="58"/>
  <c r="I608" i="58"/>
  <c r="P607" i="58"/>
  <c r="O607" i="58"/>
  <c r="N607" i="58"/>
  <c r="M607" i="58"/>
  <c r="L607" i="58"/>
  <c r="K607" i="58"/>
  <c r="J607" i="58"/>
  <c r="I607" i="58"/>
  <c r="P606" i="58"/>
  <c r="O606" i="58"/>
  <c r="N606" i="58"/>
  <c r="M606" i="58"/>
  <c r="L606" i="58"/>
  <c r="K606" i="58"/>
  <c r="J606" i="58"/>
  <c r="I606" i="58"/>
  <c r="P4" i="58"/>
  <c r="O4" i="58"/>
  <c r="N4" i="58"/>
  <c r="M4" i="58"/>
  <c r="L4" i="58"/>
  <c r="K4" i="58"/>
  <c r="J4" i="58"/>
  <c r="I4" i="58"/>
  <c r="P605" i="58"/>
  <c r="O605" i="58"/>
  <c r="N605" i="58"/>
  <c r="M605" i="58"/>
  <c r="L605" i="58"/>
  <c r="K605" i="58"/>
  <c r="J605" i="58"/>
  <c r="I605" i="58"/>
  <c r="P547" i="58"/>
  <c r="O547" i="58"/>
  <c r="N547" i="58"/>
  <c r="M547" i="58"/>
  <c r="L547" i="58"/>
  <c r="K547" i="58"/>
  <c r="J547" i="58"/>
  <c r="I547" i="58"/>
  <c r="G547" i="58"/>
  <c r="F547" i="58"/>
  <c r="E547" i="58"/>
  <c r="P110" i="58"/>
  <c r="O110" i="58"/>
  <c r="N110" i="58"/>
  <c r="M110" i="58"/>
  <c r="L110" i="58"/>
  <c r="K110" i="58"/>
  <c r="J110" i="58"/>
  <c r="I110" i="58"/>
  <c r="G110" i="58"/>
  <c r="F110" i="58"/>
  <c r="E110" i="58"/>
  <c r="P62" i="58"/>
  <c r="O62" i="58"/>
  <c r="N62" i="58"/>
  <c r="M62" i="58"/>
  <c r="L62" i="58"/>
  <c r="K62" i="58"/>
  <c r="J62" i="58"/>
  <c r="I62" i="58"/>
  <c r="G62" i="58"/>
  <c r="F62" i="58"/>
  <c r="E62" i="58"/>
  <c r="P571" i="58"/>
  <c r="O571" i="58"/>
  <c r="N571" i="58"/>
  <c r="M571" i="58"/>
  <c r="L571" i="58"/>
  <c r="K571" i="58"/>
  <c r="J571" i="58"/>
  <c r="I571" i="58"/>
  <c r="G571" i="58"/>
  <c r="F571" i="58"/>
  <c r="E571" i="58"/>
  <c r="P90" i="58"/>
  <c r="O90" i="58"/>
  <c r="N90" i="58"/>
  <c r="M90" i="58"/>
  <c r="L90" i="58"/>
  <c r="K90" i="58"/>
  <c r="J90" i="58"/>
  <c r="I90" i="58"/>
  <c r="G90" i="58"/>
  <c r="F90" i="58"/>
  <c r="E90" i="58"/>
  <c r="P60" i="58"/>
  <c r="O60" i="58"/>
  <c r="N60" i="58"/>
  <c r="M60" i="58"/>
  <c r="L60" i="58"/>
  <c r="K60" i="58"/>
  <c r="J60" i="58"/>
  <c r="I60" i="58"/>
  <c r="G60" i="58"/>
  <c r="F60" i="58"/>
  <c r="E60" i="58"/>
  <c r="P562" i="58"/>
  <c r="O562" i="58"/>
  <c r="N562" i="58"/>
  <c r="M562" i="58"/>
  <c r="L562" i="58"/>
  <c r="K562" i="58"/>
  <c r="J562" i="58"/>
  <c r="I562" i="58"/>
  <c r="G562" i="58"/>
  <c r="F562" i="58"/>
  <c r="E562" i="58"/>
  <c r="P240" i="58"/>
  <c r="O240" i="58"/>
  <c r="N240" i="58"/>
  <c r="M240" i="58"/>
  <c r="L240" i="58"/>
  <c r="K240" i="58"/>
  <c r="J240" i="58"/>
  <c r="I240" i="58"/>
  <c r="G240" i="58"/>
  <c r="F240" i="58"/>
  <c r="E240" i="58"/>
  <c r="P221" i="58"/>
  <c r="O221" i="58"/>
  <c r="N221" i="58"/>
  <c r="M221" i="58"/>
  <c r="L221" i="58"/>
  <c r="K221" i="58"/>
  <c r="J221" i="58"/>
  <c r="I221" i="58"/>
  <c r="G221" i="58"/>
  <c r="F221" i="58"/>
  <c r="E221" i="58"/>
  <c r="P195" i="58"/>
  <c r="O195" i="58"/>
  <c r="N195" i="58"/>
  <c r="M195" i="58"/>
  <c r="L195" i="58"/>
  <c r="K195" i="58"/>
  <c r="J195" i="58"/>
  <c r="I195" i="58"/>
  <c r="G195" i="58"/>
  <c r="F195" i="58"/>
  <c r="E195" i="58"/>
  <c r="P134" i="58"/>
  <c r="O134" i="58"/>
  <c r="N134" i="58"/>
  <c r="M134" i="58"/>
  <c r="L134" i="58"/>
  <c r="K134" i="58"/>
  <c r="J134" i="58"/>
  <c r="I134" i="58"/>
  <c r="G134" i="58"/>
  <c r="F134" i="58"/>
  <c r="E134" i="58"/>
  <c r="P421" i="58"/>
  <c r="O421" i="58"/>
  <c r="N421" i="58"/>
  <c r="M421" i="58"/>
  <c r="L421" i="58"/>
  <c r="K421" i="58"/>
  <c r="J421" i="58"/>
  <c r="I421" i="58"/>
  <c r="G421" i="58"/>
  <c r="F421" i="58"/>
  <c r="E421" i="58"/>
  <c r="P88" i="58"/>
  <c r="O88" i="58"/>
  <c r="N88" i="58"/>
  <c r="M88" i="58"/>
  <c r="L88" i="58"/>
  <c r="K88" i="58"/>
  <c r="J88" i="58"/>
  <c r="I88" i="58"/>
  <c r="G88" i="58"/>
  <c r="F88" i="58"/>
  <c r="E88" i="58"/>
  <c r="P85" i="58"/>
  <c r="O85" i="58"/>
  <c r="N85" i="58"/>
  <c r="M85" i="58"/>
  <c r="L85" i="58"/>
  <c r="K85" i="58"/>
  <c r="J85" i="58"/>
  <c r="I85" i="58"/>
  <c r="G85" i="58"/>
  <c r="F85" i="58"/>
  <c r="E85" i="58"/>
  <c r="P480" i="58"/>
  <c r="O480" i="58"/>
  <c r="N480" i="58"/>
  <c r="M480" i="58"/>
  <c r="L480" i="58"/>
  <c r="K480" i="58"/>
  <c r="J480" i="58"/>
  <c r="I480" i="58"/>
  <c r="G480" i="58"/>
  <c r="F480" i="58"/>
  <c r="E480" i="58"/>
  <c r="P597" i="58"/>
  <c r="O597" i="58"/>
  <c r="N597" i="58"/>
  <c r="M597" i="58"/>
  <c r="L597" i="58"/>
  <c r="K597" i="58"/>
  <c r="J597" i="58"/>
  <c r="I597" i="58"/>
  <c r="G597" i="58"/>
  <c r="F597" i="58"/>
  <c r="E597" i="58"/>
  <c r="P460" i="58"/>
  <c r="O460" i="58"/>
  <c r="N460" i="58"/>
  <c r="M460" i="58"/>
  <c r="L460" i="58"/>
  <c r="K460" i="58"/>
  <c r="J460" i="58"/>
  <c r="I460" i="58"/>
  <c r="G460" i="58"/>
  <c r="F460" i="58"/>
  <c r="E460" i="58"/>
  <c r="P447" i="58"/>
  <c r="O447" i="58"/>
  <c r="N447" i="58"/>
  <c r="M447" i="58"/>
  <c r="L447" i="58"/>
  <c r="K447" i="58"/>
  <c r="J447" i="58"/>
  <c r="I447" i="58"/>
  <c r="G447" i="58"/>
  <c r="F447" i="58"/>
  <c r="E447" i="58"/>
  <c r="P123" i="58"/>
  <c r="O123" i="58"/>
  <c r="N123" i="58"/>
  <c r="M123" i="58"/>
  <c r="L123" i="58"/>
  <c r="K123" i="58"/>
  <c r="J123" i="58"/>
  <c r="I123" i="58"/>
  <c r="G123" i="58"/>
  <c r="F123" i="58"/>
  <c r="E123" i="58"/>
  <c r="P391" i="58"/>
  <c r="O391" i="58"/>
  <c r="N391" i="58"/>
  <c r="M391" i="58"/>
  <c r="L391" i="58"/>
  <c r="K391" i="58"/>
  <c r="J391" i="58"/>
  <c r="I391" i="58"/>
  <c r="G391" i="58"/>
  <c r="F391" i="58"/>
  <c r="E391" i="58"/>
  <c r="P363" i="58"/>
  <c r="O363" i="58"/>
  <c r="N363" i="58"/>
  <c r="M363" i="58"/>
  <c r="L363" i="58"/>
  <c r="K363" i="58"/>
  <c r="J363" i="58"/>
  <c r="I363" i="58"/>
  <c r="G363" i="58"/>
  <c r="F363" i="58"/>
  <c r="E363" i="58"/>
  <c r="P387" i="58"/>
  <c r="O387" i="58"/>
  <c r="N387" i="58"/>
  <c r="M387" i="58"/>
  <c r="L387" i="58"/>
  <c r="K387" i="58"/>
  <c r="J387" i="58"/>
  <c r="I387" i="58"/>
  <c r="G387" i="58"/>
  <c r="F387" i="58"/>
  <c r="E387" i="58"/>
  <c r="P583" i="58"/>
  <c r="O583" i="58"/>
  <c r="N583" i="58"/>
  <c r="M583" i="58"/>
  <c r="L583" i="58"/>
  <c r="K583" i="58"/>
  <c r="J583" i="58"/>
  <c r="I583" i="58"/>
  <c r="G583" i="58"/>
  <c r="F583" i="58"/>
  <c r="E583" i="58"/>
  <c r="P348" i="58"/>
  <c r="O348" i="58"/>
  <c r="N348" i="58"/>
  <c r="M348" i="58"/>
  <c r="L348" i="58"/>
  <c r="K348" i="58"/>
  <c r="J348" i="58"/>
  <c r="I348" i="58"/>
  <c r="G348" i="58"/>
  <c r="F348" i="58"/>
  <c r="E348" i="58"/>
  <c r="P322" i="58"/>
  <c r="O322" i="58"/>
  <c r="N322" i="58"/>
  <c r="M322" i="58"/>
  <c r="L322" i="58"/>
  <c r="K322" i="58"/>
  <c r="J322" i="58"/>
  <c r="I322" i="58"/>
  <c r="G322" i="58"/>
  <c r="F322" i="58"/>
  <c r="E322" i="58"/>
  <c r="P575" i="58"/>
  <c r="O575" i="58"/>
  <c r="N575" i="58"/>
  <c r="M575" i="58"/>
  <c r="L575" i="58"/>
  <c r="K575" i="58"/>
  <c r="J575" i="58"/>
  <c r="I575" i="58"/>
  <c r="G575" i="58"/>
  <c r="F575" i="58"/>
  <c r="E575" i="58"/>
  <c r="P524" i="58"/>
  <c r="O524" i="58"/>
  <c r="N524" i="58"/>
  <c r="M524" i="58"/>
  <c r="L524" i="58"/>
  <c r="K524" i="58"/>
  <c r="J524" i="58"/>
  <c r="I524" i="58"/>
  <c r="G524" i="58"/>
  <c r="F524" i="58"/>
  <c r="E524" i="58"/>
  <c r="P523" i="58"/>
  <c r="O523" i="58"/>
  <c r="N523" i="58"/>
  <c r="M523" i="58"/>
  <c r="L523" i="58"/>
  <c r="K523" i="58"/>
  <c r="J523" i="58"/>
  <c r="I523" i="58"/>
  <c r="G523" i="58"/>
  <c r="F523" i="58"/>
  <c r="E523" i="58"/>
  <c r="P522" i="58"/>
  <c r="O522" i="58"/>
  <c r="N522" i="58"/>
  <c r="M522" i="58"/>
  <c r="L522" i="58"/>
  <c r="K522" i="58"/>
  <c r="J522" i="58"/>
  <c r="I522" i="58"/>
  <c r="G522" i="58"/>
  <c r="F522" i="58"/>
  <c r="E522" i="58"/>
  <c r="P270" i="58"/>
  <c r="O270" i="58"/>
  <c r="N270" i="58"/>
  <c r="M270" i="58"/>
  <c r="L270" i="58"/>
  <c r="K270" i="58"/>
  <c r="J270" i="58"/>
  <c r="I270" i="58"/>
  <c r="G270" i="58"/>
  <c r="F270" i="58"/>
  <c r="E270" i="58"/>
  <c r="P207" i="58"/>
  <c r="O207" i="58"/>
  <c r="N207" i="58"/>
  <c r="M207" i="58"/>
  <c r="L207" i="58"/>
  <c r="K207" i="58"/>
  <c r="J207" i="58"/>
  <c r="I207" i="58"/>
  <c r="G207" i="58"/>
  <c r="F207" i="58"/>
  <c r="E207" i="58"/>
  <c r="P204" i="58"/>
  <c r="O204" i="58"/>
  <c r="N204" i="58"/>
  <c r="M204" i="58"/>
  <c r="L204" i="58"/>
  <c r="K204" i="58"/>
  <c r="J204" i="58"/>
  <c r="I204" i="58"/>
  <c r="G204" i="58"/>
  <c r="F204" i="58"/>
  <c r="E204" i="58"/>
  <c r="P79" i="58"/>
  <c r="O79" i="58"/>
  <c r="N79" i="58"/>
  <c r="M79" i="58"/>
  <c r="L79" i="58"/>
  <c r="K79" i="58"/>
  <c r="J79" i="58"/>
  <c r="I79" i="58"/>
  <c r="G79" i="58"/>
  <c r="F79" i="58"/>
  <c r="E79" i="58"/>
  <c r="P302" i="58"/>
  <c r="O302" i="58"/>
  <c r="N302" i="58"/>
  <c r="M302" i="58"/>
  <c r="L302" i="58"/>
  <c r="K302" i="58"/>
  <c r="J302" i="58"/>
  <c r="I302" i="58"/>
  <c r="G302" i="58"/>
  <c r="F302" i="58"/>
  <c r="E302" i="58"/>
  <c r="P5" i="58"/>
  <c r="O5" i="58"/>
  <c r="N5" i="58"/>
  <c r="M5" i="58"/>
  <c r="L5" i="58"/>
  <c r="K5" i="58"/>
  <c r="J5" i="58"/>
  <c r="I5" i="58"/>
  <c r="G5" i="58"/>
  <c r="F5" i="58"/>
  <c r="E5" i="58"/>
  <c r="P261" i="58"/>
  <c r="O261" i="58"/>
  <c r="N261" i="58"/>
  <c r="M261" i="58"/>
  <c r="L261" i="58"/>
  <c r="K261" i="58"/>
  <c r="J261" i="58"/>
  <c r="I261" i="58"/>
  <c r="G261" i="58"/>
  <c r="F261" i="58"/>
  <c r="E261" i="58"/>
  <c r="P190" i="58"/>
  <c r="O190" i="58"/>
  <c r="N190" i="58"/>
  <c r="M190" i="58"/>
  <c r="L190" i="58"/>
  <c r="K190" i="58"/>
  <c r="J190" i="58"/>
  <c r="I190" i="58"/>
  <c r="G190" i="58"/>
  <c r="F190" i="58"/>
  <c r="E190" i="58"/>
  <c r="P19" i="58"/>
  <c r="O19" i="58"/>
  <c r="N19" i="58"/>
  <c r="M19" i="58"/>
  <c r="L19" i="58"/>
  <c r="K19" i="58"/>
  <c r="J19" i="58"/>
  <c r="I19" i="58"/>
  <c r="G19" i="58"/>
  <c r="F19" i="58"/>
  <c r="E19" i="58"/>
  <c r="P166" i="58"/>
  <c r="O166" i="58"/>
  <c r="N166" i="58"/>
  <c r="M166" i="58"/>
  <c r="L166" i="58"/>
  <c r="K166" i="58"/>
  <c r="J166" i="58"/>
  <c r="I166" i="58"/>
  <c r="G166" i="58"/>
  <c r="F166" i="58"/>
  <c r="E166" i="58"/>
  <c r="P366" i="58"/>
  <c r="O366" i="58"/>
  <c r="N366" i="58"/>
  <c r="M366" i="58"/>
  <c r="L366" i="58"/>
  <c r="K366" i="58"/>
  <c r="J366" i="58"/>
  <c r="I366" i="58"/>
  <c r="G366" i="58"/>
  <c r="F366" i="58"/>
  <c r="P45" i="58"/>
  <c r="O45" i="58"/>
  <c r="N45" i="58"/>
  <c r="M45" i="58"/>
  <c r="L45" i="58"/>
  <c r="K45" i="58"/>
  <c r="J45" i="58"/>
  <c r="I45" i="58"/>
  <c r="G45" i="58"/>
  <c r="F45" i="58"/>
  <c r="E45" i="58"/>
  <c r="P482" i="58"/>
  <c r="O482" i="58"/>
  <c r="N482" i="58"/>
  <c r="M482" i="58"/>
  <c r="L482" i="58"/>
  <c r="K482" i="58"/>
  <c r="J482" i="58"/>
  <c r="I482" i="58"/>
  <c r="G482" i="58"/>
  <c r="F482" i="58"/>
  <c r="E482" i="58"/>
  <c r="P149" i="58"/>
  <c r="O149" i="58"/>
  <c r="N149" i="58"/>
  <c r="M149" i="58"/>
  <c r="L149" i="58"/>
  <c r="K149" i="58"/>
  <c r="J149" i="58"/>
  <c r="I149" i="58"/>
  <c r="G149" i="58"/>
  <c r="F149" i="58"/>
  <c r="E149" i="58"/>
  <c r="P117" i="58"/>
  <c r="O117" i="58"/>
  <c r="N117" i="58"/>
  <c r="M117" i="58"/>
  <c r="L117" i="58"/>
  <c r="K117" i="58"/>
  <c r="J117" i="58"/>
  <c r="I117" i="58"/>
  <c r="G117" i="58"/>
  <c r="F117" i="58"/>
  <c r="E117" i="58"/>
  <c r="P402" i="58"/>
  <c r="O402" i="58"/>
  <c r="N402" i="58"/>
  <c r="M402" i="58"/>
  <c r="L402" i="58"/>
  <c r="K402" i="58"/>
  <c r="J402" i="58"/>
  <c r="I402" i="58"/>
  <c r="G402" i="58"/>
  <c r="F402" i="58"/>
  <c r="E402" i="58"/>
  <c r="P58" i="58"/>
  <c r="O58" i="58"/>
  <c r="N58" i="58"/>
  <c r="M58" i="58"/>
  <c r="L58" i="58"/>
  <c r="K58" i="58"/>
  <c r="J58" i="58"/>
  <c r="I58" i="58"/>
  <c r="G58" i="58"/>
  <c r="F58" i="58"/>
  <c r="E58" i="58"/>
  <c r="P50" i="58"/>
  <c r="O50" i="58"/>
  <c r="N50" i="58"/>
  <c r="M50" i="58"/>
  <c r="L50" i="58"/>
  <c r="K50" i="58"/>
  <c r="J50" i="58"/>
  <c r="I50" i="58"/>
  <c r="G50" i="58"/>
  <c r="F50" i="58"/>
  <c r="E50" i="58"/>
  <c r="P338" i="58"/>
  <c r="O338" i="58"/>
  <c r="N338" i="58"/>
  <c r="M338" i="58"/>
  <c r="L338" i="58"/>
  <c r="K338" i="58"/>
  <c r="J338" i="58"/>
  <c r="I338" i="58"/>
  <c r="G338" i="58"/>
  <c r="F338" i="58"/>
  <c r="E338" i="58"/>
  <c r="P316" i="58"/>
  <c r="O316" i="58"/>
  <c r="N316" i="58"/>
  <c r="M316" i="58"/>
  <c r="L316" i="58"/>
  <c r="K316" i="58"/>
  <c r="J316" i="58"/>
  <c r="I316" i="58"/>
  <c r="G316" i="58"/>
  <c r="F316" i="58"/>
  <c r="E316" i="58"/>
  <c r="P313" i="58"/>
  <c r="O313" i="58"/>
  <c r="N313" i="58"/>
  <c r="M313" i="58"/>
  <c r="L313" i="58"/>
  <c r="K313" i="58"/>
  <c r="J313" i="58"/>
  <c r="I313" i="58"/>
  <c r="G313" i="58"/>
  <c r="F313" i="58"/>
  <c r="E313" i="58"/>
  <c r="P295" i="58"/>
  <c r="O295" i="58"/>
  <c r="N295" i="58"/>
  <c r="M295" i="58"/>
  <c r="L295" i="58"/>
  <c r="K295" i="58"/>
  <c r="J295" i="58"/>
  <c r="I295" i="58"/>
  <c r="G295" i="58"/>
  <c r="F295" i="58"/>
  <c r="E295" i="58"/>
  <c r="P294" i="58"/>
  <c r="O294" i="58"/>
  <c r="N294" i="58"/>
  <c r="M294" i="58"/>
  <c r="L294" i="58"/>
  <c r="K294" i="58"/>
  <c r="J294" i="58"/>
  <c r="I294" i="58"/>
  <c r="G294" i="58"/>
  <c r="F294" i="58"/>
  <c r="E294" i="58"/>
  <c r="P278" i="58"/>
  <c r="O278" i="58"/>
  <c r="N278" i="58"/>
  <c r="M278" i="58"/>
  <c r="L278" i="58"/>
  <c r="K278" i="58"/>
  <c r="J278" i="58"/>
  <c r="I278" i="58"/>
  <c r="G278" i="58"/>
  <c r="F278" i="58"/>
  <c r="E278" i="58"/>
  <c r="P257" i="58"/>
  <c r="O257" i="58"/>
  <c r="N257" i="58"/>
  <c r="M257" i="58"/>
  <c r="L257" i="58"/>
  <c r="K257" i="58"/>
  <c r="J257" i="58"/>
  <c r="I257" i="58"/>
  <c r="G257" i="58"/>
  <c r="F257" i="58"/>
  <c r="E257" i="58"/>
  <c r="P201" i="58"/>
  <c r="O201" i="58"/>
  <c r="N201" i="58"/>
  <c r="M201" i="58"/>
  <c r="L201" i="58"/>
  <c r="K201" i="58"/>
  <c r="J201" i="58"/>
  <c r="I201" i="58"/>
  <c r="G201" i="58"/>
  <c r="F201" i="58"/>
  <c r="E201" i="58"/>
  <c r="P456" i="58"/>
  <c r="O456" i="58"/>
  <c r="N456" i="58"/>
  <c r="M456" i="58"/>
  <c r="L456" i="58"/>
  <c r="K456" i="58"/>
  <c r="J456" i="58"/>
  <c r="I456" i="58"/>
  <c r="G456" i="58"/>
  <c r="F456" i="58"/>
  <c r="E456" i="58"/>
  <c r="P122" i="58"/>
  <c r="O122" i="58"/>
  <c r="N122" i="58"/>
  <c r="M122" i="58"/>
  <c r="L122" i="58"/>
  <c r="K122" i="58"/>
  <c r="J122" i="58"/>
  <c r="I122" i="58"/>
  <c r="G122" i="58"/>
  <c r="F122" i="58"/>
  <c r="E122" i="58"/>
  <c r="P32" i="58"/>
  <c r="O32" i="58"/>
  <c r="N32" i="58"/>
  <c r="M32" i="58"/>
  <c r="L32" i="58"/>
  <c r="K32" i="58"/>
  <c r="J32" i="58"/>
  <c r="I32" i="58"/>
  <c r="G32" i="58"/>
  <c r="F32" i="58"/>
  <c r="E32" i="58"/>
  <c r="P312" i="58"/>
  <c r="O312" i="58"/>
  <c r="N312" i="58"/>
  <c r="M312" i="58"/>
  <c r="L312" i="58"/>
  <c r="K312" i="58"/>
  <c r="J312" i="58"/>
  <c r="I312" i="58"/>
  <c r="G312" i="58"/>
  <c r="F312" i="58"/>
  <c r="E312" i="58"/>
  <c r="P528" i="58"/>
  <c r="O528" i="58"/>
  <c r="N528" i="58"/>
  <c r="M528" i="58"/>
  <c r="L528" i="58"/>
  <c r="K528" i="58"/>
  <c r="J528" i="58"/>
  <c r="I528" i="58"/>
  <c r="G528" i="58"/>
  <c r="F528" i="58"/>
  <c r="E528" i="58"/>
  <c r="P24" i="58"/>
  <c r="O24" i="58"/>
  <c r="N24" i="58"/>
  <c r="M24" i="58"/>
  <c r="L24" i="58"/>
  <c r="K24" i="58"/>
  <c r="J24" i="58"/>
  <c r="I24" i="58"/>
  <c r="G24" i="58"/>
  <c r="F24" i="58"/>
  <c r="E24" i="58"/>
  <c r="P309" i="58"/>
  <c r="O309" i="58"/>
  <c r="N309" i="58"/>
  <c r="M309" i="58"/>
  <c r="L309" i="58"/>
  <c r="K309" i="58"/>
  <c r="J309" i="58"/>
  <c r="I309" i="58"/>
  <c r="G309" i="58"/>
  <c r="F309" i="58"/>
  <c r="E309" i="58"/>
  <c r="P574" i="58"/>
  <c r="O574" i="58"/>
  <c r="N574" i="58"/>
  <c r="M574" i="58"/>
  <c r="L574" i="58"/>
  <c r="K574" i="58"/>
  <c r="J574" i="58"/>
  <c r="I574" i="58"/>
  <c r="G574" i="58"/>
  <c r="F574" i="58"/>
  <c r="E574" i="58"/>
  <c r="P23" i="58"/>
  <c r="O23" i="58"/>
  <c r="N23" i="58"/>
  <c r="M23" i="58"/>
  <c r="L23" i="58"/>
  <c r="K23" i="58"/>
  <c r="J23" i="58"/>
  <c r="I23" i="58"/>
  <c r="G23" i="58"/>
  <c r="F23" i="58"/>
  <c r="E23" i="58"/>
  <c r="P289" i="58"/>
  <c r="O289" i="58"/>
  <c r="N289" i="58"/>
  <c r="M289" i="58"/>
  <c r="L289" i="58"/>
  <c r="K289" i="58"/>
  <c r="J289" i="58"/>
  <c r="I289" i="58"/>
  <c r="G289" i="58"/>
  <c r="F289" i="58"/>
  <c r="E289" i="58"/>
  <c r="P365" i="58"/>
  <c r="O365" i="58"/>
  <c r="N365" i="58"/>
  <c r="M365" i="58"/>
  <c r="L365" i="58"/>
  <c r="K365" i="58"/>
  <c r="J365" i="58"/>
  <c r="I365" i="58"/>
  <c r="G365" i="58"/>
  <c r="F365" i="58"/>
  <c r="E365" i="58"/>
  <c r="P332" i="58"/>
  <c r="O332" i="58"/>
  <c r="N332" i="58"/>
  <c r="M332" i="58"/>
  <c r="L332" i="58"/>
  <c r="K332" i="58"/>
  <c r="J332" i="58"/>
  <c r="I332" i="58"/>
  <c r="G332" i="58"/>
  <c r="F332" i="58"/>
  <c r="E332" i="58"/>
  <c r="P228" i="58"/>
  <c r="O228" i="58"/>
  <c r="N228" i="58"/>
  <c r="M228" i="58"/>
  <c r="L228" i="58"/>
  <c r="K228" i="58"/>
  <c r="J228" i="58"/>
  <c r="I228" i="58"/>
  <c r="G228" i="58"/>
  <c r="F228" i="58"/>
  <c r="E228" i="58"/>
  <c r="P223" i="58"/>
  <c r="O223" i="58"/>
  <c r="N223" i="58"/>
  <c r="M223" i="58"/>
  <c r="L223" i="58"/>
  <c r="K223" i="58"/>
  <c r="J223" i="58"/>
  <c r="I223" i="58"/>
  <c r="G223" i="58"/>
  <c r="F223" i="58"/>
  <c r="E223" i="58"/>
  <c r="P215" i="58"/>
  <c r="O215" i="58"/>
  <c r="N215" i="58"/>
  <c r="M215" i="58"/>
  <c r="L215" i="58"/>
  <c r="K215" i="58"/>
  <c r="J215" i="58"/>
  <c r="I215" i="58"/>
  <c r="G215" i="58"/>
  <c r="F215" i="58"/>
  <c r="E215" i="58"/>
  <c r="P557" i="58"/>
  <c r="O557" i="58"/>
  <c r="N557" i="58"/>
  <c r="M557" i="58"/>
  <c r="L557" i="58"/>
  <c r="K557" i="58"/>
  <c r="J557" i="58"/>
  <c r="I557" i="58"/>
  <c r="G557" i="58"/>
  <c r="F557" i="58"/>
  <c r="E557" i="58"/>
  <c r="P199" i="58"/>
  <c r="O199" i="58"/>
  <c r="N199" i="58"/>
  <c r="M199" i="58"/>
  <c r="L199" i="58"/>
  <c r="K199" i="58"/>
  <c r="J199" i="58"/>
  <c r="I199" i="58"/>
  <c r="G199" i="58"/>
  <c r="F199" i="58"/>
  <c r="E199" i="58"/>
  <c r="P196" i="58"/>
  <c r="O196" i="58"/>
  <c r="N196" i="58"/>
  <c r="M196" i="58"/>
  <c r="L196" i="58"/>
  <c r="K196" i="58"/>
  <c r="J196" i="58"/>
  <c r="I196" i="58"/>
  <c r="G196" i="58"/>
  <c r="F196" i="58"/>
  <c r="E196" i="58"/>
  <c r="P191" i="58"/>
  <c r="O191" i="58"/>
  <c r="N191" i="58"/>
  <c r="M191" i="58"/>
  <c r="L191" i="58"/>
  <c r="K191" i="58"/>
  <c r="J191" i="58"/>
  <c r="I191" i="58"/>
  <c r="G191" i="58"/>
  <c r="F191" i="58"/>
  <c r="E191" i="58"/>
  <c r="P172" i="58"/>
  <c r="O172" i="58"/>
  <c r="N172" i="58"/>
  <c r="M172" i="58"/>
  <c r="L172" i="58"/>
  <c r="K172" i="58"/>
  <c r="J172" i="58"/>
  <c r="I172" i="58"/>
  <c r="G172" i="58"/>
  <c r="F172" i="58"/>
  <c r="E172" i="58"/>
  <c r="P174" i="58"/>
  <c r="O174" i="58"/>
  <c r="N174" i="58"/>
  <c r="M174" i="58"/>
  <c r="L174" i="58"/>
  <c r="K174" i="58"/>
  <c r="J174" i="58"/>
  <c r="I174" i="58"/>
  <c r="G174" i="58"/>
  <c r="F174" i="58"/>
  <c r="E174" i="58"/>
  <c r="P160" i="58"/>
  <c r="O160" i="58"/>
  <c r="N160" i="58"/>
  <c r="M160" i="58"/>
  <c r="L160" i="58"/>
  <c r="K160" i="58"/>
  <c r="J160" i="58"/>
  <c r="I160" i="58"/>
  <c r="G160" i="58"/>
  <c r="F160" i="58"/>
  <c r="E160" i="58"/>
  <c r="P594" i="58"/>
  <c r="O594" i="58"/>
  <c r="N594" i="58"/>
  <c r="M594" i="58"/>
  <c r="L594" i="58"/>
  <c r="K594" i="58"/>
  <c r="J594" i="58"/>
  <c r="I594" i="58"/>
  <c r="G594" i="58"/>
  <c r="F594" i="58"/>
  <c r="E594" i="58"/>
  <c r="P150" i="58"/>
  <c r="O150" i="58"/>
  <c r="N150" i="58"/>
  <c r="M150" i="58"/>
  <c r="L150" i="58"/>
  <c r="K150" i="58"/>
  <c r="J150" i="58"/>
  <c r="I150" i="58"/>
  <c r="G150" i="58"/>
  <c r="F150" i="58"/>
  <c r="E150" i="58"/>
  <c r="P593" i="58"/>
  <c r="O593" i="58"/>
  <c r="N593" i="58"/>
  <c r="M593" i="58"/>
  <c r="L593" i="58"/>
  <c r="K593" i="58"/>
  <c r="J593" i="58"/>
  <c r="I593" i="58"/>
  <c r="G593" i="58"/>
  <c r="F593" i="58"/>
  <c r="E593" i="58"/>
  <c r="P590" i="58"/>
  <c r="O590" i="58"/>
  <c r="N590" i="58"/>
  <c r="M590" i="58"/>
  <c r="L590" i="58"/>
  <c r="K590" i="58"/>
  <c r="J590" i="58"/>
  <c r="I590" i="58"/>
  <c r="G590" i="58"/>
  <c r="F590" i="58"/>
  <c r="E590" i="58"/>
  <c r="P246" i="58"/>
  <c r="O246" i="58"/>
  <c r="N246" i="58"/>
  <c r="M246" i="58"/>
  <c r="L246" i="58"/>
  <c r="K246" i="58"/>
  <c r="J246" i="58"/>
  <c r="I246" i="58"/>
  <c r="G246" i="58"/>
  <c r="F246" i="58"/>
  <c r="E246" i="58"/>
  <c r="P537" i="58"/>
  <c r="O537" i="58"/>
  <c r="N537" i="58"/>
  <c r="M537" i="58"/>
  <c r="L537" i="58"/>
  <c r="K537" i="58"/>
  <c r="J537" i="58"/>
  <c r="I537" i="58"/>
  <c r="G537" i="58"/>
  <c r="F537" i="58"/>
  <c r="E537" i="58"/>
  <c r="P589" i="58"/>
  <c r="O589" i="58"/>
  <c r="N589" i="58"/>
  <c r="M589" i="58"/>
  <c r="L589" i="58"/>
  <c r="K589" i="58"/>
  <c r="J589" i="58"/>
  <c r="I589" i="58"/>
  <c r="G589" i="58"/>
  <c r="F589" i="58"/>
  <c r="E589" i="58"/>
  <c r="P399" i="58"/>
  <c r="O399" i="58"/>
  <c r="N399" i="58"/>
  <c r="M399" i="58"/>
  <c r="L399" i="58"/>
  <c r="K399" i="58"/>
  <c r="J399" i="58"/>
  <c r="I399" i="58"/>
  <c r="G399" i="58"/>
  <c r="F399" i="58"/>
  <c r="E399" i="58"/>
  <c r="P93" i="58"/>
  <c r="O93" i="58"/>
  <c r="N93" i="58"/>
  <c r="M93" i="58"/>
  <c r="L93" i="58"/>
  <c r="K93" i="58"/>
  <c r="J93" i="58"/>
  <c r="I93" i="58"/>
  <c r="G93" i="58"/>
  <c r="F93" i="58"/>
  <c r="E93" i="58"/>
  <c r="P393" i="58"/>
  <c r="O393" i="58"/>
  <c r="N393" i="58"/>
  <c r="M393" i="58"/>
  <c r="L393" i="58"/>
  <c r="K393" i="58"/>
  <c r="J393" i="58"/>
  <c r="I393" i="58"/>
  <c r="G393" i="58"/>
  <c r="F393" i="58"/>
  <c r="E393" i="58"/>
  <c r="P68" i="58"/>
  <c r="O68" i="58"/>
  <c r="N68" i="58"/>
  <c r="M68" i="58"/>
  <c r="L68" i="58"/>
  <c r="K68" i="58"/>
  <c r="J68" i="58"/>
  <c r="I68" i="58"/>
  <c r="G68" i="58"/>
  <c r="F68" i="58"/>
  <c r="E68" i="58"/>
  <c r="P83" i="58"/>
  <c r="O83" i="58"/>
  <c r="N83" i="58"/>
  <c r="M83" i="58"/>
  <c r="L83" i="58"/>
  <c r="K83" i="58"/>
  <c r="J83" i="58"/>
  <c r="I83" i="58"/>
  <c r="G83" i="58"/>
  <c r="F83" i="58"/>
  <c r="E83" i="58"/>
  <c r="P48" i="58"/>
  <c r="O48" i="58"/>
  <c r="N48" i="58"/>
  <c r="M48" i="58"/>
  <c r="L48" i="58"/>
  <c r="K48" i="58"/>
  <c r="J48" i="58"/>
  <c r="I48" i="58"/>
  <c r="G48" i="58"/>
  <c r="F48" i="58"/>
  <c r="E48" i="58"/>
  <c r="P344" i="58"/>
  <c r="O344" i="58"/>
  <c r="N344" i="58"/>
  <c r="M344" i="58"/>
  <c r="L344" i="58"/>
  <c r="K344" i="58"/>
  <c r="J344" i="58"/>
  <c r="I344" i="58"/>
  <c r="G344" i="58"/>
  <c r="F344" i="58"/>
  <c r="E344" i="58"/>
  <c r="P579" i="58"/>
  <c r="O579" i="58"/>
  <c r="N579" i="58"/>
  <c r="M579" i="58"/>
  <c r="L579" i="58"/>
  <c r="K579" i="58"/>
  <c r="J579" i="58"/>
  <c r="I579" i="58"/>
  <c r="G579" i="58"/>
  <c r="F579" i="58"/>
  <c r="E579" i="58"/>
  <c r="P437" i="58"/>
  <c r="O437" i="58"/>
  <c r="N437" i="58"/>
  <c r="M437" i="58"/>
  <c r="L437" i="58"/>
  <c r="K437" i="58"/>
  <c r="J437" i="58"/>
  <c r="I437" i="58"/>
  <c r="G437" i="58"/>
  <c r="F437" i="58"/>
  <c r="E437" i="58"/>
  <c r="P57" i="58"/>
  <c r="O57" i="58"/>
  <c r="N57" i="58"/>
  <c r="M57" i="58"/>
  <c r="L57" i="58"/>
  <c r="K57" i="58"/>
  <c r="J57" i="58"/>
  <c r="I57" i="58"/>
  <c r="G57" i="58"/>
  <c r="F57" i="58"/>
  <c r="E57" i="58"/>
  <c r="P422" i="58"/>
  <c r="O422" i="58"/>
  <c r="N422" i="58"/>
  <c r="M422" i="58"/>
  <c r="L422" i="58"/>
  <c r="K422" i="58"/>
  <c r="J422" i="58"/>
  <c r="I422" i="58"/>
  <c r="G422" i="58"/>
  <c r="F422" i="58"/>
  <c r="E422" i="58"/>
  <c r="P288" i="58"/>
  <c r="O288" i="58"/>
  <c r="N288" i="58"/>
  <c r="M288" i="58"/>
  <c r="L288" i="58"/>
  <c r="K288" i="58"/>
  <c r="J288" i="58"/>
  <c r="I288" i="58"/>
  <c r="G288" i="58"/>
  <c r="F288" i="58"/>
  <c r="E288" i="58"/>
  <c r="P517" i="58"/>
  <c r="O517" i="58"/>
  <c r="N517" i="58"/>
  <c r="M517" i="58"/>
  <c r="L517" i="58"/>
  <c r="K517" i="58"/>
  <c r="J517" i="58"/>
  <c r="I517" i="58"/>
  <c r="G517" i="58"/>
  <c r="F517" i="58"/>
  <c r="E517" i="58"/>
  <c r="P234" i="58"/>
  <c r="O234" i="58"/>
  <c r="N234" i="58"/>
  <c r="M234" i="58"/>
  <c r="L234" i="58"/>
  <c r="K234" i="58"/>
  <c r="J234" i="58"/>
  <c r="I234" i="58"/>
  <c r="G234" i="58"/>
  <c r="F234" i="58"/>
  <c r="E234" i="58"/>
  <c r="P218" i="58"/>
  <c r="O218" i="58"/>
  <c r="N218" i="58"/>
  <c r="M218" i="58"/>
  <c r="L218" i="58"/>
  <c r="K218" i="58"/>
  <c r="J218" i="58"/>
  <c r="I218" i="58"/>
  <c r="G218" i="58"/>
  <c r="F218" i="58"/>
  <c r="E218" i="58"/>
  <c r="P495" i="58"/>
  <c r="O495" i="58"/>
  <c r="N495" i="58"/>
  <c r="M495" i="58"/>
  <c r="L495" i="58"/>
  <c r="K495" i="58"/>
  <c r="J495" i="58"/>
  <c r="I495" i="58"/>
  <c r="G495" i="58"/>
  <c r="F495" i="58"/>
  <c r="E495" i="58"/>
  <c r="P484" i="58"/>
  <c r="O484" i="58"/>
  <c r="N484" i="58"/>
  <c r="M484" i="58"/>
  <c r="L484" i="58"/>
  <c r="K484" i="58"/>
  <c r="J484" i="58"/>
  <c r="I484" i="58"/>
  <c r="G484" i="58"/>
  <c r="F484" i="58"/>
  <c r="E484" i="58"/>
  <c r="P183" i="58"/>
  <c r="O183" i="58"/>
  <c r="N183" i="58"/>
  <c r="M183" i="58"/>
  <c r="L183" i="58"/>
  <c r="K183" i="58"/>
  <c r="J183" i="58"/>
  <c r="I183" i="58"/>
  <c r="G183" i="58"/>
  <c r="F183" i="58"/>
  <c r="E183" i="58"/>
  <c r="P153" i="58"/>
  <c r="O153" i="58"/>
  <c r="N153" i="58"/>
  <c r="M153" i="58"/>
  <c r="L153" i="58"/>
  <c r="K153" i="58"/>
  <c r="J153" i="58"/>
  <c r="I153" i="58"/>
  <c r="G153" i="58"/>
  <c r="F153" i="58"/>
  <c r="E153" i="58"/>
  <c r="P151" i="58"/>
  <c r="O151" i="58"/>
  <c r="N151" i="58"/>
  <c r="M151" i="58"/>
  <c r="L151" i="58"/>
  <c r="K151" i="58"/>
  <c r="J151" i="58"/>
  <c r="I151" i="58"/>
  <c r="G151" i="58"/>
  <c r="F151" i="58"/>
  <c r="E151" i="58"/>
  <c r="P591" i="58"/>
  <c r="O591" i="58"/>
  <c r="N591" i="58"/>
  <c r="M591" i="58"/>
  <c r="L591" i="58"/>
  <c r="K591" i="58"/>
  <c r="J591" i="58"/>
  <c r="I591" i="58"/>
  <c r="G591" i="58"/>
  <c r="F591" i="58"/>
  <c r="E591" i="58"/>
  <c r="P592" i="58"/>
  <c r="O592" i="58"/>
  <c r="N592" i="58"/>
  <c r="M592" i="58"/>
  <c r="L592" i="58"/>
  <c r="K592" i="58"/>
  <c r="J592" i="58"/>
  <c r="I592" i="58"/>
  <c r="G592" i="58"/>
  <c r="F592" i="58"/>
  <c r="E592" i="58"/>
  <c r="P417" i="58"/>
  <c r="O417" i="58"/>
  <c r="N417" i="58"/>
  <c r="M417" i="58"/>
  <c r="L417" i="58"/>
  <c r="K417" i="58"/>
  <c r="J417" i="58"/>
  <c r="I417" i="58"/>
  <c r="G417" i="58"/>
  <c r="F417" i="58"/>
  <c r="E417" i="58"/>
  <c r="P424" i="58"/>
  <c r="O424" i="58"/>
  <c r="N424" i="58"/>
  <c r="M424" i="58"/>
  <c r="L424" i="58"/>
  <c r="K424" i="58"/>
  <c r="J424" i="58"/>
  <c r="I424" i="58"/>
  <c r="G424" i="58"/>
  <c r="F424" i="58"/>
  <c r="E424" i="58"/>
  <c r="P423" i="58"/>
  <c r="O423" i="58"/>
  <c r="N423" i="58"/>
  <c r="M423" i="58"/>
  <c r="L423" i="58"/>
  <c r="K423" i="58"/>
  <c r="J423" i="58"/>
  <c r="I423" i="58"/>
  <c r="G423" i="58"/>
  <c r="F423" i="58"/>
  <c r="E423" i="58"/>
  <c r="P419" i="58"/>
  <c r="O419" i="58"/>
  <c r="N419" i="58"/>
  <c r="M419" i="58"/>
  <c r="L419" i="58"/>
  <c r="K419" i="58"/>
  <c r="J419" i="58"/>
  <c r="I419" i="58"/>
  <c r="G419" i="58"/>
  <c r="F419" i="58"/>
  <c r="E419" i="58"/>
  <c r="P412" i="58"/>
  <c r="O412" i="58"/>
  <c r="N412" i="58"/>
  <c r="M412" i="58"/>
  <c r="L412" i="58"/>
  <c r="K412" i="58"/>
  <c r="J412" i="58"/>
  <c r="I412" i="58"/>
  <c r="G412" i="58"/>
  <c r="F412" i="58"/>
  <c r="E412" i="58"/>
  <c r="P405" i="58"/>
  <c r="O405" i="58"/>
  <c r="N405" i="58"/>
  <c r="M405" i="58"/>
  <c r="L405" i="58"/>
  <c r="K405" i="58"/>
  <c r="J405" i="58"/>
  <c r="I405" i="58"/>
  <c r="G405" i="58"/>
  <c r="F405" i="58"/>
  <c r="E405" i="58"/>
  <c r="P408" i="58"/>
  <c r="O408" i="58"/>
  <c r="N408" i="58"/>
  <c r="M408" i="58"/>
  <c r="L408" i="58"/>
  <c r="K408" i="58"/>
  <c r="J408" i="58"/>
  <c r="I408" i="58"/>
  <c r="G408" i="58"/>
  <c r="F408" i="58"/>
  <c r="E408" i="58"/>
  <c r="P396" i="58"/>
  <c r="O396" i="58"/>
  <c r="N396" i="58"/>
  <c r="M396" i="58"/>
  <c r="L396" i="58"/>
  <c r="K396" i="58"/>
  <c r="J396" i="58"/>
  <c r="I396" i="58"/>
  <c r="G396" i="58"/>
  <c r="F396" i="58"/>
  <c r="E396" i="58"/>
  <c r="P375" i="58"/>
  <c r="O375" i="58"/>
  <c r="N375" i="58"/>
  <c r="M375" i="58"/>
  <c r="L375" i="58"/>
  <c r="K375" i="58"/>
  <c r="J375" i="58"/>
  <c r="I375" i="58"/>
  <c r="G375" i="58"/>
  <c r="F375" i="58"/>
  <c r="E375" i="58"/>
  <c r="P532" i="58"/>
  <c r="O532" i="58"/>
  <c r="N532" i="58"/>
  <c r="M532" i="58"/>
  <c r="L532" i="58"/>
  <c r="K532" i="58"/>
  <c r="J532" i="58"/>
  <c r="I532" i="58"/>
  <c r="G532" i="58"/>
  <c r="F532" i="58"/>
  <c r="E532" i="58"/>
  <c r="P49" i="58"/>
  <c r="O49" i="58"/>
  <c r="N49" i="58"/>
  <c r="M49" i="58"/>
  <c r="L49" i="58"/>
  <c r="K49" i="58"/>
  <c r="J49" i="58"/>
  <c r="I49" i="58"/>
  <c r="G49" i="58"/>
  <c r="F49" i="58"/>
  <c r="E49" i="58"/>
  <c r="P307" i="58"/>
  <c r="O307" i="58"/>
  <c r="N307" i="58"/>
  <c r="M307" i="58"/>
  <c r="L307" i="58"/>
  <c r="K307" i="58"/>
  <c r="J307" i="58"/>
  <c r="I307" i="58"/>
  <c r="G307" i="58"/>
  <c r="F307" i="58"/>
  <c r="E307" i="58"/>
  <c r="P301" i="58"/>
  <c r="O301" i="58"/>
  <c r="N301" i="58"/>
  <c r="M301" i="58"/>
  <c r="L301" i="58"/>
  <c r="K301" i="58"/>
  <c r="J301" i="58"/>
  <c r="I301" i="58"/>
  <c r="G301" i="58"/>
  <c r="F301" i="58"/>
  <c r="E301" i="58"/>
  <c r="P573" i="58"/>
  <c r="O573" i="58"/>
  <c r="N573" i="58"/>
  <c r="M573" i="58"/>
  <c r="L573" i="58"/>
  <c r="K573" i="58"/>
  <c r="J573" i="58"/>
  <c r="I573" i="58"/>
  <c r="G573" i="58"/>
  <c r="F573" i="58"/>
  <c r="E573" i="58"/>
  <c r="P297" i="58"/>
  <c r="O297" i="58"/>
  <c r="N297" i="58"/>
  <c r="M297" i="58"/>
  <c r="L297" i="58"/>
  <c r="K297" i="58"/>
  <c r="J297" i="58"/>
  <c r="I297" i="58"/>
  <c r="G297" i="58"/>
  <c r="F297" i="58"/>
  <c r="E297" i="58"/>
  <c r="P8" i="58"/>
  <c r="O8" i="58"/>
  <c r="N8" i="58"/>
  <c r="M8" i="58"/>
  <c r="L8" i="58"/>
  <c r="K8" i="58"/>
  <c r="J8" i="58"/>
  <c r="I8" i="58"/>
  <c r="G8" i="58"/>
  <c r="F8" i="58"/>
  <c r="E8" i="58"/>
  <c r="P273" i="58"/>
  <c r="O273" i="58"/>
  <c r="N273" i="58"/>
  <c r="M273" i="58"/>
  <c r="L273" i="58"/>
  <c r="K273" i="58"/>
  <c r="J273" i="58"/>
  <c r="I273" i="58"/>
  <c r="G273" i="58"/>
  <c r="F273" i="58"/>
  <c r="E273" i="58"/>
  <c r="P511" i="58"/>
  <c r="O511" i="58"/>
  <c r="N511" i="58"/>
  <c r="M511" i="58"/>
  <c r="L511" i="58"/>
  <c r="K511" i="58"/>
  <c r="J511" i="58"/>
  <c r="I511" i="58"/>
  <c r="G511" i="58"/>
  <c r="F511" i="58"/>
  <c r="E511" i="58"/>
  <c r="P163" i="58"/>
  <c r="O163" i="58"/>
  <c r="N163" i="58"/>
  <c r="M163" i="58"/>
  <c r="L163" i="58"/>
  <c r="K163" i="58"/>
  <c r="J163" i="58"/>
  <c r="I163" i="58"/>
  <c r="G163" i="58"/>
  <c r="F163" i="58"/>
  <c r="E163" i="58"/>
  <c r="P75" i="58"/>
  <c r="O75" i="58"/>
  <c r="N75" i="58"/>
  <c r="M75" i="58"/>
  <c r="L75" i="58"/>
  <c r="K75" i="58"/>
  <c r="J75" i="58"/>
  <c r="I75" i="58"/>
  <c r="G75" i="58"/>
  <c r="F75" i="58"/>
  <c r="E75" i="58"/>
  <c r="P63" i="58"/>
  <c r="O63" i="58"/>
  <c r="N63" i="58"/>
  <c r="M63" i="58"/>
  <c r="L63" i="58"/>
  <c r="K63" i="58"/>
  <c r="J63" i="58"/>
  <c r="I63" i="58"/>
  <c r="G63" i="58"/>
  <c r="F63" i="58"/>
  <c r="E63" i="58"/>
  <c r="P520" i="58"/>
  <c r="O520" i="58"/>
  <c r="N520" i="58"/>
  <c r="M520" i="58"/>
  <c r="L520" i="58"/>
  <c r="K520" i="58"/>
  <c r="J520" i="58"/>
  <c r="I520" i="58"/>
  <c r="G520" i="58"/>
  <c r="F520" i="58"/>
  <c r="E520" i="58"/>
  <c r="P519" i="58"/>
  <c r="O519" i="58"/>
  <c r="N519" i="58"/>
  <c r="M519" i="58"/>
  <c r="L519" i="58"/>
  <c r="K519" i="58"/>
  <c r="J519" i="58"/>
  <c r="I519" i="58"/>
  <c r="G519" i="58"/>
  <c r="F519" i="58"/>
  <c r="E519" i="58"/>
  <c r="P509" i="58"/>
  <c r="O509" i="58"/>
  <c r="N509" i="58"/>
  <c r="M509" i="58"/>
  <c r="L509" i="58"/>
  <c r="K509" i="58"/>
  <c r="J509" i="58"/>
  <c r="I509" i="58"/>
  <c r="G509" i="58"/>
  <c r="F509" i="58"/>
  <c r="E509" i="58"/>
  <c r="P501" i="58"/>
  <c r="O501" i="58"/>
  <c r="N501" i="58"/>
  <c r="M501" i="58"/>
  <c r="L501" i="58"/>
  <c r="K501" i="58"/>
  <c r="J501" i="58"/>
  <c r="I501" i="58"/>
  <c r="G501" i="58"/>
  <c r="F501" i="58"/>
  <c r="E501" i="58"/>
  <c r="P82" i="58"/>
  <c r="O82" i="58"/>
  <c r="N82" i="58"/>
  <c r="M82" i="58"/>
  <c r="L82" i="58"/>
  <c r="K82" i="58"/>
  <c r="J82" i="58"/>
  <c r="I82" i="58"/>
  <c r="G82" i="58"/>
  <c r="F82" i="58"/>
  <c r="E82" i="58"/>
  <c r="P269" i="58"/>
  <c r="O269" i="58"/>
  <c r="N269" i="58"/>
  <c r="M269" i="58"/>
  <c r="L269" i="58"/>
  <c r="K269" i="58"/>
  <c r="J269" i="58"/>
  <c r="I269" i="58"/>
  <c r="G269" i="58"/>
  <c r="F269" i="58"/>
  <c r="E269" i="58"/>
  <c r="P268" i="58"/>
  <c r="O268" i="58"/>
  <c r="N268" i="58"/>
  <c r="M268" i="58"/>
  <c r="L268" i="58"/>
  <c r="K268" i="58"/>
  <c r="J268" i="58"/>
  <c r="I268" i="58"/>
  <c r="G268" i="58"/>
  <c r="F268" i="58"/>
  <c r="E268" i="58"/>
  <c r="P267" i="58"/>
  <c r="O267" i="58"/>
  <c r="N267" i="58"/>
  <c r="M267" i="58"/>
  <c r="L267" i="58"/>
  <c r="K267" i="58"/>
  <c r="J267" i="58"/>
  <c r="I267" i="58"/>
  <c r="G267" i="58"/>
  <c r="F267" i="58"/>
  <c r="E267" i="58"/>
  <c r="P266" i="58"/>
  <c r="O266" i="58"/>
  <c r="N266" i="58"/>
  <c r="M266" i="58"/>
  <c r="L266" i="58"/>
  <c r="K266" i="58"/>
  <c r="J266" i="58"/>
  <c r="I266" i="58"/>
  <c r="G266" i="58"/>
  <c r="F266" i="58"/>
  <c r="E266" i="58"/>
  <c r="P3" i="58"/>
  <c r="O3" i="58"/>
  <c r="N3" i="58"/>
  <c r="M3" i="58"/>
  <c r="L3" i="58"/>
  <c r="K3" i="58"/>
  <c r="J3" i="58"/>
  <c r="I3" i="58"/>
  <c r="G3" i="58"/>
  <c r="F3" i="58"/>
  <c r="E3" i="58"/>
  <c r="P265" i="58"/>
  <c r="O265" i="58"/>
  <c r="N265" i="58"/>
  <c r="M265" i="58"/>
  <c r="L265" i="58"/>
  <c r="K265" i="58"/>
  <c r="J265" i="58"/>
  <c r="I265" i="58"/>
  <c r="G265" i="58"/>
  <c r="F265" i="58"/>
  <c r="E265" i="58"/>
  <c r="P478" i="58"/>
  <c r="O478" i="58"/>
  <c r="N478" i="58"/>
  <c r="M478" i="58"/>
  <c r="L478" i="58"/>
  <c r="K478" i="58"/>
  <c r="J478" i="58"/>
  <c r="I478" i="58"/>
  <c r="G478" i="58"/>
  <c r="F478" i="58"/>
  <c r="E478" i="58"/>
  <c r="P453" i="58"/>
  <c r="O453" i="58"/>
  <c r="N453" i="58"/>
  <c r="M453" i="58"/>
  <c r="L453" i="58"/>
  <c r="K453" i="58"/>
  <c r="J453" i="58"/>
  <c r="I453" i="58"/>
  <c r="G453" i="58"/>
  <c r="F453" i="58"/>
  <c r="E453" i="58"/>
  <c r="P144" i="58"/>
  <c r="O144" i="58"/>
  <c r="N144" i="58"/>
  <c r="M144" i="58"/>
  <c r="L144" i="58"/>
  <c r="K144" i="58"/>
  <c r="J144" i="58"/>
  <c r="I144" i="58"/>
  <c r="G144" i="58"/>
  <c r="F144" i="58"/>
  <c r="E144" i="58"/>
  <c r="P131" i="58"/>
  <c r="O131" i="58"/>
  <c r="N131" i="58"/>
  <c r="M131" i="58"/>
  <c r="L131" i="58"/>
  <c r="K131" i="58"/>
  <c r="J131" i="58"/>
  <c r="I131" i="58"/>
  <c r="G131" i="58"/>
  <c r="F131" i="58"/>
  <c r="E131" i="58"/>
  <c r="P542" i="58"/>
  <c r="O542" i="58"/>
  <c r="N542" i="58"/>
  <c r="M542" i="58"/>
  <c r="L542" i="58"/>
  <c r="K542" i="58"/>
  <c r="J542" i="58"/>
  <c r="I542" i="58"/>
  <c r="G542" i="58"/>
  <c r="F542" i="58"/>
  <c r="E542" i="58"/>
  <c r="P109" i="58"/>
  <c r="O109" i="58"/>
  <c r="N109" i="58"/>
  <c r="M109" i="58"/>
  <c r="L109" i="58"/>
  <c r="K109" i="58"/>
  <c r="J109" i="58"/>
  <c r="I109" i="58"/>
  <c r="G109" i="58"/>
  <c r="F109" i="58"/>
  <c r="E109" i="58"/>
  <c r="P407" i="58"/>
  <c r="O407" i="58"/>
  <c r="N407" i="58"/>
  <c r="M407" i="58"/>
  <c r="L407" i="58"/>
  <c r="K407" i="58"/>
  <c r="J407" i="58"/>
  <c r="I407" i="58"/>
  <c r="G407" i="58"/>
  <c r="F407" i="58"/>
  <c r="E407" i="58"/>
  <c r="P386" i="58"/>
  <c r="O386" i="58"/>
  <c r="N386" i="58"/>
  <c r="M386" i="58"/>
  <c r="L386" i="58"/>
  <c r="K386" i="58"/>
  <c r="J386" i="58"/>
  <c r="I386" i="58"/>
  <c r="G386" i="58"/>
  <c r="F386" i="58"/>
  <c r="E386" i="58"/>
  <c r="P372" i="58"/>
  <c r="O372" i="58"/>
  <c r="N372" i="58"/>
  <c r="M372" i="58"/>
  <c r="L372" i="58"/>
  <c r="K372" i="58"/>
  <c r="J372" i="58"/>
  <c r="I372" i="58"/>
  <c r="G372" i="58"/>
  <c r="F372" i="58"/>
  <c r="E372" i="58"/>
  <c r="P359" i="58"/>
  <c r="O359" i="58"/>
  <c r="N359" i="58"/>
  <c r="M359" i="58"/>
  <c r="L359" i="58"/>
  <c r="K359" i="58"/>
  <c r="J359" i="58"/>
  <c r="I359" i="58"/>
  <c r="G359" i="58"/>
  <c r="F359" i="58"/>
  <c r="E359" i="58"/>
  <c r="P354" i="58"/>
  <c r="O354" i="58"/>
  <c r="N354" i="58"/>
  <c r="M354" i="58"/>
  <c r="L354" i="58"/>
  <c r="K354" i="58"/>
  <c r="J354" i="58"/>
  <c r="I354" i="58"/>
  <c r="G354" i="58"/>
  <c r="F354" i="58"/>
  <c r="E354" i="58"/>
  <c r="P582" i="58"/>
  <c r="O582" i="58"/>
  <c r="N582" i="58"/>
  <c r="M582" i="58"/>
  <c r="L582" i="58"/>
  <c r="K582" i="58"/>
  <c r="J582" i="58"/>
  <c r="I582" i="58"/>
  <c r="G582" i="58"/>
  <c r="F582" i="58"/>
  <c r="E582" i="58"/>
  <c r="P341" i="58"/>
  <c r="O341" i="58"/>
  <c r="N341" i="58"/>
  <c r="M341" i="58"/>
  <c r="L341" i="58"/>
  <c r="K341" i="58"/>
  <c r="J341" i="58"/>
  <c r="I341" i="58"/>
  <c r="G341" i="58"/>
  <c r="F341" i="58"/>
  <c r="E341" i="58"/>
  <c r="P21" i="58"/>
  <c r="O21" i="58"/>
  <c r="N21" i="58"/>
  <c r="M21" i="58"/>
  <c r="L21" i="58"/>
  <c r="K21" i="58"/>
  <c r="J21" i="58"/>
  <c r="I21" i="58"/>
  <c r="G21" i="58"/>
  <c r="F21" i="58"/>
  <c r="E21" i="58"/>
  <c r="P282" i="58"/>
  <c r="O282" i="58"/>
  <c r="N282" i="58"/>
  <c r="M282" i="58"/>
  <c r="L282" i="58"/>
  <c r="K282" i="58"/>
  <c r="J282" i="58"/>
  <c r="I282" i="58"/>
  <c r="G282" i="58"/>
  <c r="F282" i="58"/>
  <c r="E282" i="58"/>
  <c r="P249" i="58"/>
  <c r="O249" i="58"/>
  <c r="N249" i="58"/>
  <c r="M249" i="58"/>
  <c r="L249" i="58"/>
  <c r="K249" i="58"/>
  <c r="J249" i="58"/>
  <c r="I249" i="58"/>
  <c r="G249" i="58"/>
  <c r="F249" i="58"/>
  <c r="E249" i="58"/>
  <c r="P193" i="58"/>
  <c r="O193" i="58"/>
  <c r="N193" i="58"/>
  <c r="M193" i="58"/>
  <c r="L193" i="58"/>
  <c r="K193" i="58"/>
  <c r="J193" i="58"/>
  <c r="I193" i="58"/>
  <c r="G193" i="58"/>
  <c r="F193" i="58"/>
  <c r="E193" i="58"/>
  <c r="P544" i="58"/>
  <c r="O544" i="58"/>
  <c r="N544" i="58"/>
  <c r="M544" i="58"/>
  <c r="L544" i="58"/>
  <c r="K544" i="58"/>
  <c r="J544" i="58"/>
  <c r="I544" i="58"/>
  <c r="G544" i="58"/>
  <c r="F544" i="58"/>
  <c r="E544" i="58"/>
  <c r="P448" i="58"/>
  <c r="O448" i="58"/>
  <c r="N448" i="58"/>
  <c r="M448" i="58"/>
  <c r="L448" i="58"/>
  <c r="K448" i="58"/>
  <c r="J448" i="58"/>
  <c r="I448" i="58"/>
  <c r="G448" i="58"/>
  <c r="F448" i="58"/>
  <c r="E448" i="58"/>
  <c r="P441" i="58"/>
  <c r="O441" i="58"/>
  <c r="N441" i="58"/>
  <c r="M441" i="58"/>
  <c r="L441" i="58"/>
  <c r="K441" i="58"/>
  <c r="J441" i="58"/>
  <c r="I441" i="58"/>
  <c r="G441" i="58"/>
  <c r="F441" i="58"/>
  <c r="E441" i="58"/>
  <c r="P540" i="58"/>
  <c r="O540" i="58"/>
  <c r="N540" i="58"/>
  <c r="M540" i="58"/>
  <c r="L540" i="58"/>
  <c r="K540" i="58"/>
  <c r="J540" i="58"/>
  <c r="I540" i="58"/>
  <c r="G540" i="58"/>
  <c r="F540" i="58"/>
  <c r="E540" i="58"/>
  <c r="P39" i="58"/>
  <c r="O39" i="58"/>
  <c r="N39" i="58"/>
  <c r="M39" i="58"/>
  <c r="L39" i="58"/>
  <c r="K39" i="58"/>
  <c r="J39" i="58"/>
  <c r="I39" i="58"/>
  <c r="G39" i="58"/>
  <c r="F39" i="58"/>
  <c r="E39" i="58"/>
  <c r="P15" i="58"/>
  <c r="O15" i="58"/>
  <c r="N15" i="58"/>
  <c r="M15" i="58"/>
  <c r="L15" i="58"/>
  <c r="K15" i="58"/>
  <c r="J15" i="58"/>
  <c r="I15" i="58"/>
  <c r="G15" i="58"/>
  <c r="F15" i="58"/>
  <c r="E15" i="58"/>
  <c r="P11" i="58"/>
  <c r="O11" i="58"/>
  <c r="N11" i="58"/>
  <c r="M11" i="58"/>
  <c r="L11" i="58"/>
  <c r="K11" i="58"/>
  <c r="J11" i="58"/>
  <c r="I11" i="58"/>
  <c r="G11" i="58"/>
  <c r="F11" i="58"/>
  <c r="E11" i="58"/>
  <c r="P569" i="58"/>
  <c r="O569" i="58"/>
  <c r="N569" i="58"/>
  <c r="M569" i="58"/>
  <c r="L569" i="58"/>
  <c r="K569" i="58"/>
  <c r="J569" i="58"/>
  <c r="I569" i="58"/>
  <c r="G569" i="58"/>
  <c r="F569" i="58"/>
  <c r="E569" i="58"/>
  <c r="P487" i="58"/>
  <c r="O487" i="58"/>
  <c r="N487" i="58"/>
  <c r="M487" i="58"/>
  <c r="L487" i="58"/>
  <c r="K487" i="58"/>
  <c r="J487" i="58"/>
  <c r="I487" i="58"/>
  <c r="G487" i="58"/>
  <c r="F487" i="58"/>
  <c r="E487" i="58"/>
  <c r="P194" i="58"/>
  <c r="O194" i="58"/>
  <c r="N194" i="58"/>
  <c r="M194" i="58"/>
  <c r="L194" i="58"/>
  <c r="K194" i="58"/>
  <c r="J194" i="58"/>
  <c r="I194" i="58"/>
  <c r="G194" i="58"/>
  <c r="F194" i="58"/>
  <c r="E194" i="58"/>
  <c r="P135" i="58"/>
  <c r="O135" i="58"/>
  <c r="N135" i="58"/>
  <c r="M135" i="58"/>
  <c r="L135" i="58"/>
  <c r="K135" i="58"/>
  <c r="J135" i="58"/>
  <c r="I135" i="58"/>
  <c r="G135" i="58"/>
  <c r="F135" i="58"/>
  <c r="E135" i="58"/>
  <c r="P586" i="58"/>
  <c r="O586" i="58"/>
  <c r="N586" i="58"/>
  <c r="M586" i="58"/>
  <c r="L586" i="58"/>
  <c r="K586" i="58"/>
  <c r="J586" i="58"/>
  <c r="I586" i="58"/>
  <c r="G586" i="58"/>
  <c r="F586" i="58"/>
  <c r="E586" i="58"/>
  <c r="P577" i="58"/>
  <c r="O577" i="58"/>
  <c r="N577" i="58"/>
  <c r="M577" i="58"/>
  <c r="L577" i="58"/>
  <c r="K577" i="58"/>
  <c r="J577" i="58"/>
  <c r="I577" i="58"/>
  <c r="G577" i="58"/>
  <c r="F577" i="58"/>
  <c r="E577" i="58"/>
  <c r="P572" i="58"/>
  <c r="O572" i="58"/>
  <c r="N572" i="58"/>
  <c r="M572" i="58"/>
  <c r="L572" i="58"/>
  <c r="K572" i="58"/>
  <c r="J572" i="58"/>
  <c r="I572" i="58"/>
  <c r="G572" i="58"/>
  <c r="F572" i="58"/>
  <c r="E572" i="58"/>
  <c r="P258" i="58"/>
  <c r="O258" i="58"/>
  <c r="N258" i="58"/>
  <c r="M258" i="58"/>
  <c r="L258" i="58"/>
  <c r="K258" i="58"/>
  <c r="J258" i="58"/>
  <c r="I258" i="58"/>
  <c r="G258" i="58"/>
  <c r="F258" i="58"/>
  <c r="E258" i="58"/>
  <c r="P259" i="58"/>
  <c r="O259" i="58"/>
  <c r="N259" i="58"/>
  <c r="M259" i="58"/>
  <c r="L259" i="58"/>
  <c r="K259" i="58"/>
  <c r="J259" i="58"/>
  <c r="I259" i="58"/>
  <c r="G259" i="58"/>
  <c r="F259" i="58"/>
  <c r="E259" i="58"/>
  <c r="P566" i="58"/>
  <c r="O566" i="58"/>
  <c r="N566" i="58"/>
  <c r="M566" i="58"/>
  <c r="L566" i="58"/>
  <c r="K566" i="58"/>
  <c r="J566" i="58"/>
  <c r="I566" i="58"/>
  <c r="G566" i="58"/>
  <c r="F566" i="58"/>
  <c r="E566" i="58"/>
  <c r="P513" i="58"/>
  <c r="O513" i="58"/>
  <c r="N513" i="58"/>
  <c r="M513" i="58"/>
  <c r="L513" i="58"/>
  <c r="K513" i="58"/>
  <c r="J513" i="58"/>
  <c r="I513" i="58"/>
  <c r="G513" i="58"/>
  <c r="F513" i="58"/>
  <c r="E513" i="58"/>
  <c r="P564" i="58"/>
  <c r="O564" i="58"/>
  <c r="N564" i="58"/>
  <c r="M564" i="58"/>
  <c r="L564" i="58"/>
  <c r="K564" i="58"/>
  <c r="J564" i="58"/>
  <c r="I564" i="58"/>
  <c r="G564" i="58"/>
  <c r="F564" i="58"/>
  <c r="E564" i="58"/>
  <c r="P244" i="58"/>
  <c r="O244" i="58"/>
  <c r="N244" i="58"/>
  <c r="M244" i="58"/>
  <c r="L244" i="58"/>
  <c r="K244" i="58"/>
  <c r="J244" i="58"/>
  <c r="I244" i="58"/>
  <c r="G244" i="58"/>
  <c r="F244" i="58"/>
  <c r="E244" i="58"/>
  <c r="P231" i="58"/>
  <c r="O231" i="58"/>
  <c r="N231" i="58"/>
  <c r="M231" i="58"/>
  <c r="L231" i="58"/>
  <c r="K231" i="58"/>
  <c r="J231" i="58"/>
  <c r="I231" i="58"/>
  <c r="G231" i="58"/>
  <c r="F231" i="58"/>
  <c r="E231" i="58"/>
  <c r="P230" i="58"/>
  <c r="O230" i="58"/>
  <c r="N230" i="58"/>
  <c r="M230" i="58"/>
  <c r="L230" i="58"/>
  <c r="K230" i="58"/>
  <c r="J230" i="58"/>
  <c r="I230" i="58"/>
  <c r="G230" i="58"/>
  <c r="F230" i="58"/>
  <c r="E230" i="58"/>
  <c r="P481" i="58"/>
  <c r="O481" i="58"/>
  <c r="N481" i="58"/>
  <c r="M481" i="58"/>
  <c r="L481" i="58"/>
  <c r="K481" i="58"/>
  <c r="J481" i="58"/>
  <c r="I481" i="58"/>
  <c r="G481" i="58"/>
  <c r="F481" i="58"/>
  <c r="E481" i="58"/>
  <c r="P212" i="58"/>
  <c r="O212" i="58"/>
  <c r="N212" i="58"/>
  <c r="M212" i="58"/>
  <c r="L212" i="58"/>
  <c r="K212" i="58"/>
  <c r="J212" i="58"/>
  <c r="I212" i="58"/>
  <c r="G212" i="58"/>
  <c r="F212" i="58"/>
  <c r="E212" i="58"/>
  <c r="P200" i="58"/>
  <c r="O200" i="58"/>
  <c r="N200" i="58"/>
  <c r="M200" i="58"/>
  <c r="L200" i="58"/>
  <c r="K200" i="58"/>
  <c r="J200" i="58"/>
  <c r="I200" i="58"/>
  <c r="G200" i="58"/>
  <c r="F200" i="58"/>
  <c r="E200" i="58"/>
  <c r="P451" i="58"/>
  <c r="O451" i="58"/>
  <c r="N451" i="58"/>
  <c r="M451" i="58"/>
  <c r="L451" i="58"/>
  <c r="K451" i="58"/>
  <c r="J451" i="58"/>
  <c r="I451" i="58"/>
  <c r="G451" i="58"/>
  <c r="F451" i="58"/>
  <c r="E451" i="58"/>
  <c r="P171" i="58"/>
  <c r="O171" i="58"/>
  <c r="N171" i="58"/>
  <c r="M171" i="58"/>
  <c r="L171" i="58"/>
  <c r="K171" i="58"/>
  <c r="J171" i="58"/>
  <c r="I171" i="58"/>
  <c r="G171" i="58"/>
  <c r="F171" i="58"/>
  <c r="E171" i="58"/>
  <c r="P147" i="58"/>
  <c r="O147" i="58"/>
  <c r="N147" i="58"/>
  <c r="M147" i="58"/>
  <c r="L147" i="58"/>
  <c r="K147" i="58"/>
  <c r="J147" i="58"/>
  <c r="I147" i="58"/>
  <c r="G147" i="58"/>
  <c r="F147" i="58"/>
  <c r="E147" i="58"/>
  <c r="P146" i="58"/>
  <c r="O146" i="58"/>
  <c r="N146" i="58"/>
  <c r="M146" i="58"/>
  <c r="L146" i="58"/>
  <c r="K146" i="58"/>
  <c r="J146" i="58"/>
  <c r="I146" i="58"/>
  <c r="G146" i="58"/>
  <c r="F146" i="58"/>
  <c r="E146" i="58"/>
  <c r="P137" i="58"/>
  <c r="O137" i="58"/>
  <c r="N137" i="58"/>
  <c r="M137" i="58"/>
  <c r="L137" i="58"/>
  <c r="K137" i="58"/>
  <c r="J137" i="58"/>
  <c r="I137" i="58"/>
  <c r="G137" i="58"/>
  <c r="F137" i="58"/>
  <c r="E137" i="58"/>
  <c r="P140" i="58"/>
  <c r="O140" i="58"/>
  <c r="N140" i="58"/>
  <c r="M140" i="58"/>
  <c r="L140" i="58"/>
  <c r="K140" i="58"/>
  <c r="J140" i="58"/>
  <c r="I140" i="58"/>
  <c r="G140" i="58"/>
  <c r="F140" i="58"/>
  <c r="E140" i="58"/>
  <c r="P442" i="58"/>
  <c r="O442" i="58"/>
  <c r="N442" i="58"/>
  <c r="M442" i="58"/>
  <c r="L442" i="58"/>
  <c r="K442" i="58"/>
  <c r="J442" i="58"/>
  <c r="I442" i="58"/>
  <c r="G442" i="58"/>
  <c r="F442" i="58"/>
  <c r="E442" i="58"/>
  <c r="P125" i="58"/>
  <c r="O125" i="58"/>
  <c r="N125" i="58"/>
  <c r="M125" i="58"/>
  <c r="L125" i="58"/>
  <c r="K125" i="58"/>
  <c r="J125" i="58"/>
  <c r="I125" i="58"/>
  <c r="G125" i="58"/>
  <c r="F125" i="58"/>
  <c r="E125" i="58"/>
  <c r="P115" i="58"/>
  <c r="O115" i="58"/>
  <c r="N115" i="58"/>
  <c r="M115" i="58"/>
  <c r="L115" i="58"/>
  <c r="K115" i="58"/>
  <c r="J115" i="58"/>
  <c r="I115" i="58"/>
  <c r="G115" i="58"/>
  <c r="F115" i="58"/>
  <c r="E115" i="58"/>
  <c r="P404" i="58"/>
  <c r="O404" i="58"/>
  <c r="N404" i="58"/>
  <c r="M404" i="58"/>
  <c r="L404" i="58"/>
  <c r="K404" i="58"/>
  <c r="J404" i="58"/>
  <c r="I404" i="58"/>
  <c r="G404" i="58"/>
  <c r="F404" i="58"/>
  <c r="E404" i="58"/>
  <c r="P119" i="58"/>
  <c r="O119" i="58"/>
  <c r="N119" i="58"/>
  <c r="M119" i="58"/>
  <c r="L119" i="58"/>
  <c r="K119" i="58"/>
  <c r="J119" i="58"/>
  <c r="I119" i="58"/>
  <c r="G119" i="58"/>
  <c r="F119" i="58"/>
  <c r="E119" i="58"/>
  <c r="P99" i="58"/>
  <c r="O99" i="58"/>
  <c r="N99" i="58"/>
  <c r="M99" i="58"/>
  <c r="L99" i="58"/>
  <c r="K99" i="58"/>
  <c r="J99" i="58"/>
  <c r="I99" i="58"/>
  <c r="G99" i="58"/>
  <c r="F99" i="58"/>
  <c r="E99" i="58"/>
  <c r="P588" i="58"/>
  <c r="O588" i="58"/>
  <c r="N588" i="58"/>
  <c r="M588" i="58"/>
  <c r="L588" i="58"/>
  <c r="K588" i="58"/>
  <c r="J588" i="58"/>
  <c r="I588" i="58"/>
  <c r="G588" i="58"/>
  <c r="F588" i="58"/>
  <c r="E588" i="58"/>
  <c r="P94" i="58"/>
  <c r="O94" i="58"/>
  <c r="N94" i="58"/>
  <c r="M94" i="58"/>
  <c r="L94" i="58"/>
  <c r="K94" i="58"/>
  <c r="J94" i="58"/>
  <c r="I94" i="58"/>
  <c r="G94" i="58"/>
  <c r="F94" i="58"/>
  <c r="E94" i="58"/>
  <c r="P76" i="58"/>
  <c r="O76" i="58"/>
  <c r="N76" i="58"/>
  <c r="M76" i="58"/>
  <c r="L76" i="58"/>
  <c r="K76" i="58"/>
  <c r="J76" i="58"/>
  <c r="I76" i="58"/>
  <c r="G76" i="58"/>
  <c r="F76" i="58"/>
  <c r="E76" i="58"/>
  <c r="P370" i="58"/>
  <c r="O370" i="58"/>
  <c r="N370" i="58"/>
  <c r="M370" i="58"/>
  <c r="L370" i="58"/>
  <c r="K370" i="58"/>
  <c r="J370" i="58"/>
  <c r="I370" i="58"/>
  <c r="G370" i="58"/>
  <c r="F370" i="58"/>
  <c r="E370" i="58"/>
  <c r="P59" i="58"/>
  <c r="O59" i="58"/>
  <c r="N59" i="58"/>
  <c r="M59" i="58"/>
  <c r="L59" i="58"/>
  <c r="K59" i="58"/>
  <c r="J59" i="58"/>
  <c r="I59" i="58"/>
  <c r="G59" i="58"/>
  <c r="F59" i="58"/>
  <c r="E59" i="58"/>
  <c r="P580" i="58"/>
  <c r="O580" i="58"/>
  <c r="N580" i="58"/>
  <c r="M580" i="58"/>
  <c r="L580" i="58"/>
  <c r="K580" i="58"/>
  <c r="J580" i="58"/>
  <c r="I580" i="58"/>
  <c r="G580" i="58"/>
  <c r="F580" i="58"/>
  <c r="E580" i="58"/>
  <c r="P349" i="58"/>
  <c r="O349" i="58"/>
  <c r="N349" i="58"/>
  <c r="M349" i="58"/>
  <c r="L349" i="58"/>
  <c r="K349" i="58"/>
  <c r="J349" i="58"/>
  <c r="I349" i="58"/>
  <c r="G349" i="58"/>
  <c r="F349" i="58"/>
  <c r="E349" i="58"/>
  <c r="P358" i="58"/>
  <c r="O358" i="58"/>
  <c r="N358" i="58"/>
  <c r="M358" i="58"/>
  <c r="L358" i="58"/>
  <c r="K358" i="58"/>
  <c r="J358" i="58"/>
  <c r="I358" i="58"/>
  <c r="G358" i="58"/>
  <c r="F358" i="58"/>
  <c r="E358" i="58"/>
  <c r="P350" i="58"/>
  <c r="O350" i="58"/>
  <c r="N350" i="58"/>
  <c r="M350" i="58"/>
  <c r="L350" i="58"/>
  <c r="K350" i="58"/>
  <c r="J350" i="58"/>
  <c r="I350" i="58"/>
  <c r="G350" i="58"/>
  <c r="F350" i="58"/>
  <c r="E350" i="58"/>
  <c r="P345" i="58"/>
  <c r="O345" i="58"/>
  <c r="N345" i="58"/>
  <c r="M345" i="58"/>
  <c r="L345" i="58"/>
  <c r="K345" i="58"/>
  <c r="J345" i="58"/>
  <c r="I345" i="58"/>
  <c r="G345" i="58"/>
  <c r="F345" i="58"/>
  <c r="E345" i="58"/>
  <c r="P336" i="58"/>
  <c r="O336" i="58"/>
  <c r="N336" i="58"/>
  <c r="M336" i="58"/>
  <c r="L336" i="58"/>
  <c r="K336" i="58"/>
  <c r="J336" i="58"/>
  <c r="I336" i="58"/>
  <c r="G336" i="58"/>
  <c r="F336" i="58"/>
  <c r="E336" i="58"/>
  <c r="P351" i="58"/>
  <c r="O351" i="58"/>
  <c r="N351" i="58"/>
  <c r="M351" i="58"/>
  <c r="L351" i="58"/>
  <c r="K351" i="58"/>
  <c r="J351" i="58"/>
  <c r="I351" i="58"/>
  <c r="G351" i="58"/>
  <c r="F351" i="58"/>
  <c r="E351" i="58"/>
  <c r="P44" i="58"/>
  <c r="O44" i="58"/>
  <c r="N44" i="58"/>
  <c r="M44" i="58"/>
  <c r="L44" i="58"/>
  <c r="K44" i="58"/>
  <c r="J44" i="58"/>
  <c r="I44" i="58"/>
  <c r="G44" i="58"/>
  <c r="F44" i="58"/>
  <c r="E44" i="58"/>
  <c r="P323" i="58"/>
  <c r="O323" i="58"/>
  <c r="N323" i="58"/>
  <c r="M323" i="58"/>
  <c r="L323" i="58"/>
  <c r="K323" i="58"/>
  <c r="J323" i="58"/>
  <c r="I323" i="58"/>
  <c r="G323" i="58"/>
  <c r="F323" i="58"/>
  <c r="E323" i="58"/>
  <c r="P576" i="58"/>
  <c r="O576" i="58"/>
  <c r="N576" i="58"/>
  <c r="M576" i="58"/>
  <c r="L576" i="58"/>
  <c r="K576" i="58"/>
  <c r="J576" i="58"/>
  <c r="I576" i="58"/>
  <c r="G576" i="58"/>
  <c r="F576" i="58"/>
  <c r="E576" i="58"/>
  <c r="P25" i="58"/>
  <c r="O25" i="58"/>
  <c r="N25" i="58"/>
  <c r="M25" i="58"/>
  <c r="L25" i="58"/>
  <c r="K25" i="58"/>
  <c r="J25" i="58"/>
  <c r="I25" i="58"/>
  <c r="G25" i="58"/>
  <c r="F25" i="58"/>
  <c r="E25" i="58"/>
  <c r="P298" i="58"/>
  <c r="O298" i="58"/>
  <c r="N298" i="58"/>
  <c r="M298" i="58"/>
  <c r="L298" i="58"/>
  <c r="K298" i="58"/>
  <c r="J298" i="58"/>
  <c r="I298" i="58"/>
  <c r="G298" i="58"/>
  <c r="F298" i="58"/>
  <c r="E298" i="58"/>
  <c r="P20" i="58"/>
  <c r="O20" i="58"/>
  <c r="N20" i="58"/>
  <c r="M20" i="58"/>
  <c r="L20" i="58"/>
  <c r="K20" i="58"/>
  <c r="J20" i="58"/>
  <c r="I20" i="58"/>
  <c r="G20" i="58"/>
  <c r="F20" i="58"/>
  <c r="E20" i="58"/>
  <c r="P291" i="58"/>
  <c r="O291" i="58"/>
  <c r="N291" i="58"/>
  <c r="M291" i="58"/>
  <c r="L291" i="58"/>
  <c r="K291" i="58"/>
  <c r="J291" i="58"/>
  <c r="I291" i="58"/>
  <c r="G291" i="58"/>
  <c r="F291" i="58"/>
  <c r="E291" i="58"/>
  <c r="P296" i="58"/>
  <c r="O296" i="58"/>
  <c r="N296" i="58"/>
  <c r="M296" i="58"/>
  <c r="L296" i="58"/>
  <c r="K296" i="58"/>
  <c r="J296" i="58"/>
  <c r="I296" i="58"/>
  <c r="G296" i="58"/>
  <c r="F296" i="58"/>
  <c r="E296" i="58"/>
  <c r="P285" i="58"/>
  <c r="O285" i="58"/>
  <c r="N285" i="58"/>
  <c r="M285" i="58"/>
  <c r="L285" i="58"/>
  <c r="K285" i="58"/>
  <c r="J285" i="58"/>
  <c r="I285" i="58"/>
  <c r="G285" i="58"/>
  <c r="F285" i="58"/>
  <c r="E285" i="58"/>
  <c r="P12" i="58"/>
  <c r="O12" i="58"/>
  <c r="N12" i="58"/>
  <c r="M12" i="58"/>
  <c r="L12" i="58"/>
  <c r="K12" i="58"/>
  <c r="J12" i="58"/>
  <c r="I12" i="58"/>
  <c r="G12" i="58"/>
  <c r="F12" i="58"/>
  <c r="E12" i="58"/>
  <c r="P275" i="58"/>
  <c r="O275" i="58"/>
  <c r="N275" i="58"/>
  <c r="M275" i="58"/>
  <c r="L275" i="58"/>
  <c r="K275" i="58"/>
  <c r="J275" i="58"/>
  <c r="I275" i="58"/>
  <c r="G275" i="58"/>
  <c r="F275" i="58"/>
  <c r="E275" i="58"/>
  <c r="P274" i="58"/>
  <c r="O274" i="58"/>
  <c r="N274" i="58"/>
  <c r="M274" i="58"/>
  <c r="L274" i="58"/>
  <c r="K274" i="58"/>
  <c r="J274" i="58"/>
  <c r="I274" i="58"/>
  <c r="G274" i="58"/>
  <c r="F274" i="58"/>
  <c r="E274" i="58"/>
  <c r="P600" i="58"/>
  <c r="O600" i="58"/>
  <c r="N600" i="58"/>
  <c r="M600" i="58"/>
  <c r="L600" i="58"/>
  <c r="K600" i="58"/>
  <c r="J600" i="58"/>
  <c r="I600" i="58"/>
  <c r="G600" i="58"/>
  <c r="F600" i="58"/>
  <c r="E600" i="58"/>
  <c r="P395" i="58"/>
  <c r="O395" i="58"/>
  <c r="N395" i="58"/>
  <c r="M395" i="58"/>
  <c r="L395" i="58"/>
  <c r="K395" i="58"/>
  <c r="J395" i="58"/>
  <c r="I395" i="58"/>
  <c r="G395" i="58"/>
  <c r="F395" i="58"/>
  <c r="E395" i="58"/>
  <c r="P91" i="58"/>
  <c r="O91" i="58"/>
  <c r="N91" i="58"/>
  <c r="M91" i="58"/>
  <c r="L91" i="58"/>
  <c r="K91" i="58"/>
  <c r="J91" i="58"/>
  <c r="I91" i="58"/>
  <c r="G91" i="58"/>
  <c r="F91" i="58"/>
  <c r="E91" i="58"/>
  <c r="P527" i="58"/>
  <c r="O527" i="58"/>
  <c r="N527" i="58"/>
  <c r="M527" i="58"/>
  <c r="L527" i="58"/>
  <c r="K527" i="58"/>
  <c r="J527" i="58"/>
  <c r="I527" i="58"/>
  <c r="G527" i="58"/>
  <c r="F527" i="58"/>
  <c r="E527" i="58"/>
  <c r="P554" i="58"/>
  <c r="O554" i="58"/>
  <c r="N554" i="58"/>
  <c r="M554" i="58"/>
  <c r="L554" i="58"/>
  <c r="K554" i="58"/>
  <c r="J554" i="58"/>
  <c r="I554" i="58"/>
  <c r="G554" i="58"/>
  <c r="F554" i="58"/>
  <c r="E554" i="58"/>
  <c r="P189" i="58"/>
  <c r="O189" i="58"/>
  <c r="N189" i="58"/>
  <c r="M189" i="58"/>
  <c r="L189" i="58"/>
  <c r="K189" i="58"/>
  <c r="J189" i="58"/>
  <c r="I189" i="58"/>
  <c r="G189" i="58"/>
  <c r="F189" i="58"/>
  <c r="E189" i="58"/>
  <c r="P550" i="58"/>
  <c r="O550" i="58"/>
  <c r="N550" i="58"/>
  <c r="M550" i="58"/>
  <c r="L550" i="58"/>
  <c r="K550" i="58"/>
  <c r="J550" i="58"/>
  <c r="I550" i="58"/>
  <c r="G550" i="58"/>
  <c r="F550" i="58"/>
  <c r="E550" i="58"/>
  <c r="P546" i="58"/>
  <c r="O546" i="58"/>
  <c r="N546" i="58"/>
  <c r="M546" i="58"/>
  <c r="L546" i="58"/>
  <c r="K546" i="58"/>
  <c r="J546" i="58"/>
  <c r="I546" i="58"/>
  <c r="G546" i="58"/>
  <c r="F546" i="58"/>
  <c r="E546" i="58"/>
  <c r="P541" i="58"/>
  <c r="O541" i="58"/>
  <c r="N541" i="58"/>
  <c r="M541" i="58"/>
  <c r="L541" i="58"/>
  <c r="K541" i="58"/>
  <c r="J541" i="58"/>
  <c r="I541" i="58"/>
  <c r="G541" i="58"/>
  <c r="F541" i="58"/>
  <c r="E541" i="58"/>
  <c r="P534" i="58"/>
  <c r="O534" i="58"/>
  <c r="N534" i="58"/>
  <c r="M534" i="58"/>
  <c r="L534" i="58"/>
  <c r="K534" i="58"/>
  <c r="J534" i="58"/>
  <c r="I534" i="58"/>
  <c r="G534" i="58"/>
  <c r="F534" i="58"/>
  <c r="E534" i="58"/>
  <c r="P186" i="58"/>
  <c r="O186" i="58"/>
  <c r="N186" i="58"/>
  <c r="M186" i="58"/>
  <c r="L186" i="58"/>
  <c r="K186" i="58"/>
  <c r="J186" i="58"/>
  <c r="I186" i="58"/>
  <c r="G186" i="58"/>
  <c r="F186" i="58"/>
  <c r="E186" i="58"/>
  <c r="P440" i="58"/>
  <c r="O440" i="58"/>
  <c r="N440" i="58"/>
  <c r="M440" i="58"/>
  <c r="L440" i="58"/>
  <c r="K440" i="58"/>
  <c r="J440" i="58"/>
  <c r="I440" i="58"/>
  <c r="G440" i="58"/>
  <c r="F440" i="58"/>
  <c r="E440" i="58"/>
  <c r="P126" i="58"/>
  <c r="O126" i="58"/>
  <c r="N126" i="58"/>
  <c r="M126" i="58"/>
  <c r="L126" i="58"/>
  <c r="K126" i="58"/>
  <c r="J126" i="58"/>
  <c r="I126" i="58"/>
  <c r="G126" i="58"/>
  <c r="F126" i="58"/>
  <c r="E126" i="58"/>
  <c r="P69" i="58"/>
  <c r="O69" i="58"/>
  <c r="N69" i="58"/>
  <c r="M69" i="58"/>
  <c r="L69" i="58"/>
  <c r="K69" i="58"/>
  <c r="J69" i="58"/>
  <c r="I69" i="58"/>
  <c r="G69" i="58"/>
  <c r="F69" i="58"/>
  <c r="E69" i="58"/>
  <c r="P367" i="58"/>
  <c r="O367" i="58"/>
  <c r="N367" i="58"/>
  <c r="M367" i="58"/>
  <c r="L367" i="58"/>
  <c r="K367" i="58"/>
  <c r="J367" i="58"/>
  <c r="I367" i="58"/>
  <c r="G367" i="58"/>
  <c r="F367" i="58"/>
  <c r="E367" i="58"/>
  <c r="P330" i="58"/>
  <c r="O330" i="58"/>
  <c r="N330" i="58"/>
  <c r="M330" i="58"/>
  <c r="L330" i="58"/>
  <c r="K330" i="58"/>
  <c r="J330" i="58"/>
  <c r="I330" i="58"/>
  <c r="G330" i="58"/>
  <c r="F330" i="58"/>
  <c r="E330" i="58"/>
  <c r="P320" i="58"/>
  <c r="O320" i="58"/>
  <c r="N320" i="58"/>
  <c r="M320" i="58"/>
  <c r="L320" i="58"/>
  <c r="K320" i="58"/>
  <c r="J320" i="58"/>
  <c r="I320" i="58"/>
  <c r="G320" i="58"/>
  <c r="F320" i="58"/>
  <c r="E320" i="58"/>
  <c r="P497" i="58"/>
  <c r="O497" i="58"/>
  <c r="N497" i="58"/>
  <c r="M497" i="58"/>
  <c r="L497" i="58"/>
  <c r="K497" i="58"/>
  <c r="J497" i="58"/>
  <c r="I497" i="58"/>
  <c r="G497" i="58"/>
  <c r="F497" i="58"/>
  <c r="E497" i="58"/>
  <c r="P120" i="58"/>
  <c r="O120" i="58"/>
  <c r="N120" i="58"/>
  <c r="M120" i="58"/>
  <c r="L120" i="58"/>
  <c r="K120" i="58"/>
  <c r="J120" i="58"/>
  <c r="I120" i="58"/>
  <c r="G120" i="58"/>
  <c r="F120" i="58"/>
  <c r="E120" i="58"/>
  <c r="P411" i="58"/>
  <c r="O411" i="58"/>
  <c r="N411" i="58"/>
  <c r="M411" i="58"/>
  <c r="L411" i="58"/>
  <c r="K411" i="58"/>
  <c r="J411" i="58"/>
  <c r="I411" i="58"/>
  <c r="G411" i="58"/>
  <c r="F411" i="58"/>
  <c r="E411" i="58"/>
  <c r="P373" i="58"/>
  <c r="O373" i="58"/>
  <c r="N373" i="58"/>
  <c r="M373" i="58"/>
  <c r="L373" i="58"/>
  <c r="K373" i="58"/>
  <c r="J373" i="58"/>
  <c r="I373" i="58"/>
  <c r="G373" i="58"/>
  <c r="F373" i="58"/>
  <c r="E373" i="58"/>
  <c r="P602" i="58"/>
  <c r="O602" i="58"/>
  <c r="N602" i="58"/>
  <c r="M602" i="58"/>
  <c r="L602" i="58"/>
  <c r="K602" i="58"/>
  <c r="J602" i="58"/>
  <c r="I602" i="58"/>
  <c r="G602" i="58"/>
  <c r="F602" i="58"/>
  <c r="E602" i="58"/>
  <c r="P601" i="58"/>
  <c r="O601" i="58"/>
  <c r="N601" i="58"/>
  <c r="M601" i="58"/>
  <c r="L601" i="58"/>
  <c r="K601" i="58"/>
  <c r="J601" i="58"/>
  <c r="I601" i="58"/>
  <c r="G601" i="58"/>
  <c r="F601" i="58"/>
  <c r="E601" i="58"/>
  <c r="P508" i="58"/>
  <c r="O508" i="58"/>
  <c r="N508" i="58"/>
  <c r="M508" i="58"/>
  <c r="L508" i="58"/>
  <c r="K508" i="58"/>
  <c r="J508" i="58"/>
  <c r="I508" i="58"/>
  <c r="G508" i="58"/>
  <c r="F508" i="58"/>
  <c r="E508" i="58"/>
  <c r="P245" i="58"/>
  <c r="O245" i="58"/>
  <c r="N245" i="58"/>
  <c r="M245" i="58"/>
  <c r="L245" i="58"/>
  <c r="K245" i="58"/>
  <c r="J245" i="58"/>
  <c r="I245" i="58"/>
  <c r="G245" i="58"/>
  <c r="F245" i="58"/>
  <c r="E245" i="58"/>
  <c r="P563" i="58"/>
  <c r="O563" i="58"/>
  <c r="N563" i="58"/>
  <c r="M563" i="58"/>
  <c r="L563" i="58"/>
  <c r="K563" i="58"/>
  <c r="J563" i="58"/>
  <c r="I563" i="58"/>
  <c r="G563" i="58"/>
  <c r="F563" i="58"/>
  <c r="E563" i="58"/>
  <c r="P236" i="58"/>
  <c r="O236" i="58"/>
  <c r="N236" i="58"/>
  <c r="M236" i="58"/>
  <c r="L236" i="58"/>
  <c r="K236" i="58"/>
  <c r="J236" i="58"/>
  <c r="I236" i="58"/>
  <c r="G236" i="58"/>
  <c r="F236" i="58"/>
  <c r="E236" i="58"/>
  <c r="P504" i="58"/>
  <c r="O504" i="58"/>
  <c r="N504" i="58"/>
  <c r="M504" i="58"/>
  <c r="L504" i="58"/>
  <c r="K504" i="58"/>
  <c r="J504" i="58"/>
  <c r="I504" i="58"/>
  <c r="G504" i="58"/>
  <c r="F504" i="58"/>
  <c r="E504" i="58"/>
  <c r="P235" i="58"/>
  <c r="O235" i="58"/>
  <c r="N235" i="58"/>
  <c r="M235" i="58"/>
  <c r="L235" i="58"/>
  <c r="K235" i="58"/>
  <c r="J235" i="58"/>
  <c r="I235" i="58"/>
  <c r="G235" i="58"/>
  <c r="F235" i="58"/>
  <c r="E235" i="58"/>
  <c r="P494" i="58"/>
  <c r="O494" i="58"/>
  <c r="N494" i="58"/>
  <c r="M494" i="58"/>
  <c r="L494" i="58"/>
  <c r="K494" i="58"/>
  <c r="J494" i="58"/>
  <c r="I494" i="58"/>
  <c r="G494" i="58"/>
  <c r="F494" i="58"/>
  <c r="E494" i="58"/>
  <c r="P219" i="58"/>
  <c r="O219" i="58"/>
  <c r="N219" i="58"/>
  <c r="M219" i="58"/>
  <c r="L219" i="58"/>
  <c r="K219" i="58"/>
  <c r="J219" i="58"/>
  <c r="I219" i="58"/>
  <c r="G219" i="58"/>
  <c r="F219" i="58"/>
  <c r="E219" i="58"/>
  <c r="P559" i="58"/>
  <c r="O559" i="58"/>
  <c r="N559" i="58"/>
  <c r="M559" i="58"/>
  <c r="L559" i="58"/>
  <c r="K559" i="58"/>
  <c r="J559" i="58"/>
  <c r="I559" i="58"/>
  <c r="G559" i="58"/>
  <c r="F559" i="58"/>
  <c r="E559" i="58"/>
  <c r="P217" i="58"/>
  <c r="O217" i="58"/>
  <c r="N217" i="58"/>
  <c r="M217" i="58"/>
  <c r="L217" i="58"/>
  <c r="K217" i="58"/>
  <c r="J217" i="58"/>
  <c r="I217" i="58"/>
  <c r="G217" i="58"/>
  <c r="F217" i="58"/>
  <c r="E217" i="58"/>
  <c r="P490" i="58"/>
  <c r="O490" i="58"/>
  <c r="N490" i="58"/>
  <c r="M490" i="58"/>
  <c r="L490" i="58"/>
  <c r="K490" i="58"/>
  <c r="J490" i="58"/>
  <c r="I490" i="58"/>
  <c r="G490" i="58"/>
  <c r="F490" i="58"/>
  <c r="E490" i="58"/>
  <c r="P206" i="58"/>
  <c r="O206" i="58"/>
  <c r="N206" i="58"/>
  <c r="M206" i="58"/>
  <c r="L206" i="58"/>
  <c r="K206" i="58"/>
  <c r="J206" i="58"/>
  <c r="I206" i="58"/>
  <c r="G206" i="58"/>
  <c r="F206" i="58"/>
  <c r="E206" i="58"/>
  <c r="P599" i="58"/>
  <c r="O599" i="58"/>
  <c r="N599" i="58"/>
  <c r="M599" i="58"/>
  <c r="L599" i="58"/>
  <c r="K599" i="58"/>
  <c r="J599" i="58"/>
  <c r="I599" i="58"/>
  <c r="G599" i="58"/>
  <c r="F599" i="58"/>
  <c r="E599" i="58"/>
  <c r="P551" i="58"/>
  <c r="O551" i="58"/>
  <c r="N551" i="58"/>
  <c r="M551" i="58"/>
  <c r="L551" i="58"/>
  <c r="K551" i="58"/>
  <c r="J551" i="58"/>
  <c r="I551" i="58"/>
  <c r="G551" i="58"/>
  <c r="F551" i="58"/>
  <c r="E551" i="58"/>
  <c r="P475" i="58"/>
  <c r="O475" i="58"/>
  <c r="N475" i="58"/>
  <c r="M475" i="58"/>
  <c r="L475" i="58"/>
  <c r="K475" i="58"/>
  <c r="J475" i="58"/>
  <c r="I475" i="58"/>
  <c r="G475" i="58"/>
  <c r="F475" i="58"/>
  <c r="E475" i="58"/>
  <c r="P179" i="58"/>
  <c r="O179" i="58"/>
  <c r="N179" i="58"/>
  <c r="M179" i="58"/>
  <c r="L179" i="58"/>
  <c r="K179" i="58"/>
  <c r="J179" i="58"/>
  <c r="I179" i="58"/>
  <c r="G179" i="58"/>
  <c r="F179" i="58"/>
  <c r="E179" i="58"/>
  <c r="P173" i="58"/>
  <c r="O173" i="58"/>
  <c r="N173" i="58"/>
  <c r="M173" i="58"/>
  <c r="L173" i="58"/>
  <c r="K173" i="58"/>
  <c r="J173" i="58"/>
  <c r="I173" i="58"/>
  <c r="G173" i="58"/>
  <c r="F173" i="58"/>
  <c r="E173" i="58"/>
  <c r="P548" i="58"/>
  <c r="O548" i="58"/>
  <c r="N548" i="58"/>
  <c r="M548" i="58"/>
  <c r="L548" i="58"/>
  <c r="K548" i="58"/>
  <c r="J548" i="58"/>
  <c r="I548" i="58"/>
  <c r="G548" i="58"/>
  <c r="F548" i="58"/>
  <c r="E548" i="58"/>
  <c r="P159" i="58"/>
  <c r="O159" i="58"/>
  <c r="N159" i="58"/>
  <c r="M159" i="58"/>
  <c r="L159" i="58"/>
  <c r="K159" i="58"/>
  <c r="J159" i="58"/>
  <c r="I159" i="58"/>
  <c r="G159" i="58"/>
  <c r="F159" i="58"/>
  <c r="E159" i="58"/>
  <c r="P157" i="58"/>
  <c r="O157" i="58"/>
  <c r="N157" i="58"/>
  <c r="M157" i="58"/>
  <c r="L157" i="58"/>
  <c r="K157" i="58"/>
  <c r="J157" i="58"/>
  <c r="I157" i="58"/>
  <c r="G157" i="58"/>
  <c r="F157" i="58"/>
  <c r="E157" i="58"/>
  <c r="P455" i="58"/>
  <c r="O455" i="58"/>
  <c r="N455" i="58"/>
  <c r="M455" i="58"/>
  <c r="L455" i="58"/>
  <c r="K455" i="58"/>
  <c r="J455" i="58"/>
  <c r="I455" i="58"/>
  <c r="G455" i="58"/>
  <c r="F455" i="58"/>
  <c r="E455" i="58"/>
  <c r="P461" i="58"/>
  <c r="O461" i="58"/>
  <c r="N461" i="58"/>
  <c r="M461" i="58"/>
  <c r="L461" i="58"/>
  <c r="K461" i="58"/>
  <c r="J461" i="58"/>
  <c r="I461" i="58"/>
  <c r="G461" i="58"/>
  <c r="F461" i="58"/>
  <c r="E461" i="58"/>
  <c r="P143" i="58"/>
  <c r="O143" i="58"/>
  <c r="N143" i="58"/>
  <c r="M143" i="58"/>
  <c r="L143" i="58"/>
  <c r="K143" i="58"/>
  <c r="J143" i="58"/>
  <c r="I143" i="58"/>
  <c r="G143" i="58"/>
  <c r="F143" i="58"/>
  <c r="E143" i="58"/>
  <c r="P138" i="58"/>
  <c r="O138" i="58"/>
  <c r="N138" i="58"/>
  <c r="M138" i="58"/>
  <c r="L138" i="58"/>
  <c r="K138" i="58"/>
  <c r="J138" i="58"/>
  <c r="I138" i="58"/>
  <c r="G138" i="58"/>
  <c r="F138" i="58"/>
  <c r="E138" i="58"/>
  <c r="P130" i="58"/>
  <c r="O130" i="58"/>
  <c r="N130" i="58"/>
  <c r="M130" i="58"/>
  <c r="L130" i="58"/>
  <c r="K130" i="58"/>
  <c r="J130" i="58"/>
  <c r="I130" i="58"/>
  <c r="G130" i="58"/>
  <c r="F130" i="58"/>
  <c r="E130" i="58"/>
  <c r="P425" i="58"/>
  <c r="O425" i="58"/>
  <c r="N425" i="58"/>
  <c r="M425" i="58"/>
  <c r="L425" i="58"/>
  <c r="K425" i="58"/>
  <c r="J425" i="58"/>
  <c r="I425" i="58"/>
  <c r="G425" i="58"/>
  <c r="F425" i="58"/>
  <c r="E425" i="58"/>
  <c r="P432" i="58"/>
  <c r="O432" i="58"/>
  <c r="N432" i="58"/>
  <c r="M432" i="58"/>
  <c r="L432" i="58"/>
  <c r="K432" i="58"/>
  <c r="J432" i="58"/>
  <c r="I432" i="58"/>
  <c r="G432" i="58"/>
  <c r="F432" i="58"/>
  <c r="E432" i="58"/>
  <c r="P434" i="58"/>
  <c r="O434" i="58"/>
  <c r="N434" i="58"/>
  <c r="M434" i="58"/>
  <c r="L434" i="58"/>
  <c r="K434" i="58"/>
  <c r="J434" i="58"/>
  <c r="I434" i="58"/>
  <c r="G434" i="58"/>
  <c r="F434" i="58"/>
  <c r="E434" i="58"/>
  <c r="P106" i="58"/>
  <c r="O106" i="58"/>
  <c r="N106" i="58"/>
  <c r="M106" i="58"/>
  <c r="L106" i="58"/>
  <c r="K106" i="58"/>
  <c r="J106" i="58"/>
  <c r="I106" i="58"/>
  <c r="G106" i="58"/>
  <c r="F106" i="58"/>
  <c r="E106" i="58"/>
  <c r="P103" i="58"/>
  <c r="O103" i="58"/>
  <c r="N103" i="58"/>
  <c r="M103" i="58"/>
  <c r="L103" i="58"/>
  <c r="K103" i="58"/>
  <c r="J103" i="58"/>
  <c r="I103" i="58"/>
  <c r="G103" i="58"/>
  <c r="F103" i="58"/>
  <c r="E103" i="58"/>
  <c r="P536" i="58"/>
  <c r="O536" i="58"/>
  <c r="N536" i="58"/>
  <c r="M536" i="58"/>
  <c r="L536" i="58"/>
  <c r="K536" i="58"/>
  <c r="J536" i="58"/>
  <c r="I536" i="58"/>
  <c r="G536" i="58"/>
  <c r="F536" i="58"/>
  <c r="E536" i="58"/>
  <c r="P100" i="58"/>
  <c r="O100" i="58"/>
  <c r="N100" i="58"/>
  <c r="M100" i="58"/>
  <c r="L100" i="58"/>
  <c r="K100" i="58"/>
  <c r="J100" i="58"/>
  <c r="I100" i="58"/>
  <c r="G100" i="58"/>
  <c r="F100" i="58"/>
  <c r="E100" i="58"/>
  <c r="P87" i="58"/>
  <c r="O87" i="58"/>
  <c r="N87" i="58"/>
  <c r="M87" i="58"/>
  <c r="L87" i="58"/>
  <c r="K87" i="58"/>
  <c r="J87" i="58"/>
  <c r="I87" i="58"/>
  <c r="G87" i="58"/>
  <c r="F87" i="58"/>
  <c r="E87" i="58"/>
  <c r="P383" i="58"/>
  <c r="O383" i="58"/>
  <c r="N383" i="58"/>
  <c r="M383" i="58"/>
  <c r="L383" i="58"/>
  <c r="K383" i="58"/>
  <c r="J383" i="58"/>
  <c r="I383" i="58"/>
  <c r="G383" i="58"/>
  <c r="F383" i="58"/>
  <c r="E383" i="58"/>
  <c r="P61" i="58"/>
  <c r="O61" i="58"/>
  <c r="N61" i="58"/>
  <c r="M61" i="58"/>
  <c r="L61" i="58"/>
  <c r="K61" i="58"/>
  <c r="J61" i="58"/>
  <c r="I61" i="58"/>
  <c r="G61" i="58"/>
  <c r="F61" i="58"/>
  <c r="E61" i="58"/>
  <c r="P346" i="58"/>
  <c r="O346" i="58"/>
  <c r="N346" i="58"/>
  <c r="M346" i="58"/>
  <c r="L346" i="58"/>
  <c r="K346" i="58"/>
  <c r="J346" i="58"/>
  <c r="I346" i="58"/>
  <c r="G346" i="58"/>
  <c r="F346" i="58"/>
  <c r="E346" i="58"/>
  <c r="P335" i="58"/>
  <c r="O335" i="58"/>
  <c r="N335" i="58"/>
  <c r="M335" i="58"/>
  <c r="L335" i="58"/>
  <c r="K335" i="58"/>
  <c r="J335" i="58"/>
  <c r="I335" i="58"/>
  <c r="G335" i="58"/>
  <c r="F335" i="58"/>
  <c r="E335" i="58"/>
  <c r="P329" i="58"/>
  <c r="O329" i="58"/>
  <c r="N329" i="58"/>
  <c r="M329" i="58"/>
  <c r="L329" i="58"/>
  <c r="K329" i="58"/>
  <c r="J329" i="58"/>
  <c r="I329" i="58"/>
  <c r="G329" i="58"/>
  <c r="F329" i="58"/>
  <c r="E329" i="58"/>
  <c r="P41" i="58"/>
  <c r="O41" i="58"/>
  <c r="N41" i="58"/>
  <c r="M41" i="58"/>
  <c r="L41" i="58"/>
  <c r="K41" i="58"/>
  <c r="J41" i="58"/>
  <c r="I41" i="58"/>
  <c r="G41" i="58"/>
  <c r="F41" i="58"/>
  <c r="E41" i="58"/>
  <c r="P29" i="58"/>
  <c r="O29" i="58"/>
  <c r="N29" i="58"/>
  <c r="M29" i="58"/>
  <c r="L29" i="58"/>
  <c r="K29" i="58"/>
  <c r="J29" i="58"/>
  <c r="I29" i="58"/>
  <c r="G29" i="58"/>
  <c r="F29" i="58"/>
  <c r="E29" i="58"/>
  <c r="P27" i="58"/>
  <c r="O27" i="58"/>
  <c r="N27" i="58"/>
  <c r="M27" i="58"/>
  <c r="L27" i="58"/>
  <c r="K27" i="58"/>
  <c r="J27" i="58"/>
  <c r="I27" i="58"/>
  <c r="G27" i="58"/>
  <c r="F27" i="58"/>
  <c r="E27" i="58"/>
  <c r="P290" i="58"/>
  <c r="O290" i="58"/>
  <c r="N290" i="58"/>
  <c r="M290" i="58"/>
  <c r="L290" i="58"/>
  <c r="K290" i="58"/>
  <c r="J290" i="58"/>
  <c r="I290" i="58"/>
  <c r="G290" i="58"/>
  <c r="F290" i="58"/>
  <c r="E290" i="58"/>
  <c r="P287" i="58"/>
  <c r="O287" i="58"/>
  <c r="N287" i="58"/>
  <c r="M287" i="58"/>
  <c r="L287" i="58"/>
  <c r="K287" i="58"/>
  <c r="J287" i="58"/>
  <c r="I287" i="58"/>
  <c r="G287" i="58"/>
  <c r="F287" i="58"/>
  <c r="E287" i="58"/>
  <c r="P284" i="58"/>
  <c r="O284" i="58"/>
  <c r="N284" i="58"/>
  <c r="M284" i="58"/>
  <c r="L284" i="58"/>
  <c r="K284" i="58"/>
  <c r="J284" i="58"/>
  <c r="I284" i="58"/>
  <c r="G284" i="58"/>
  <c r="F284" i="58"/>
  <c r="E284" i="58"/>
  <c r="P17" i="58"/>
  <c r="O17" i="58"/>
  <c r="N17" i="58"/>
  <c r="M17" i="58"/>
  <c r="L17" i="58"/>
  <c r="K17" i="58"/>
  <c r="J17" i="58"/>
  <c r="I17" i="58"/>
  <c r="G17" i="58"/>
  <c r="F17" i="58"/>
  <c r="E17" i="58"/>
  <c r="P283" i="58"/>
  <c r="O283" i="58"/>
  <c r="N283" i="58"/>
  <c r="M283" i="58"/>
  <c r="L283" i="58"/>
  <c r="K283" i="58"/>
  <c r="J283" i="58"/>
  <c r="I283" i="58"/>
  <c r="G283" i="58"/>
  <c r="F283" i="58"/>
  <c r="E283" i="58"/>
  <c r="P7" i="58"/>
  <c r="O7" i="58"/>
  <c r="N7" i="58"/>
  <c r="M7" i="58"/>
  <c r="L7" i="58"/>
  <c r="K7" i="58"/>
  <c r="J7" i="58"/>
  <c r="I7" i="58"/>
  <c r="G7" i="58"/>
  <c r="F7" i="58"/>
  <c r="E7" i="58"/>
  <c r="P272" i="58"/>
  <c r="O272" i="58"/>
  <c r="N272" i="58"/>
  <c r="M272" i="58"/>
  <c r="L272" i="58"/>
  <c r="K272" i="58"/>
  <c r="J272" i="58"/>
  <c r="I272" i="58"/>
  <c r="G272" i="58"/>
  <c r="F272" i="58"/>
  <c r="E272" i="58"/>
  <c r="P209" i="58"/>
  <c r="O209" i="58"/>
  <c r="N209" i="58"/>
  <c r="M209" i="58"/>
  <c r="L209" i="58"/>
  <c r="K209" i="58"/>
  <c r="J209" i="58"/>
  <c r="I209" i="58"/>
  <c r="G209" i="58"/>
  <c r="F209" i="58"/>
  <c r="E209" i="58"/>
  <c r="P210" i="58"/>
  <c r="O210" i="58"/>
  <c r="N210" i="58"/>
  <c r="M210" i="58"/>
  <c r="L210" i="58"/>
  <c r="K210" i="58"/>
  <c r="J210" i="58"/>
  <c r="I210" i="58"/>
  <c r="G210" i="58"/>
  <c r="F210" i="58"/>
  <c r="E210" i="58"/>
  <c r="P556" i="58"/>
  <c r="O556" i="58"/>
  <c r="N556" i="58"/>
  <c r="M556" i="58"/>
  <c r="L556" i="58"/>
  <c r="K556" i="58"/>
  <c r="J556" i="58"/>
  <c r="I556" i="58"/>
  <c r="G556" i="58"/>
  <c r="F556" i="58"/>
  <c r="E556" i="58"/>
  <c r="P188" i="58"/>
  <c r="O188" i="58"/>
  <c r="N188" i="58"/>
  <c r="M188" i="58"/>
  <c r="L188" i="58"/>
  <c r="K188" i="58"/>
  <c r="J188" i="58"/>
  <c r="I188" i="58"/>
  <c r="G188" i="58"/>
  <c r="F188" i="58"/>
  <c r="E188" i="58"/>
  <c r="P467" i="58"/>
  <c r="O467" i="58"/>
  <c r="N467" i="58"/>
  <c r="M467" i="58"/>
  <c r="L467" i="58"/>
  <c r="K467" i="58"/>
  <c r="J467" i="58"/>
  <c r="I467" i="58"/>
  <c r="G467" i="58"/>
  <c r="F467" i="58"/>
  <c r="E467" i="58"/>
  <c r="P466" i="58"/>
  <c r="O466" i="58"/>
  <c r="N466" i="58"/>
  <c r="M466" i="58"/>
  <c r="L466" i="58"/>
  <c r="K466" i="58"/>
  <c r="J466" i="58"/>
  <c r="I466" i="58"/>
  <c r="G466" i="58"/>
  <c r="F466" i="58"/>
  <c r="E466" i="58"/>
  <c r="P175" i="58"/>
  <c r="O175" i="58"/>
  <c r="N175" i="58"/>
  <c r="M175" i="58"/>
  <c r="L175" i="58"/>
  <c r="K175" i="58"/>
  <c r="J175" i="58"/>
  <c r="I175" i="58"/>
  <c r="G175" i="58"/>
  <c r="F175" i="58"/>
  <c r="E175" i="58"/>
  <c r="P121" i="58"/>
  <c r="O121" i="58"/>
  <c r="N121" i="58"/>
  <c r="M121" i="58"/>
  <c r="L121" i="58"/>
  <c r="K121" i="58"/>
  <c r="J121" i="58"/>
  <c r="I121" i="58"/>
  <c r="G121" i="58"/>
  <c r="F121" i="58"/>
  <c r="E121" i="58"/>
  <c r="P403" i="58"/>
  <c r="O403" i="58"/>
  <c r="N403" i="58"/>
  <c r="M403" i="58"/>
  <c r="L403" i="58"/>
  <c r="K403" i="58"/>
  <c r="J403" i="58"/>
  <c r="I403" i="58"/>
  <c r="G403" i="58"/>
  <c r="F403" i="58"/>
  <c r="E403" i="58"/>
  <c r="P77" i="58"/>
  <c r="O77" i="58"/>
  <c r="N77" i="58"/>
  <c r="M77" i="58"/>
  <c r="L77" i="58"/>
  <c r="K77" i="58"/>
  <c r="J77" i="58"/>
  <c r="I77" i="58"/>
  <c r="G77" i="58"/>
  <c r="F77" i="58"/>
  <c r="E77" i="58"/>
  <c r="P52" i="58"/>
  <c r="O52" i="58"/>
  <c r="N52" i="58"/>
  <c r="M52" i="58"/>
  <c r="L52" i="58"/>
  <c r="K52" i="58"/>
  <c r="J52" i="58"/>
  <c r="I52" i="58"/>
  <c r="G52" i="58"/>
  <c r="F52" i="58"/>
  <c r="E52" i="58"/>
  <c r="P352" i="58"/>
  <c r="O352" i="58"/>
  <c r="N352" i="58"/>
  <c r="M352" i="58"/>
  <c r="L352" i="58"/>
  <c r="K352" i="58"/>
  <c r="J352" i="58"/>
  <c r="I352" i="58"/>
  <c r="G352" i="58"/>
  <c r="F352" i="58"/>
  <c r="E352" i="58"/>
  <c r="P30" i="58"/>
  <c r="O30" i="58"/>
  <c r="N30" i="58"/>
  <c r="M30" i="58"/>
  <c r="L30" i="58"/>
  <c r="K30" i="58"/>
  <c r="J30" i="58"/>
  <c r="I30" i="58"/>
  <c r="G30" i="58"/>
  <c r="F30" i="58"/>
  <c r="E30" i="58"/>
  <c r="P18" i="58"/>
  <c r="O18" i="58"/>
  <c r="N18" i="58"/>
  <c r="M18" i="58"/>
  <c r="L18" i="58"/>
  <c r="K18" i="58"/>
  <c r="J18" i="58"/>
  <c r="I18" i="58"/>
  <c r="G18" i="58"/>
  <c r="F18" i="58"/>
  <c r="E18" i="58"/>
  <c r="P145" i="58"/>
  <c r="O145" i="58"/>
  <c r="N145" i="58"/>
  <c r="M145" i="58"/>
  <c r="L145" i="58"/>
  <c r="K145" i="58"/>
  <c r="J145" i="58"/>
  <c r="I145" i="58"/>
  <c r="G145" i="58"/>
  <c r="F145" i="58"/>
  <c r="E145" i="58"/>
  <c r="P142" i="58"/>
  <c r="O142" i="58"/>
  <c r="N142" i="58"/>
  <c r="M142" i="58"/>
  <c r="L142" i="58"/>
  <c r="K142" i="58"/>
  <c r="J142" i="58"/>
  <c r="I142" i="58"/>
  <c r="G142" i="58"/>
  <c r="F142" i="58"/>
  <c r="E142" i="58"/>
  <c r="P401" i="58"/>
  <c r="O401" i="58"/>
  <c r="N401" i="58"/>
  <c r="M401" i="58"/>
  <c r="L401" i="58"/>
  <c r="K401" i="58"/>
  <c r="J401" i="58"/>
  <c r="I401" i="58"/>
  <c r="G401" i="58"/>
  <c r="F401" i="58"/>
  <c r="E401" i="58"/>
  <c r="P286" i="58"/>
  <c r="O286" i="58"/>
  <c r="N286" i="58"/>
  <c r="M286" i="58"/>
  <c r="L286" i="58"/>
  <c r="K286" i="58"/>
  <c r="J286" i="58"/>
  <c r="I286" i="58"/>
  <c r="G286" i="58"/>
  <c r="F286" i="58"/>
  <c r="E286" i="58"/>
  <c r="P603" i="58"/>
  <c r="O603" i="58"/>
  <c r="N603" i="58"/>
  <c r="M603" i="58"/>
  <c r="L603" i="58"/>
  <c r="K603" i="58"/>
  <c r="J603" i="58"/>
  <c r="I603" i="58"/>
  <c r="G603" i="58"/>
  <c r="F603" i="58"/>
  <c r="E603" i="58"/>
  <c r="P502" i="58"/>
  <c r="O502" i="58"/>
  <c r="N502" i="58"/>
  <c r="M502" i="58"/>
  <c r="L502" i="58"/>
  <c r="K502" i="58"/>
  <c r="J502" i="58"/>
  <c r="I502" i="58"/>
  <c r="G502" i="58"/>
  <c r="F502" i="58"/>
  <c r="E502" i="58"/>
  <c r="P472" i="58"/>
  <c r="O472" i="58"/>
  <c r="N472" i="58"/>
  <c r="M472" i="58"/>
  <c r="L472" i="58"/>
  <c r="K472" i="58"/>
  <c r="J472" i="58"/>
  <c r="I472" i="58"/>
  <c r="G472" i="58"/>
  <c r="F472" i="58"/>
  <c r="E472" i="58"/>
  <c r="P435" i="58"/>
  <c r="O435" i="58"/>
  <c r="N435" i="58"/>
  <c r="M435" i="58"/>
  <c r="L435" i="58"/>
  <c r="K435" i="58"/>
  <c r="J435" i="58"/>
  <c r="I435" i="58"/>
  <c r="G435" i="58"/>
  <c r="F435" i="58"/>
  <c r="E435" i="58"/>
  <c r="P114" i="58"/>
  <c r="O114" i="58"/>
  <c r="N114" i="58"/>
  <c r="M114" i="58"/>
  <c r="L114" i="58"/>
  <c r="K114" i="58"/>
  <c r="J114" i="58"/>
  <c r="I114" i="58"/>
  <c r="G114" i="58"/>
  <c r="F114" i="58"/>
  <c r="E114" i="58"/>
  <c r="P416" i="58"/>
  <c r="O416" i="58"/>
  <c r="N416" i="58"/>
  <c r="M416" i="58"/>
  <c r="L416" i="58"/>
  <c r="K416" i="58"/>
  <c r="J416" i="58"/>
  <c r="I416" i="58"/>
  <c r="G416" i="58"/>
  <c r="F416" i="58"/>
  <c r="E416" i="58"/>
  <c r="P418" i="58"/>
  <c r="O418" i="58"/>
  <c r="N418" i="58"/>
  <c r="M418" i="58"/>
  <c r="L418" i="58"/>
  <c r="K418" i="58"/>
  <c r="J418" i="58"/>
  <c r="I418" i="58"/>
  <c r="G418" i="58"/>
  <c r="F418" i="58"/>
  <c r="E418" i="58"/>
  <c r="P97" i="58"/>
  <c r="O97" i="58"/>
  <c r="N97" i="58"/>
  <c r="M97" i="58"/>
  <c r="L97" i="58"/>
  <c r="K97" i="58"/>
  <c r="J97" i="58"/>
  <c r="I97" i="58"/>
  <c r="G97" i="58"/>
  <c r="F97" i="58"/>
  <c r="E97" i="58"/>
  <c r="P80" i="58"/>
  <c r="O80" i="58"/>
  <c r="N80" i="58"/>
  <c r="M80" i="58"/>
  <c r="L80" i="58"/>
  <c r="K80" i="58"/>
  <c r="J80" i="58"/>
  <c r="I80" i="58"/>
  <c r="G80" i="58"/>
  <c r="F80" i="58"/>
  <c r="E80" i="58"/>
  <c r="P533" i="58"/>
  <c r="O533" i="58"/>
  <c r="N533" i="58"/>
  <c r="M533" i="58"/>
  <c r="L533" i="58"/>
  <c r="K533" i="58"/>
  <c r="J533" i="58"/>
  <c r="I533" i="58"/>
  <c r="G533" i="58"/>
  <c r="F533" i="58"/>
  <c r="E533" i="58"/>
  <c r="P353" i="58"/>
  <c r="O353" i="58"/>
  <c r="N353" i="58"/>
  <c r="M353" i="58"/>
  <c r="L353" i="58"/>
  <c r="K353" i="58"/>
  <c r="J353" i="58"/>
  <c r="I353" i="58"/>
  <c r="G353" i="58"/>
  <c r="F353" i="58"/>
  <c r="E353" i="58"/>
  <c r="P339" i="58"/>
  <c r="O339" i="58"/>
  <c r="N339" i="58"/>
  <c r="M339" i="58"/>
  <c r="L339" i="58"/>
  <c r="K339" i="58"/>
  <c r="J339" i="58"/>
  <c r="I339" i="58"/>
  <c r="G339" i="58"/>
  <c r="F339" i="58"/>
  <c r="E339" i="58"/>
  <c r="P26" i="58"/>
  <c r="O26" i="58"/>
  <c r="N26" i="58"/>
  <c r="M26" i="58"/>
  <c r="L26" i="58"/>
  <c r="K26" i="58"/>
  <c r="J26" i="58"/>
  <c r="I26" i="58"/>
  <c r="G26" i="58"/>
  <c r="F26" i="58"/>
  <c r="E26" i="58"/>
  <c r="P314" i="58"/>
  <c r="O314" i="58"/>
  <c r="N314" i="58"/>
  <c r="M314" i="58"/>
  <c r="L314" i="58"/>
  <c r="K314" i="58"/>
  <c r="J314" i="58"/>
  <c r="I314" i="58"/>
  <c r="G314" i="58"/>
  <c r="F314" i="58"/>
  <c r="E314" i="58"/>
  <c r="P567" i="58"/>
  <c r="O567" i="58"/>
  <c r="N567" i="58"/>
  <c r="M567" i="58"/>
  <c r="L567" i="58"/>
  <c r="K567" i="58"/>
  <c r="J567" i="58"/>
  <c r="I567" i="58"/>
  <c r="G567" i="58"/>
  <c r="F567" i="58"/>
  <c r="E567" i="58"/>
  <c r="P262" i="58"/>
  <c r="O262" i="58"/>
  <c r="N262" i="58"/>
  <c r="M262" i="58"/>
  <c r="L262" i="58"/>
  <c r="K262" i="58"/>
  <c r="J262" i="58"/>
  <c r="I262" i="58"/>
  <c r="G262" i="58"/>
  <c r="F262" i="58"/>
  <c r="E262" i="58"/>
  <c r="P516" i="58"/>
  <c r="O516" i="58"/>
  <c r="N516" i="58"/>
  <c r="M516" i="58"/>
  <c r="L516" i="58"/>
  <c r="K516" i="58"/>
  <c r="J516" i="58"/>
  <c r="I516" i="58"/>
  <c r="G516" i="58"/>
  <c r="F516" i="58"/>
  <c r="E516" i="58"/>
  <c r="P256" i="58"/>
  <c r="O256" i="58"/>
  <c r="N256" i="58"/>
  <c r="M256" i="58"/>
  <c r="L256" i="58"/>
  <c r="K256" i="58"/>
  <c r="J256" i="58"/>
  <c r="I256" i="58"/>
  <c r="G256" i="58"/>
  <c r="F256" i="58"/>
  <c r="E256" i="58"/>
  <c r="P247" i="58"/>
  <c r="O247" i="58"/>
  <c r="N247" i="58"/>
  <c r="M247" i="58"/>
  <c r="L247" i="58"/>
  <c r="K247" i="58"/>
  <c r="J247" i="58"/>
  <c r="I247" i="58"/>
  <c r="G247" i="58"/>
  <c r="F247" i="58"/>
  <c r="E247" i="58"/>
  <c r="P565" i="58"/>
  <c r="O565" i="58"/>
  <c r="N565" i="58"/>
  <c r="M565" i="58"/>
  <c r="L565" i="58"/>
  <c r="K565" i="58"/>
  <c r="J565" i="58"/>
  <c r="I565" i="58"/>
  <c r="G565" i="58"/>
  <c r="F565" i="58"/>
  <c r="E565" i="58"/>
  <c r="P241" i="58"/>
  <c r="O241" i="58"/>
  <c r="N241" i="58"/>
  <c r="M241" i="58"/>
  <c r="L241" i="58"/>
  <c r="K241" i="58"/>
  <c r="J241" i="58"/>
  <c r="I241" i="58"/>
  <c r="G241" i="58"/>
  <c r="F241" i="58"/>
  <c r="E241" i="58"/>
  <c r="P507" i="58"/>
  <c r="O507" i="58"/>
  <c r="N507" i="58"/>
  <c r="M507" i="58"/>
  <c r="L507" i="58"/>
  <c r="K507" i="58"/>
  <c r="J507" i="58"/>
  <c r="I507" i="58"/>
  <c r="G507" i="58"/>
  <c r="F507" i="58"/>
  <c r="E507" i="58"/>
  <c r="P233" i="58"/>
  <c r="O233" i="58"/>
  <c r="N233" i="58"/>
  <c r="M233" i="58"/>
  <c r="L233" i="58"/>
  <c r="K233" i="58"/>
  <c r="J233" i="58"/>
  <c r="I233" i="58"/>
  <c r="G233" i="58"/>
  <c r="F233" i="58"/>
  <c r="E233" i="58"/>
  <c r="P216" i="58"/>
  <c r="O216" i="58"/>
  <c r="N216" i="58"/>
  <c r="M216" i="58"/>
  <c r="L216" i="58"/>
  <c r="K216" i="58"/>
  <c r="J216" i="58"/>
  <c r="I216" i="58"/>
  <c r="G216" i="58"/>
  <c r="F216" i="58"/>
  <c r="E216" i="58"/>
  <c r="P555" i="58"/>
  <c r="O555" i="58"/>
  <c r="N555" i="58"/>
  <c r="M555" i="58"/>
  <c r="L555" i="58"/>
  <c r="K555" i="58"/>
  <c r="J555" i="58"/>
  <c r="I555" i="58"/>
  <c r="G555" i="58"/>
  <c r="F555" i="58"/>
  <c r="E555" i="58"/>
  <c r="P479" i="58"/>
  <c r="O479" i="58"/>
  <c r="N479" i="58"/>
  <c r="M479" i="58"/>
  <c r="L479" i="58"/>
  <c r="K479" i="58"/>
  <c r="J479" i="58"/>
  <c r="I479" i="58"/>
  <c r="G479" i="58"/>
  <c r="F479" i="58"/>
  <c r="E479" i="58"/>
  <c r="P182" i="58"/>
  <c r="O182" i="58"/>
  <c r="N182" i="58"/>
  <c r="M182" i="58"/>
  <c r="L182" i="58"/>
  <c r="K182" i="58"/>
  <c r="J182" i="58"/>
  <c r="I182" i="58"/>
  <c r="G182" i="58"/>
  <c r="F182" i="58"/>
  <c r="E182" i="58"/>
  <c r="P596" i="58"/>
  <c r="O596" i="58"/>
  <c r="N596" i="58"/>
  <c r="M596" i="58"/>
  <c r="L596" i="58"/>
  <c r="K596" i="58"/>
  <c r="J596" i="58"/>
  <c r="I596" i="58"/>
  <c r="G596" i="58"/>
  <c r="F596" i="58"/>
  <c r="E596" i="58"/>
  <c r="P465" i="58"/>
  <c r="O465" i="58"/>
  <c r="N465" i="58"/>
  <c r="M465" i="58"/>
  <c r="L465" i="58"/>
  <c r="K465" i="58"/>
  <c r="J465" i="58"/>
  <c r="I465" i="58"/>
  <c r="G465" i="58"/>
  <c r="F465" i="58"/>
  <c r="E465" i="58"/>
  <c r="P598" i="58"/>
  <c r="O598" i="58"/>
  <c r="N598" i="58"/>
  <c r="M598" i="58"/>
  <c r="L598" i="58"/>
  <c r="K598" i="58"/>
  <c r="J598" i="58"/>
  <c r="I598" i="58"/>
  <c r="G598" i="58"/>
  <c r="F598" i="58"/>
  <c r="E598" i="58"/>
  <c r="P165" i="58"/>
  <c r="O165" i="58"/>
  <c r="N165" i="58"/>
  <c r="M165" i="58"/>
  <c r="L165" i="58"/>
  <c r="K165" i="58"/>
  <c r="J165" i="58"/>
  <c r="I165" i="58"/>
  <c r="G165" i="58"/>
  <c r="F165" i="58"/>
  <c r="E165" i="58"/>
  <c r="P595" i="58"/>
  <c r="O595" i="58"/>
  <c r="N595" i="58"/>
  <c r="M595" i="58"/>
  <c r="L595" i="58"/>
  <c r="K595" i="58"/>
  <c r="J595" i="58"/>
  <c r="I595" i="58"/>
  <c r="G595" i="58"/>
  <c r="F595" i="58"/>
  <c r="E595" i="58"/>
  <c r="P445" i="58"/>
  <c r="O445" i="58"/>
  <c r="N445" i="58"/>
  <c r="M445" i="58"/>
  <c r="L445" i="58"/>
  <c r="K445" i="58"/>
  <c r="J445" i="58"/>
  <c r="I445" i="58"/>
  <c r="G445" i="58"/>
  <c r="F445" i="58"/>
  <c r="E445" i="58"/>
  <c r="P439" i="58"/>
  <c r="O439" i="58"/>
  <c r="N439" i="58"/>
  <c r="M439" i="58"/>
  <c r="L439" i="58"/>
  <c r="K439" i="58"/>
  <c r="J439" i="58"/>
  <c r="I439" i="58"/>
  <c r="G439" i="58"/>
  <c r="F439" i="58"/>
  <c r="E439" i="58"/>
  <c r="P420" i="58"/>
  <c r="O420" i="58"/>
  <c r="N420" i="58"/>
  <c r="M420" i="58"/>
  <c r="L420" i="58"/>
  <c r="K420" i="58"/>
  <c r="J420" i="58"/>
  <c r="I420" i="58"/>
  <c r="G420" i="58"/>
  <c r="F420" i="58"/>
  <c r="E420" i="58"/>
  <c r="P414" i="58"/>
  <c r="O414" i="58"/>
  <c r="N414" i="58"/>
  <c r="M414" i="58"/>
  <c r="L414" i="58"/>
  <c r="K414" i="58"/>
  <c r="J414" i="58"/>
  <c r="I414" i="58"/>
  <c r="G414" i="58"/>
  <c r="F414" i="58"/>
  <c r="E414" i="58"/>
  <c r="P392" i="58"/>
  <c r="O392" i="58"/>
  <c r="N392" i="58"/>
  <c r="M392" i="58"/>
  <c r="L392" i="58"/>
  <c r="K392" i="58"/>
  <c r="J392" i="58"/>
  <c r="I392" i="58"/>
  <c r="G392" i="58"/>
  <c r="F392" i="58"/>
  <c r="E392" i="58"/>
  <c r="P84" i="58"/>
  <c r="O84" i="58"/>
  <c r="N84" i="58"/>
  <c r="M84" i="58"/>
  <c r="L84" i="58"/>
  <c r="K84" i="58"/>
  <c r="J84" i="58"/>
  <c r="I84" i="58"/>
  <c r="G84" i="58"/>
  <c r="F84" i="58"/>
  <c r="E84" i="58"/>
  <c r="P381" i="58"/>
  <c r="O381" i="58"/>
  <c r="N381" i="58"/>
  <c r="M381" i="58"/>
  <c r="L381" i="58"/>
  <c r="K381" i="58"/>
  <c r="J381" i="58"/>
  <c r="I381" i="58"/>
  <c r="G381" i="58"/>
  <c r="F381" i="58"/>
  <c r="E381" i="58"/>
  <c r="P65" i="58"/>
  <c r="O65" i="58"/>
  <c r="N65" i="58"/>
  <c r="M65" i="58"/>
  <c r="L65" i="58"/>
  <c r="K65" i="58"/>
  <c r="J65" i="58"/>
  <c r="I65" i="58"/>
  <c r="G65" i="58"/>
  <c r="F65" i="58"/>
  <c r="E65" i="58"/>
  <c r="P378" i="58"/>
  <c r="O378" i="58"/>
  <c r="N378" i="58"/>
  <c r="M378" i="58"/>
  <c r="L378" i="58"/>
  <c r="K378" i="58"/>
  <c r="J378" i="58"/>
  <c r="I378" i="58"/>
  <c r="G378" i="58"/>
  <c r="F378" i="58"/>
  <c r="E378" i="58"/>
  <c r="P70" i="58"/>
  <c r="O70" i="58"/>
  <c r="N70" i="58"/>
  <c r="M70" i="58"/>
  <c r="L70" i="58"/>
  <c r="K70" i="58"/>
  <c r="J70" i="58"/>
  <c r="I70" i="58"/>
  <c r="G70" i="58"/>
  <c r="F70" i="58"/>
  <c r="E70" i="58"/>
  <c r="P369" i="58"/>
  <c r="O369" i="58"/>
  <c r="N369" i="58"/>
  <c r="M369" i="58"/>
  <c r="L369" i="58"/>
  <c r="K369" i="58"/>
  <c r="J369" i="58"/>
  <c r="I369" i="58"/>
  <c r="G369" i="58"/>
  <c r="F369" i="58"/>
  <c r="E369" i="58"/>
  <c r="P585" i="58"/>
  <c r="O585" i="58"/>
  <c r="N585" i="58"/>
  <c r="M585" i="58"/>
  <c r="L585" i="58"/>
  <c r="K585" i="58"/>
  <c r="J585" i="58"/>
  <c r="I585" i="58"/>
  <c r="G585" i="58"/>
  <c r="F585" i="58"/>
  <c r="E585" i="58"/>
  <c r="P355" i="58"/>
  <c r="O355" i="58"/>
  <c r="N355" i="58"/>
  <c r="M355" i="58"/>
  <c r="L355" i="58"/>
  <c r="K355" i="58"/>
  <c r="J355" i="58"/>
  <c r="I355" i="58"/>
  <c r="G355" i="58"/>
  <c r="F355" i="58"/>
  <c r="E355" i="58"/>
  <c r="P581" i="58"/>
  <c r="O581" i="58"/>
  <c r="N581" i="58"/>
  <c r="M581" i="58"/>
  <c r="L581" i="58"/>
  <c r="K581" i="58"/>
  <c r="J581" i="58"/>
  <c r="I581" i="58"/>
  <c r="G581" i="58"/>
  <c r="F581" i="58"/>
  <c r="E581" i="58"/>
  <c r="P347" i="58"/>
  <c r="O347" i="58"/>
  <c r="N347" i="58"/>
  <c r="M347" i="58"/>
  <c r="L347" i="58"/>
  <c r="K347" i="58"/>
  <c r="J347" i="58"/>
  <c r="I347" i="58"/>
  <c r="G347" i="58"/>
  <c r="F347" i="58"/>
  <c r="E347" i="58"/>
  <c r="P47" i="58"/>
  <c r="O47" i="58"/>
  <c r="N47" i="58"/>
  <c r="M47" i="58"/>
  <c r="L47" i="58"/>
  <c r="K47" i="58"/>
  <c r="J47" i="58"/>
  <c r="I47" i="58"/>
  <c r="G47" i="58"/>
  <c r="F47" i="58"/>
  <c r="E47" i="58"/>
  <c r="P334" i="58"/>
  <c r="O334" i="58"/>
  <c r="N334" i="58"/>
  <c r="M334" i="58"/>
  <c r="L334" i="58"/>
  <c r="K334" i="58"/>
  <c r="J334" i="58"/>
  <c r="I334" i="58"/>
  <c r="G334" i="58"/>
  <c r="F334" i="58"/>
  <c r="E334" i="58"/>
  <c r="P326" i="58"/>
  <c r="O326" i="58"/>
  <c r="N326" i="58"/>
  <c r="M326" i="58"/>
  <c r="L326" i="58"/>
  <c r="K326" i="58"/>
  <c r="J326" i="58"/>
  <c r="I326" i="58"/>
  <c r="G326" i="58"/>
  <c r="F326" i="58"/>
  <c r="E326" i="58"/>
  <c r="P578" i="58"/>
  <c r="O578" i="58"/>
  <c r="N578" i="58"/>
  <c r="M578" i="58"/>
  <c r="L578" i="58"/>
  <c r="K578" i="58"/>
  <c r="J578" i="58"/>
  <c r="I578" i="58"/>
  <c r="G578" i="58"/>
  <c r="F578" i="58"/>
  <c r="E578" i="58"/>
  <c r="P530" i="58"/>
  <c r="O530" i="58"/>
  <c r="N530" i="58"/>
  <c r="M530" i="58"/>
  <c r="L530" i="58"/>
  <c r="K530" i="58"/>
  <c r="J530" i="58"/>
  <c r="I530" i="58"/>
  <c r="G530" i="58"/>
  <c r="F530" i="58"/>
  <c r="E530" i="58"/>
  <c r="P38" i="58"/>
  <c r="O38" i="58"/>
  <c r="N38" i="58"/>
  <c r="M38" i="58"/>
  <c r="L38" i="58"/>
  <c r="K38" i="58"/>
  <c r="J38" i="58"/>
  <c r="I38" i="58"/>
  <c r="G38" i="58"/>
  <c r="F38" i="58"/>
  <c r="E38" i="58"/>
  <c r="P36" i="58"/>
  <c r="O36" i="58"/>
  <c r="N36" i="58"/>
  <c r="M36" i="58"/>
  <c r="L36" i="58"/>
  <c r="K36" i="58"/>
  <c r="J36" i="58"/>
  <c r="I36" i="58"/>
  <c r="G36" i="58"/>
  <c r="F36" i="58"/>
  <c r="E36" i="58"/>
  <c r="P317" i="58"/>
  <c r="O317" i="58"/>
  <c r="N317" i="58"/>
  <c r="M317" i="58"/>
  <c r="L317" i="58"/>
  <c r="K317" i="58"/>
  <c r="J317" i="58"/>
  <c r="I317" i="58"/>
  <c r="G317" i="58"/>
  <c r="F317" i="58"/>
  <c r="E317" i="58"/>
  <c r="P305" i="58"/>
  <c r="O305" i="58"/>
  <c r="N305" i="58"/>
  <c r="M305" i="58"/>
  <c r="L305" i="58"/>
  <c r="K305" i="58"/>
  <c r="J305" i="58"/>
  <c r="I305" i="58"/>
  <c r="G305" i="58"/>
  <c r="F305" i="58"/>
  <c r="E305" i="58"/>
  <c r="P306" i="58"/>
  <c r="O306" i="58"/>
  <c r="N306" i="58"/>
  <c r="M306" i="58"/>
  <c r="L306" i="58"/>
  <c r="K306" i="58"/>
  <c r="J306" i="58"/>
  <c r="I306" i="58"/>
  <c r="G306" i="58"/>
  <c r="F306" i="58"/>
  <c r="E306" i="58"/>
  <c r="P304" i="58"/>
  <c r="O304" i="58"/>
  <c r="N304" i="58"/>
  <c r="M304" i="58"/>
  <c r="L304" i="58"/>
  <c r="K304" i="58"/>
  <c r="J304" i="58"/>
  <c r="I304" i="58"/>
  <c r="G304" i="58"/>
  <c r="F304" i="58"/>
  <c r="E304" i="58"/>
  <c r="P299" i="58"/>
  <c r="O299" i="58"/>
  <c r="N299" i="58"/>
  <c r="M299" i="58"/>
  <c r="L299" i="58"/>
  <c r="K299" i="58"/>
  <c r="J299" i="58"/>
  <c r="I299" i="58"/>
  <c r="G299" i="58"/>
  <c r="F299" i="58"/>
  <c r="E299" i="58"/>
  <c r="P300" i="58"/>
  <c r="O300" i="58"/>
  <c r="N300" i="58"/>
  <c r="M300" i="58"/>
  <c r="L300" i="58"/>
  <c r="K300" i="58"/>
  <c r="J300" i="58"/>
  <c r="I300" i="58"/>
  <c r="G300" i="58"/>
  <c r="F300" i="58"/>
  <c r="E300" i="58"/>
  <c r="P292" i="58"/>
  <c r="O292" i="58"/>
  <c r="N292" i="58"/>
  <c r="M292" i="58"/>
  <c r="L292" i="58"/>
  <c r="K292" i="58"/>
  <c r="J292" i="58"/>
  <c r="I292" i="58"/>
  <c r="G292" i="58"/>
  <c r="F292" i="58"/>
  <c r="E292" i="58"/>
  <c r="P13" i="58"/>
  <c r="O13" i="58"/>
  <c r="N13" i="58"/>
  <c r="M13" i="58"/>
  <c r="L13" i="58"/>
  <c r="K13" i="58"/>
  <c r="J13" i="58"/>
  <c r="I13" i="58"/>
  <c r="G13" i="58"/>
  <c r="F13" i="58"/>
  <c r="E13" i="58"/>
  <c r="P280" i="58"/>
  <c r="O280" i="58"/>
  <c r="N280" i="58"/>
  <c r="M280" i="58"/>
  <c r="L280" i="58"/>
  <c r="K280" i="58"/>
  <c r="J280" i="58"/>
  <c r="I280" i="58"/>
  <c r="G280" i="58"/>
  <c r="F280" i="58"/>
  <c r="E280" i="58"/>
  <c r="P277" i="58"/>
  <c r="O277" i="58"/>
  <c r="N277" i="58"/>
  <c r="M277" i="58"/>
  <c r="L277" i="58"/>
  <c r="K277" i="58"/>
  <c r="J277" i="58"/>
  <c r="I277" i="58"/>
  <c r="G277" i="58"/>
  <c r="F277" i="58"/>
  <c r="E277" i="58"/>
  <c r="P9" i="58"/>
  <c r="O9" i="58"/>
  <c r="N9" i="58"/>
  <c r="M9" i="58"/>
  <c r="L9" i="58"/>
  <c r="K9" i="58"/>
  <c r="J9" i="58"/>
  <c r="I9" i="58"/>
  <c r="G9" i="58"/>
  <c r="F9" i="58"/>
  <c r="E9" i="58"/>
  <c r="P525" i="58"/>
  <c r="O525" i="58"/>
  <c r="N525" i="58"/>
  <c r="M525" i="58"/>
  <c r="L525" i="58"/>
  <c r="K525" i="58"/>
  <c r="J525" i="58"/>
  <c r="I525" i="58"/>
  <c r="G525" i="58"/>
  <c r="F525" i="58"/>
  <c r="E525" i="58"/>
  <c r="P263" i="58"/>
  <c r="O263" i="58"/>
  <c r="N263" i="58"/>
  <c r="M263" i="58"/>
  <c r="L263" i="58"/>
  <c r="K263" i="58"/>
  <c r="J263" i="58"/>
  <c r="I263" i="58"/>
  <c r="G263" i="58"/>
  <c r="F263" i="58"/>
  <c r="E263" i="58"/>
  <c r="P252" i="58"/>
  <c r="O252" i="58"/>
  <c r="N252" i="58"/>
  <c r="M252" i="58"/>
  <c r="L252" i="58"/>
  <c r="K252" i="58"/>
  <c r="J252" i="58"/>
  <c r="I252" i="58"/>
  <c r="G252" i="58"/>
  <c r="F252" i="58"/>
  <c r="E252" i="58"/>
  <c r="P253" i="58"/>
  <c r="O253" i="58"/>
  <c r="N253" i="58"/>
  <c r="M253" i="58"/>
  <c r="L253" i="58"/>
  <c r="K253" i="58"/>
  <c r="J253" i="58"/>
  <c r="I253" i="58"/>
  <c r="G253" i="58"/>
  <c r="F253" i="58"/>
  <c r="E253" i="58"/>
  <c r="P250" i="58"/>
  <c r="O250" i="58"/>
  <c r="N250" i="58"/>
  <c r="M250" i="58"/>
  <c r="L250" i="58"/>
  <c r="K250" i="58"/>
  <c r="J250" i="58"/>
  <c r="I250" i="58"/>
  <c r="G250" i="58"/>
  <c r="F250" i="58"/>
  <c r="E250" i="58"/>
  <c r="P512" i="58"/>
  <c r="O512" i="58"/>
  <c r="N512" i="58"/>
  <c r="M512" i="58"/>
  <c r="L512" i="58"/>
  <c r="K512" i="58"/>
  <c r="J512" i="58"/>
  <c r="I512" i="58"/>
  <c r="G512" i="58"/>
  <c r="F512" i="58"/>
  <c r="E512" i="58"/>
  <c r="P514" i="58"/>
  <c r="O514" i="58"/>
  <c r="N514" i="58"/>
  <c r="M514" i="58"/>
  <c r="L514" i="58"/>
  <c r="K514" i="58"/>
  <c r="J514" i="58"/>
  <c r="I514" i="58"/>
  <c r="G514" i="58"/>
  <c r="F514" i="58"/>
  <c r="E514" i="58"/>
  <c r="P248" i="58"/>
  <c r="O248" i="58"/>
  <c r="N248" i="58"/>
  <c r="M248" i="58"/>
  <c r="L248" i="58"/>
  <c r="K248" i="58"/>
  <c r="J248" i="58"/>
  <c r="I248" i="58"/>
  <c r="G248" i="58"/>
  <c r="F248" i="58"/>
  <c r="E248" i="58"/>
  <c r="P506" i="58"/>
  <c r="O506" i="58"/>
  <c r="N506" i="58"/>
  <c r="M506" i="58"/>
  <c r="L506" i="58"/>
  <c r="K506" i="58"/>
  <c r="J506" i="58"/>
  <c r="I506" i="58"/>
  <c r="G506" i="58"/>
  <c r="F506" i="58"/>
  <c r="E506" i="58"/>
  <c r="P505" i="58"/>
  <c r="O505" i="58"/>
  <c r="N505" i="58"/>
  <c r="M505" i="58"/>
  <c r="L505" i="58"/>
  <c r="K505" i="58"/>
  <c r="J505" i="58"/>
  <c r="I505" i="58"/>
  <c r="G505" i="58"/>
  <c r="F505" i="58"/>
  <c r="E505" i="58"/>
  <c r="P239" i="58"/>
  <c r="O239" i="58"/>
  <c r="N239" i="58"/>
  <c r="M239" i="58"/>
  <c r="L239" i="58"/>
  <c r="K239" i="58"/>
  <c r="J239" i="58"/>
  <c r="I239" i="58"/>
  <c r="G239" i="58"/>
  <c r="F239" i="58"/>
  <c r="E239" i="58"/>
  <c r="P232" i="58"/>
  <c r="O232" i="58"/>
  <c r="N232" i="58"/>
  <c r="M232" i="58"/>
  <c r="L232" i="58"/>
  <c r="K232" i="58"/>
  <c r="J232" i="58"/>
  <c r="I232" i="58"/>
  <c r="G232" i="58"/>
  <c r="F232" i="58"/>
  <c r="E232" i="58"/>
  <c r="P561" i="58"/>
  <c r="O561" i="58"/>
  <c r="N561" i="58"/>
  <c r="M561" i="58"/>
  <c r="L561" i="58"/>
  <c r="K561" i="58"/>
  <c r="J561" i="58"/>
  <c r="I561" i="58"/>
  <c r="G561" i="58"/>
  <c r="F561" i="58"/>
  <c r="E561" i="58"/>
  <c r="P500" i="58"/>
  <c r="O500" i="58"/>
  <c r="N500" i="58"/>
  <c r="M500" i="58"/>
  <c r="L500" i="58"/>
  <c r="K500" i="58"/>
  <c r="J500" i="58"/>
  <c r="I500" i="58"/>
  <c r="G500" i="58"/>
  <c r="F500" i="58"/>
  <c r="E500" i="58"/>
  <c r="P229" i="58"/>
  <c r="O229" i="58"/>
  <c r="N229" i="58"/>
  <c r="M229" i="58"/>
  <c r="L229" i="58"/>
  <c r="K229" i="58"/>
  <c r="J229" i="58"/>
  <c r="I229" i="58"/>
  <c r="G229" i="58"/>
  <c r="F229" i="58"/>
  <c r="E229" i="58"/>
  <c r="P503" i="58"/>
  <c r="O503" i="58"/>
  <c r="N503" i="58"/>
  <c r="M503" i="58"/>
  <c r="L503" i="58"/>
  <c r="K503" i="58"/>
  <c r="J503" i="58"/>
  <c r="I503" i="58"/>
  <c r="G503" i="58"/>
  <c r="F503" i="58"/>
  <c r="E503" i="58"/>
  <c r="P227" i="58"/>
  <c r="O227" i="58"/>
  <c r="N227" i="58"/>
  <c r="M227" i="58"/>
  <c r="L227" i="58"/>
  <c r="K227" i="58"/>
  <c r="J227" i="58"/>
  <c r="I227" i="58"/>
  <c r="G227" i="58"/>
  <c r="F227" i="58"/>
  <c r="E227" i="58"/>
  <c r="P498" i="58"/>
  <c r="O498" i="58"/>
  <c r="N498" i="58"/>
  <c r="M498" i="58"/>
  <c r="L498" i="58"/>
  <c r="K498" i="58"/>
  <c r="J498" i="58"/>
  <c r="I498" i="58"/>
  <c r="G498" i="58"/>
  <c r="F498" i="58"/>
  <c r="E498" i="58"/>
  <c r="P226" i="58"/>
  <c r="O226" i="58"/>
  <c r="N226" i="58"/>
  <c r="M226" i="58"/>
  <c r="L226" i="58"/>
  <c r="K226" i="58"/>
  <c r="J226" i="58"/>
  <c r="I226" i="58"/>
  <c r="G226" i="58"/>
  <c r="F226" i="58"/>
  <c r="E226" i="58"/>
  <c r="P492" i="58"/>
  <c r="O492" i="58"/>
  <c r="N492" i="58"/>
  <c r="M492" i="58"/>
  <c r="L492" i="58"/>
  <c r="K492" i="58"/>
  <c r="J492" i="58"/>
  <c r="I492" i="58"/>
  <c r="G492" i="58"/>
  <c r="F492" i="58"/>
  <c r="E492" i="58"/>
  <c r="P491" i="58"/>
  <c r="O491" i="58"/>
  <c r="N491" i="58"/>
  <c r="M491" i="58"/>
  <c r="L491" i="58"/>
  <c r="K491" i="58"/>
  <c r="J491" i="58"/>
  <c r="I491" i="58"/>
  <c r="G491" i="58"/>
  <c r="F491" i="58"/>
  <c r="E491" i="58"/>
  <c r="P202" i="58"/>
  <c r="O202" i="58"/>
  <c r="N202" i="58"/>
  <c r="M202" i="58"/>
  <c r="L202" i="58"/>
  <c r="K202" i="58"/>
  <c r="J202" i="58"/>
  <c r="I202" i="58"/>
  <c r="G202" i="58"/>
  <c r="F202" i="58"/>
  <c r="E202" i="58"/>
  <c r="P203" i="58"/>
  <c r="O203" i="58"/>
  <c r="N203" i="58"/>
  <c r="M203" i="58"/>
  <c r="L203" i="58"/>
  <c r="K203" i="58"/>
  <c r="J203" i="58"/>
  <c r="I203" i="58"/>
  <c r="G203" i="58"/>
  <c r="F203" i="58"/>
  <c r="E203" i="58"/>
  <c r="P192" i="58"/>
  <c r="O192" i="58"/>
  <c r="N192" i="58"/>
  <c r="M192" i="58"/>
  <c r="L192" i="58"/>
  <c r="K192" i="58"/>
  <c r="J192" i="58"/>
  <c r="I192" i="58"/>
  <c r="G192" i="58"/>
  <c r="F192" i="58"/>
  <c r="E192" i="58"/>
  <c r="P553" i="58"/>
  <c r="O553" i="58"/>
  <c r="N553" i="58"/>
  <c r="M553" i="58"/>
  <c r="L553" i="58"/>
  <c r="K553" i="58"/>
  <c r="J553" i="58"/>
  <c r="I553" i="58"/>
  <c r="G553" i="58"/>
  <c r="F553" i="58"/>
  <c r="E553" i="58"/>
  <c r="P464" i="58"/>
  <c r="O464" i="58"/>
  <c r="N464" i="58"/>
  <c r="M464" i="58"/>
  <c r="L464" i="58"/>
  <c r="K464" i="58"/>
  <c r="J464" i="58"/>
  <c r="I464" i="58"/>
  <c r="G464" i="58"/>
  <c r="F464" i="58"/>
  <c r="E464" i="58"/>
  <c r="P177" i="58"/>
  <c r="O177" i="58"/>
  <c r="N177" i="58"/>
  <c r="M177" i="58"/>
  <c r="L177" i="58"/>
  <c r="K177" i="58"/>
  <c r="J177" i="58"/>
  <c r="I177" i="58"/>
  <c r="G177" i="58"/>
  <c r="F177" i="58"/>
  <c r="E177" i="58"/>
  <c r="P471" i="58"/>
  <c r="O471" i="58"/>
  <c r="N471" i="58"/>
  <c r="M471" i="58"/>
  <c r="L471" i="58"/>
  <c r="K471" i="58"/>
  <c r="J471" i="58"/>
  <c r="I471" i="58"/>
  <c r="G471" i="58"/>
  <c r="F471" i="58"/>
  <c r="E471" i="58"/>
  <c r="P462" i="58"/>
  <c r="O462" i="58"/>
  <c r="N462" i="58"/>
  <c r="M462" i="58"/>
  <c r="L462" i="58"/>
  <c r="K462" i="58"/>
  <c r="J462" i="58"/>
  <c r="I462" i="58"/>
  <c r="G462" i="58"/>
  <c r="F462" i="58"/>
  <c r="E462" i="58"/>
  <c r="P549" i="58"/>
  <c r="O549" i="58"/>
  <c r="N549" i="58"/>
  <c r="M549" i="58"/>
  <c r="L549" i="58"/>
  <c r="K549" i="58"/>
  <c r="J549" i="58"/>
  <c r="I549" i="58"/>
  <c r="G549" i="58"/>
  <c r="F549" i="58"/>
  <c r="E549" i="58"/>
  <c r="P176" i="58"/>
  <c r="O176" i="58"/>
  <c r="N176" i="58"/>
  <c r="M176" i="58"/>
  <c r="L176" i="58"/>
  <c r="K176" i="58"/>
  <c r="J176" i="58"/>
  <c r="I176" i="58"/>
  <c r="G176" i="58"/>
  <c r="F176" i="58"/>
  <c r="E176" i="58"/>
  <c r="P458" i="58"/>
  <c r="O458" i="58"/>
  <c r="N458" i="58"/>
  <c r="M458" i="58"/>
  <c r="L458" i="58"/>
  <c r="K458" i="58"/>
  <c r="J458" i="58"/>
  <c r="I458" i="58"/>
  <c r="G458" i="58"/>
  <c r="F458" i="58"/>
  <c r="E458" i="58"/>
  <c r="P152" i="58"/>
  <c r="O152" i="58"/>
  <c r="N152" i="58"/>
  <c r="M152" i="58"/>
  <c r="L152" i="58"/>
  <c r="K152" i="58"/>
  <c r="J152" i="58"/>
  <c r="I152" i="58"/>
  <c r="G152" i="58"/>
  <c r="F152" i="58"/>
  <c r="E152" i="58"/>
  <c r="P446" i="58"/>
  <c r="O446" i="58"/>
  <c r="N446" i="58"/>
  <c r="M446" i="58"/>
  <c r="L446" i="58"/>
  <c r="K446" i="58"/>
  <c r="J446" i="58"/>
  <c r="I446" i="58"/>
  <c r="G446" i="58"/>
  <c r="F446" i="58"/>
  <c r="E446" i="58"/>
  <c r="P164" i="58"/>
  <c r="O164" i="58"/>
  <c r="N164" i="58"/>
  <c r="M164" i="58"/>
  <c r="L164" i="58"/>
  <c r="K164" i="58"/>
  <c r="J164" i="58"/>
  <c r="I164" i="58"/>
  <c r="G164" i="58"/>
  <c r="F164" i="58"/>
  <c r="E164" i="58"/>
  <c r="P543" i="58"/>
  <c r="O543" i="58"/>
  <c r="N543" i="58"/>
  <c r="M543" i="58"/>
  <c r="L543" i="58"/>
  <c r="K543" i="58"/>
  <c r="J543" i="58"/>
  <c r="I543" i="58"/>
  <c r="G543" i="58"/>
  <c r="F543" i="58"/>
  <c r="E543" i="58"/>
  <c r="P132" i="58"/>
  <c r="O132" i="58"/>
  <c r="N132" i="58"/>
  <c r="M132" i="58"/>
  <c r="L132" i="58"/>
  <c r="K132" i="58"/>
  <c r="J132" i="58"/>
  <c r="I132" i="58"/>
  <c r="G132" i="58"/>
  <c r="F132" i="58"/>
  <c r="E132" i="58"/>
  <c r="P139" i="58"/>
  <c r="O139" i="58"/>
  <c r="N139" i="58"/>
  <c r="M139" i="58"/>
  <c r="L139" i="58"/>
  <c r="K139" i="58"/>
  <c r="J139" i="58"/>
  <c r="I139" i="58"/>
  <c r="G139" i="58"/>
  <c r="F139" i="58"/>
  <c r="E139" i="58"/>
  <c r="P141" i="58"/>
  <c r="O141" i="58"/>
  <c r="N141" i="58"/>
  <c r="M141" i="58"/>
  <c r="L141" i="58"/>
  <c r="K141" i="58"/>
  <c r="J141" i="58"/>
  <c r="I141" i="58"/>
  <c r="G141" i="58"/>
  <c r="F141" i="58"/>
  <c r="E141" i="58"/>
  <c r="P112" i="58"/>
  <c r="O112" i="58"/>
  <c r="N112" i="58"/>
  <c r="M112" i="58"/>
  <c r="L112" i="58"/>
  <c r="K112" i="58"/>
  <c r="J112" i="58"/>
  <c r="I112" i="58"/>
  <c r="G112" i="58"/>
  <c r="F112" i="58"/>
  <c r="E112" i="58"/>
  <c r="P426" i="58"/>
  <c r="O426" i="58"/>
  <c r="N426" i="58"/>
  <c r="M426" i="58"/>
  <c r="L426" i="58"/>
  <c r="K426" i="58"/>
  <c r="J426" i="58"/>
  <c r="I426" i="58"/>
  <c r="G426" i="58"/>
  <c r="F426" i="58"/>
  <c r="E426" i="58"/>
  <c r="P427" i="58"/>
  <c r="O427" i="58"/>
  <c r="N427" i="58"/>
  <c r="M427" i="58"/>
  <c r="L427" i="58"/>
  <c r="K427" i="58"/>
  <c r="J427" i="58"/>
  <c r="I427" i="58"/>
  <c r="G427" i="58"/>
  <c r="F427" i="58"/>
  <c r="E427" i="58"/>
  <c r="P409" i="58"/>
  <c r="O409" i="58"/>
  <c r="N409" i="58"/>
  <c r="M409" i="58"/>
  <c r="L409" i="58"/>
  <c r="K409" i="58"/>
  <c r="J409" i="58"/>
  <c r="I409" i="58"/>
  <c r="G409" i="58"/>
  <c r="F409" i="58"/>
  <c r="E409" i="58"/>
  <c r="P118" i="58"/>
  <c r="O118" i="58"/>
  <c r="N118" i="58"/>
  <c r="M118" i="58"/>
  <c r="L118" i="58"/>
  <c r="K118" i="58"/>
  <c r="J118" i="58"/>
  <c r="I118" i="58"/>
  <c r="G118" i="58"/>
  <c r="F118" i="58"/>
  <c r="E118" i="58"/>
  <c r="P104" i="58"/>
  <c r="O104" i="58"/>
  <c r="N104" i="58"/>
  <c r="M104" i="58"/>
  <c r="L104" i="58"/>
  <c r="K104" i="58"/>
  <c r="J104" i="58"/>
  <c r="I104" i="58"/>
  <c r="G104" i="58"/>
  <c r="F104" i="58"/>
  <c r="E104" i="58"/>
  <c r="P400" i="58"/>
  <c r="O400" i="58"/>
  <c r="N400" i="58"/>
  <c r="M400" i="58"/>
  <c r="L400" i="58"/>
  <c r="K400" i="58"/>
  <c r="J400" i="58"/>
  <c r="I400" i="58"/>
  <c r="G400" i="58"/>
  <c r="F400" i="58"/>
  <c r="E400" i="58"/>
  <c r="P535" i="58"/>
  <c r="O535" i="58"/>
  <c r="N535" i="58"/>
  <c r="M535" i="58"/>
  <c r="L535" i="58"/>
  <c r="K535" i="58"/>
  <c r="J535" i="58"/>
  <c r="I535" i="58"/>
  <c r="G535" i="58"/>
  <c r="F535" i="58"/>
  <c r="E535" i="58"/>
  <c r="P368" i="58"/>
  <c r="O368" i="58"/>
  <c r="N368" i="58"/>
  <c r="M368" i="58"/>
  <c r="L368" i="58"/>
  <c r="K368" i="58"/>
  <c r="J368" i="58"/>
  <c r="I368" i="58"/>
  <c r="G368" i="58"/>
  <c r="F368" i="58"/>
  <c r="E368" i="58"/>
  <c r="P374" i="58"/>
  <c r="O374" i="58"/>
  <c r="N374" i="58"/>
  <c r="M374" i="58"/>
  <c r="L374" i="58"/>
  <c r="K374" i="58"/>
  <c r="J374" i="58"/>
  <c r="I374" i="58"/>
  <c r="G374" i="58"/>
  <c r="F374" i="58"/>
  <c r="E374" i="58"/>
  <c r="P364" i="58"/>
  <c r="O364" i="58"/>
  <c r="N364" i="58"/>
  <c r="M364" i="58"/>
  <c r="L364" i="58"/>
  <c r="K364" i="58"/>
  <c r="J364" i="58"/>
  <c r="I364" i="58"/>
  <c r="G364" i="58"/>
  <c r="F364" i="58"/>
  <c r="E364" i="58"/>
  <c r="P360" i="58"/>
  <c r="O360" i="58"/>
  <c r="N360" i="58"/>
  <c r="M360" i="58"/>
  <c r="L360" i="58"/>
  <c r="K360" i="58"/>
  <c r="J360" i="58"/>
  <c r="I360" i="58"/>
  <c r="G360" i="58"/>
  <c r="F360" i="58"/>
  <c r="E360" i="58"/>
  <c r="P333" i="58"/>
  <c r="O333" i="58"/>
  <c r="N333" i="58"/>
  <c r="M333" i="58"/>
  <c r="L333" i="58"/>
  <c r="K333" i="58"/>
  <c r="J333" i="58"/>
  <c r="I333" i="58"/>
  <c r="G333" i="58"/>
  <c r="F333" i="58"/>
  <c r="E333" i="58"/>
  <c r="P529" i="58"/>
  <c r="O529" i="58"/>
  <c r="N529" i="58"/>
  <c r="M529" i="58"/>
  <c r="L529" i="58"/>
  <c r="K529" i="58"/>
  <c r="J529" i="58"/>
  <c r="I529" i="58"/>
  <c r="G529" i="58"/>
  <c r="F529" i="58"/>
  <c r="E529" i="58"/>
  <c r="P319" i="58"/>
  <c r="O319" i="58"/>
  <c r="N319" i="58"/>
  <c r="M319" i="58"/>
  <c r="L319" i="58"/>
  <c r="K319" i="58"/>
  <c r="J319" i="58"/>
  <c r="I319" i="58"/>
  <c r="G319" i="58"/>
  <c r="F319" i="58"/>
  <c r="E319" i="58"/>
  <c r="P308" i="58"/>
  <c r="O308" i="58"/>
  <c r="N308" i="58"/>
  <c r="M308" i="58"/>
  <c r="L308" i="58"/>
  <c r="K308" i="58"/>
  <c r="J308" i="58"/>
  <c r="I308" i="58"/>
  <c r="G308" i="58"/>
  <c r="F308" i="58"/>
  <c r="E308" i="58"/>
  <c r="P303" i="58"/>
  <c r="O303" i="58"/>
  <c r="N303" i="58"/>
  <c r="M303" i="58"/>
  <c r="L303" i="58"/>
  <c r="K303" i="58"/>
  <c r="J303" i="58"/>
  <c r="I303" i="58"/>
  <c r="G303" i="58"/>
  <c r="F303" i="58"/>
  <c r="E303" i="58"/>
  <c r="P22" i="58"/>
  <c r="O22" i="58"/>
  <c r="N22" i="58"/>
  <c r="M22" i="58"/>
  <c r="L22" i="58"/>
  <c r="K22" i="58"/>
  <c r="J22" i="58"/>
  <c r="I22" i="58"/>
  <c r="G22" i="58"/>
  <c r="F22" i="58"/>
  <c r="E22" i="58"/>
  <c r="P377" i="58"/>
  <c r="O377" i="58"/>
  <c r="N377" i="58"/>
  <c r="M377" i="58"/>
  <c r="L377" i="58"/>
  <c r="K377" i="58"/>
  <c r="J377" i="58"/>
  <c r="I377" i="58"/>
  <c r="G377" i="58"/>
  <c r="F377" i="58"/>
  <c r="E377" i="58"/>
  <c r="P518" i="58"/>
  <c r="O518" i="58"/>
  <c r="N518" i="58"/>
  <c r="M518" i="58"/>
  <c r="L518" i="58"/>
  <c r="K518" i="58"/>
  <c r="J518" i="58"/>
  <c r="I518" i="58"/>
  <c r="G518" i="58"/>
  <c r="F518" i="58"/>
  <c r="E518" i="58"/>
  <c r="P251" i="58"/>
  <c r="O251" i="58"/>
  <c r="N251" i="58"/>
  <c r="M251" i="58"/>
  <c r="L251" i="58"/>
  <c r="K251" i="58"/>
  <c r="J251" i="58"/>
  <c r="I251" i="58"/>
  <c r="G251" i="58"/>
  <c r="F251" i="58"/>
  <c r="E251" i="58"/>
  <c r="P238" i="58"/>
  <c r="O238" i="58"/>
  <c r="N238" i="58"/>
  <c r="M238" i="58"/>
  <c r="L238" i="58"/>
  <c r="K238" i="58"/>
  <c r="J238" i="58"/>
  <c r="I238" i="58"/>
  <c r="G238" i="58"/>
  <c r="F238" i="58"/>
  <c r="E238" i="58"/>
  <c r="P558" i="58"/>
  <c r="O558" i="58"/>
  <c r="N558" i="58"/>
  <c r="M558" i="58"/>
  <c r="L558" i="58"/>
  <c r="K558" i="58"/>
  <c r="J558" i="58"/>
  <c r="I558" i="58"/>
  <c r="G558" i="58"/>
  <c r="F558" i="58"/>
  <c r="E558" i="58"/>
  <c r="P457" i="58"/>
  <c r="O457" i="58"/>
  <c r="N457" i="58"/>
  <c r="M457" i="58"/>
  <c r="L457" i="58"/>
  <c r="K457" i="58"/>
  <c r="J457" i="58"/>
  <c r="I457" i="58"/>
  <c r="G457" i="58"/>
  <c r="F457" i="58"/>
  <c r="E457" i="58"/>
  <c r="P429" i="58"/>
  <c r="O429" i="58"/>
  <c r="N429" i="58"/>
  <c r="M429" i="58"/>
  <c r="L429" i="58"/>
  <c r="K429" i="58"/>
  <c r="J429" i="58"/>
  <c r="I429" i="58"/>
  <c r="G429" i="58"/>
  <c r="F429" i="58"/>
  <c r="E429" i="58"/>
  <c r="P538" i="58"/>
  <c r="O538" i="58"/>
  <c r="N538" i="58"/>
  <c r="M538" i="58"/>
  <c r="L538" i="58"/>
  <c r="K538" i="58"/>
  <c r="J538" i="58"/>
  <c r="I538" i="58"/>
  <c r="G538" i="58"/>
  <c r="F538" i="58"/>
  <c r="E538" i="58"/>
  <c r="P101" i="58"/>
  <c r="O101" i="58"/>
  <c r="N101" i="58"/>
  <c r="M101" i="58"/>
  <c r="L101" i="58"/>
  <c r="K101" i="58"/>
  <c r="J101" i="58"/>
  <c r="I101" i="58"/>
  <c r="G101" i="58"/>
  <c r="F101" i="58"/>
  <c r="E101" i="58"/>
  <c r="P587" i="58"/>
  <c r="O587" i="58"/>
  <c r="N587" i="58"/>
  <c r="M587" i="58"/>
  <c r="L587" i="58"/>
  <c r="K587" i="58"/>
  <c r="J587" i="58"/>
  <c r="I587" i="58"/>
  <c r="G587" i="58"/>
  <c r="F587" i="58"/>
  <c r="E587" i="58"/>
  <c r="P276" i="58"/>
  <c r="O276" i="58"/>
  <c r="N276" i="58"/>
  <c r="M276" i="58"/>
  <c r="L276" i="58"/>
  <c r="K276" i="58"/>
  <c r="J276" i="58"/>
  <c r="I276" i="58"/>
  <c r="G276" i="58"/>
  <c r="F276" i="58"/>
  <c r="E276" i="58"/>
  <c r="P483" i="58"/>
  <c r="O483" i="58"/>
  <c r="N483" i="58"/>
  <c r="M483" i="58"/>
  <c r="L483" i="58"/>
  <c r="K483" i="58"/>
  <c r="J483" i="58"/>
  <c r="I483" i="58"/>
  <c r="G483" i="58"/>
  <c r="F483" i="58"/>
  <c r="E483" i="58"/>
  <c r="P211" i="58"/>
  <c r="O211" i="58"/>
  <c r="N211" i="58"/>
  <c r="M211" i="58"/>
  <c r="L211" i="58"/>
  <c r="K211" i="58"/>
  <c r="J211" i="58"/>
  <c r="I211" i="58"/>
  <c r="G211" i="58"/>
  <c r="F211" i="58"/>
  <c r="E211" i="58"/>
  <c r="P197" i="58"/>
  <c r="O197" i="58"/>
  <c r="N197" i="58"/>
  <c r="M197" i="58"/>
  <c r="L197" i="58"/>
  <c r="K197" i="58"/>
  <c r="J197" i="58"/>
  <c r="I197" i="58"/>
  <c r="G197" i="58"/>
  <c r="F197" i="58"/>
  <c r="E197" i="58"/>
  <c r="P474" i="58"/>
  <c r="O474" i="58"/>
  <c r="N474" i="58"/>
  <c r="M474" i="58"/>
  <c r="L474" i="58"/>
  <c r="K474" i="58"/>
  <c r="J474" i="58"/>
  <c r="I474" i="58"/>
  <c r="G474" i="58"/>
  <c r="F474" i="58"/>
  <c r="E474" i="58"/>
  <c r="P545" i="58"/>
  <c r="O545" i="58"/>
  <c r="N545" i="58"/>
  <c r="M545" i="58"/>
  <c r="L545" i="58"/>
  <c r="K545" i="58"/>
  <c r="J545" i="58"/>
  <c r="I545" i="58"/>
  <c r="G545" i="58"/>
  <c r="F545" i="58"/>
  <c r="E545" i="58"/>
  <c r="P136" i="58"/>
  <c r="O136" i="58"/>
  <c r="N136" i="58"/>
  <c r="M136" i="58"/>
  <c r="L136" i="58"/>
  <c r="K136" i="58"/>
  <c r="J136" i="58"/>
  <c r="I136" i="58"/>
  <c r="G136" i="58"/>
  <c r="F136" i="58"/>
  <c r="E136" i="58"/>
  <c r="P388" i="58"/>
  <c r="O388" i="58"/>
  <c r="N388" i="58"/>
  <c r="M388" i="58"/>
  <c r="L388" i="58"/>
  <c r="K388" i="58"/>
  <c r="J388" i="58"/>
  <c r="I388" i="58"/>
  <c r="G388" i="58"/>
  <c r="F388" i="58"/>
  <c r="E388" i="58"/>
  <c r="P389" i="58"/>
  <c r="O389" i="58"/>
  <c r="N389" i="58"/>
  <c r="M389" i="58"/>
  <c r="L389" i="58"/>
  <c r="K389" i="58"/>
  <c r="J389" i="58"/>
  <c r="I389" i="58"/>
  <c r="G389" i="58"/>
  <c r="F389" i="58"/>
  <c r="E389" i="58"/>
  <c r="P28" i="58"/>
  <c r="O28" i="58"/>
  <c r="N28" i="58"/>
  <c r="M28" i="58"/>
  <c r="L28" i="58"/>
  <c r="K28" i="58"/>
  <c r="J28" i="58"/>
  <c r="I28" i="58"/>
  <c r="G28" i="58"/>
  <c r="F28" i="58"/>
  <c r="E28" i="58"/>
  <c r="P225" i="58"/>
  <c r="O225" i="58"/>
  <c r="N225" i="58"/>
  <c r="M225" i="58"/>
  <c r="L225" i="58"/>
  <c r="K225" i="58"/>
  <c r="J225" i="58"/>
  <c r="I225" i="58"/>
  <c r="G225" i="58"/>
  <c r="F225" i="58"/>
  <c r="E225" i="58"/>
  <c r="P214" i="58"/>
  <c r="O214" i="58"/>
  <c r="N214" i="58"/>
  <c r="M214" i="58"/>
  <c r="L214" i="58"/>
  <c r="K214" i="58"/>
  <c r="J214" i="58"/>
  <c r="I214" i="58"/>
  <c r="G214" i="58"/>
  <c r="F214" i="58"/>
  <c r="E214" i="58"/>
  <c r="P486" i="58"/>
  <c r="O486" i="58"/>
  <c r="N486" i="58"/>
  <c r="M486" i="58"/>
  <c r="L486" i="58"/>
  <c r="K486" i="58"/>
  <c r="J486" i="58"/>
  <c r="I486" i="58"/>
  <c r="G486" i="58"/>
  <c r="F486" i="58"/>
  <c r="E486" i="58"/>
  <c r="P208" i="58"/>
  <c r="O208" i="58"/>
  <c r="N208" i="58"/>
  <c r="M208" i="58"/>
  <c r="L208" i="58"/>
  <c r="K208" i="58"/>
  <c r="J208" i="58"/>
  <c r="I208" i="58"/>
  <c r="G208" i="58"/>
  <c r="F208" i="58"/>
  <c r="E208" i="58"/>
  <c r="P485" i="58"/>
  <c r="O485" i="58"/>
  <c r="N485" i="58"/>
  <c r="M485" i="58"/>
  <c r="L485" i="58"/>
  <c r="K485" i="58"/>
  <c r="J485" i="58"/>
  <c r="I485" i="58"/>
  <c r="G485" i="58"/>
  <c r="F485" i="58"/>
  <c r="E485" i="58"/>
  <c r="P187" i="58"/>
  <c r="O187" i="58"/>
  <c r="N187" i="58"/>
  <c r="M187" i="58"/>
  <c r="L187" i="58"/>
  <c r="K187" i="58"/>
  <c r="J187" i="58"/>
  <c r="I187" i="58"/>
  <c r="G187" i="58"/>
  <c r="F187" i="58"/>
  <c r="E187" i="58"/>
  <c r="P470" i="58"/>
  <c r="O470" i="58"/>
  <c r="N470" i="58"/>
  <c r="M470" i="58"/>
  <c r="L470" i="58"/>
  <c r="K470" i="58"/>
  <c r="J470" i="58"/>
  <c r="I470" i="58"/>
  <c r="G470" i="58"/>
  <c r="F470" i="58"/>
  <c r="E470" i="58"/>
  <c r="P454" i="58"/>
  <c r="O454" i="58"/>
  <c r="N454" i="58"/>
  <c r="M454" i="58"/>
  <c r="L454" i="58"/>
  <c r="K454" i="58"/>
  <c r="J454" i="58"/>
  <c r="I454" i="58"/>
  <c r="G454" i="58"/>
  <c r="F454" i="58"/>
  <c r="E454" i="58"/>
  <c r="P450" i="58"/>
  <c r="O450" i="58"/>
  <c r="N450" i="58"/>
  <c r="M450" i="58"/>
  <c r="L450" i="58"/>
  <c r="K450" i="58"/>
  <c r="J450" i="58"/>
  <c r="I450" i="58"/>
  <c r="G450" i="58"/>
  <c r="F450" i="58"/>
  <c r="E450" i="58"/>
  <c r="P452" i="58"/>
  <c r="O452" i="58"/>
  <c r="N452" i="58"/>
  <c r="M452" i="58"/>
  <c r="L452" i="58"/>
  <c r="K452" i="58"/>
  <c r="J452" i="58"/>
  <c r="I452" i="58"/>
  <c r="G452" i="58"/>
  <c r="F452" i="58"/>
  <c r="E452" i="58"/>
  <c r="P148" i="58"/>
  <c r="O148" i="58"/>
  <c r="N148" i="58"/>
  <c r="M148" i="58"/>
  <c r="L148" i="58"/>
  <c r="K148" i="58"/>
  <c r="J148" i="58"/>
  <c r="I148" i="58"/>
  <c r="G148" i="58"/>
  <c r="F148" i="58"/>
  <c r="E148" i="58"/>
  <c r="P128" i="58"/>
  <c r="O128" i="58"/>
  <c r="N128" i="58"/>
  <c r="M128" i="58"/>
  <c r="L128" i="58"/>
  <c r="K128" i="58"/>
  <c r="J128" i="58"/>
  <c r="I128" i="58"/>
  <c r="G128" i="58"/>
  <c r="F128" i="58"/>
  <c r="E128" i="58"/>
  <c r="P124" i="58"/>
  <c r="O124" i="58"/>
  <c r="N124" i="58"/>
  <c r="M124" i="58"/>
  <c r="L124" i="58"/>
  <c r="K124" i="58"/>
  <c r="J124" i="58"/>
  <c r="I124" i="58"/>
  <c r="G124" i="58"/>
  <c r="F124" i="58"/>
  <c r="E124" i="58"/>
  <c r="P430" i="58"/>
  <c r="O430" i="58"/>
  <c r="N430" i="58"/>
  <c r="M430" i="58"/>
  <c r="L430" i="58"/>
  <c r="K430" i="58"/>
  <c r="J430" i="58"/>
  <c r="I430" i="58"/>
  <c r="G430" i="58"/>
  <c r="F430" i="58"/>
  <c r="E430" i="58"/>
  <c r="P111" i="58"/>
  <c r="O111" i="58"/>
  <c r="N111" i="58"/>
  <c r="M111" i="58"/>
  <c r="L111" i="58"/>
  <c r="K111" i="58"/>
  <c r="J111" i="58"/>
  <c r="I111" i="58"/>
  <c r="G111" i="58"/>
  <c r="F111" i="58"/>
  <c r="E111" i="58"/>
  <c r="P105" i="58"/>
  <c r="O105" i="58"/>
  <c r="N105" i="58"/>
  <c r="M105" i="58"/>
  <c r="L105" i="58"/>
  <c r="K105" i="58"/>
  <c r="J105" i="58"/>
  <c r="I105" i="58"/>
  <c r="G105" i="58"/>
  <c r="F105" i="58"/>
  <c r="E105" i="58"/>
  <c r="P398" i="58"/>
  <c r="O398" i="58"/>
  <c r="N398" i="58"/>
  <c r="M398" i="58"/>
  <c r="L398" i="58"/>
  <c r="K398" i="58"/>
  <c r="J398" i="58"/>
  <c r="I398" i="58"/>
  <c r="G398" i="58"/>
  <c r="F398" i="58"/>
  <c r="E398" i="58"/>
  <c r="P92" i="58"/>
  <c r="O92" i="58"/>
  <c r="N92" i="58"/>
  <c r="M92" i="58"/>
  <c r="L92" i="58"/>
  <c r="K92" i="58"/>
  <c r="J92" i="58"/>
  <c r="I92" i="58"/>
  <c r="G92" i="58"/>
  <c r="F92" i="58"/>
  <c r="E92" i="58"/>
  <c r="P385" i="58"/>
  <c r="O385" i="58"/>
  <c r="N385" i="58"/>
  <c r="M385" i="58"/>
  <c r="L385" i="58"/>
  <c r="K385" i="58"/>
  <c r="J385" i="58"/>
  <c r="I385" i="58"/>
  <c r="G385" i="58"/>
  <c r="F385" i="58"/>
  <c r="E385" i="58"/>
  <c r="P81" i="58"/>
  <c r="O81" i="58"/>
  <c r="N81" i="58"/>
  <c r="M81" i="58"/>
  <c r="L81" i="58"/>
  <c r="K81" i="58"/>
  <c r="J81" i="58"/>
  <c r="I81" i="58"/>
  <c r="G81" i="58"/>
  <c r="F81" i="58"/>
  <c r="E81" i="58"/>
  <c r="P74" i="58"/>
  <c r="O74" i="58"/>
  <c r="N74" i="58"/>
  <c r="M74" i="58"/>
  <c r="L74" i="58"/>
  <c r="K74" i="58"/>
  <c r="J74" i="58"/>
  <c r="I74" i="58"/>
  <c r="G74" i="58"/>
  <c r="F74" i="58"/>
  <c r="E74" i="58"/>
  <c r="P73" i="58"/>
  <c r="O73" i="58"/>
  <c r="N73" i="58"/>
  <c r="M73" i="58"/>
  <c r="L73" i="58"/>
  <c r="K73" i="58"/>
  <c r="J73" i="58"/>
  <c r="I73" i="58"/>
  <c r="G73" i="58"/>
  <c r="F73" i="58"/>
  <c r="E73" i="58"/>
  <c r="P56" i="58"/>
  <c r="O56" i="58"/>
  <c r="N56" i="58"/>
  <c r="M56" i="58"/>
  <c r="L56" i="58"/>
  <c r="K56" i="58"/>
  <c r="J56" i="58"/>
  <c r="I56" i="58"/>
  <c r="G56" i="58"/>
  <c r="F56" i="58"/>
  <c r="E56" i="58"/>
  <c r="P340" i="58"/>
  <c r="O340" i="58"/>
  <c r="N340" i="58"/>
  <c r="M340" i="58"/>
  <c r="L340" i="58"/>
  <c r="K340" i="58"/>
  <c r="J340" i="58"/>
  <c r="I340" i="58"/>
  <c r="G340" i="58"/>
  <c r="F340" i="58"/>
  <c r="E340" i="58"/>
  <c r="P46" i="58"/>
  <c r="O46" i="58"/>
  <c r="N46" i="58"/>
  <c r="M46" i="58"/>
  <c r="L46" i="58"/>
  <c r="K46" i="58"/>
  <c r="J46" i="58"/>
  <c r="I46" i="58"/>
  <c r="G46" i="58"/>
  <c r="F46" i="58"/>
  <c r="E46" i="58"/>
  <c r="P43" i="58"/>
  <c r="O43" i="58"/>
  <c r="N43" i="58"/>
  <c r="M43" i="58"/>
  <c r="L43" i="58"/>
  <c r="K43" i="58"/>
  <c r="J43" i="58"/>
  <c r="I43" i="58"/>
  <c r="G43" i="58"/>
  <c r="F43" i="58"/>
  <c r="E43" i="58"/>
  <c r="P42" i="58"/>
  <c r="O42" i="58"/>
  <c r="N42" i="58"/>
  <c r="M42" i="58"/>
  <c r="L42" i="58"/>
  <c r="K42" i="58"/>
  <c r="J42" i="58"/>
  <c r="I42" i="58"/>
  <c r="G42" i="58"/>
  <c r="F42" i="58"/>
  <c r="E42" i="58"/>
  <c r="P40" i="58"/>
  <c r="O40" i="58"/>
  <c r="N40" i="58"/>
  <c r="M40" i="58"/>
  <c r="L40" i="58"/>
  <c r="K40" i="58"/>
  <c r="J40" i="58"/>
  <c r="I40" i="58"/>
  <c r="G40" i="58"/>
  <c r="F40" i="58"/>
  <c r="E40" i="58"/>
  <c r="P325" i="58"/>
  <c r="O325" i="58"/>
  <c r="N325" i="58"/>
  <c r="M325" i="58"/>
  <c r="L325" i="58"/>
  <c r="K325" i="58"/>
  <c r="J325" i="58"/>
  <c r="I325" i="58"/>
  <c r="G325" i="58"/>
  <c r="F325" i="58"/>
  <c r="E325" i="58"/>
  <c r="P37" i="58"/>
  <c r="O37" i="58"/>
  <c r="N37" i="58"/>
  <c r="M37" i="58"/>
  <c r="L37" i="58"/>
  <c r="K37" i="58"/>
  <c r="J37" i="58"/>
  <c r="I37" i="58"/>
  <c r="G37" i="58"/>
  <c r="F37" i="58"/>
  <c r="E37" i="58"/>
  <c r="P328" i="58"/>
  <c r="O328" i="58"/>
  <c r="N328" i="58"/>
  <c r="M328" i="58"/>
  <c r="L328" i="58"/>
  <c r="K328" i="58"/>
  <c r="J328" i="58"/>
  <c r="I328" i="58"/>
  <c r="G328" i="58"/>
  <c r="F328" i="58"/>
  <c r="E328" i="58"/>
  <c r="P321" i="58"/>
  <c r="O321" i="58"/>
  <c r="N321" i="58"/>
  <c r="M321" i="58"/>
  <c r="L321" i="58"/>
  <c r="K321" i="58"/>
  <c r="J321" i="58"/>
  <c r="I321" i="58"/>
  <c r="G321" i="58"/>
  <c r="F321" i="58"/>
  <c r="E321" i="58"/>
  <c r="P31" i="58"/>
  <c r="O31" i="58"/>
  <c r="N31" i="58"/>
  <c r="M31" i="58"/>
  <c r="L31" i="58"/>
  <c r="K31" i="58"/>
  <c r="J31" i="58"/>
  <c r="I31" i="58"/>
  <c r="G31" i="58"/>
  <c r="F31" i="58"/>
  <c r="E31" i="58"/>
  <c r="P311" i="58"/>
  <c r="O311" i="58"/>
  <c r="N311" i="58"/>
  <c r="M311" i="58"/>
  <c r="L311" i="58"/>
  <c r="K311" i="58"/>
  <c r="J311" i="58"/>
  <c r="I311" i="58"/>
  <c r="G311" i="58"/>
  <c r="F311" i="58"/>
  <c r="E311" i="58"/>
  <c r="P293" i="58"/>
  <c r="O293" i="58"/>
  <c r="N293" i="58"/>
  <c r="M293" i="58"/>
  <c r="L293" i="58"/>
  <c r="K293" i="58"/>
  <c r="J293" i="58"/>
  <c r="I293" i="58"/>
  <c r="G293" i="58"/>
  <c r="F293" i="58"/>
  <c r="E293" i="58"/>
  <c r="P16" i="58"/>
  <c r="O16" i="58"/>
  <c r="N16" i="58"/>
  <c r="M16" i="58"/>
  <c r="L16" i="58"/>
  <c r="K16" i="58"/>
  <c r="J16" i="58"/>
  <c r="I16" i="58"/>
  <c r="G16" i="58"/>
  <c r="F16" i="58"/>
  <c r="E16" i="58"/>
  <c r="P279" i="58"/>
  <c r="O279" i="58"/>
  <c r="N279" i="58"/>
  <c r="M279" i="58"/>
  <c r="L279" i="58"/>
  <c r="K279" i="58"/>
  <c r="J279" i="58"/>
  <c r="I279" i="58"/>
  <c r="G279" i="58"/>
  <c r="F279" i="58"/>
  <c r="E279" i="58"/>
  <c r="P237" i="58"/>
  <c r="O237" i="58"/>
  <c r="N237" i="58"/>
  <c r="M237" i="58"/>
  <c r="L237" i="58"/>
  <c r="K237" i="58"/>
  <c r="J237" i="58"/>
  <c r="I237" i="58"/>
  <c r="G237" i="58"/>
  <c r="F237" i="58"/>
  <c r="E237" i="58"/>
  <c r="P224" i="58"/>
  <c r="O224" i="58"/>
  <c r="N224" i="58"/>
  <c r="M224" i="58"/>
  <c r="L224" i="58"/>
  <c r="K224" i="58"/>
  <c r="J224" i="58"/>
  <c r="I224" i="58"/>
  <c r="G224" i="58"/>
  <c r="F224" i="58"/>
  <c r="E224" i="58"/>
  <c r="P220" i="58"/>
  <c r="O220" i="58"/>
  <c r="N220" i="58"/>
  <c r="M220" i="58"/>
  <c r="L220" i="58"/>
  <c r="K220" i="58"/>
  <c r="J220" i="58"/>
  <c r="I220" i="58"/>
  <c r="G220" i="58"/>
  <c r="F220" i="58"/>
  <c r="E220" i="58"/>
  <c r="P496" i="58"/>
  <c r="O496" i="58"/>
  <c r="N496" i="58"/>
  <c r="M496" i="58"/>
  <c r="L496" i="58"/>
  <c r="K496" i="58"/>
  <c r="J496" i="58"/>
  <c r="I496" i="58"/>
  <c r="G496" i="58"/>
  <c r="F496" i="58"/>
  <c r="E496" i="58"/>
  <c r="P185" i="58"/>
  <c r="O185" i="58"/>
  <c r="N185" i="58"/>
  <c r="M185" i="58"/>
  <c r="L185" i="58"/>
  <c r="K185" i="58"/>
  <c r="J185" i="58"/>
  <c r="I185" i="58"/>
  <c r="G185" i="58"/>
  <c r="F185" i="58"/>
  <c r="E185" i="58"/>
  <c r="P180" i="58"/>
  <c r="O180" i="58"/>
  <c r="N180" i="58"/>
  <c r="M180" i="58"/>
  <c r="L180" i="58"/>
  <c r="K180" i="58"/>
  <c r="J180" i="58"/>
  <c r="I180" i="58"/>
  <c r="G180" i="58"/>
  <c r="F180" i="58"/>
  <c r="E180" i="58"/>
  <c r="P169" i="58"/>
  <c r="O169" i="58"/>
  <c r="N169" i="58"/>
  <c r="M169" i="58"/>
  <c r="L169" i="58"/>
  <c r="K169" i="58"/>
  <c r="J169" i="58"/>
  <c r="I169" i="58"/>
  <c r="G169" i="58"/>
  <c r="F169" i="58"/>
  <c r="E169" i="58"/>
  <c r="P170" i="58"/>
  <c r="O170" i="58"/>
  <c r="N170" i="58"/>
  <c r="M170" i="58"/>
  <c r="L170" i="58"/>
  <c r="K170" i="58"/>
  <c r="J170" i="58"/>
  <c r="I170" i="58"/>
  <c r="G170" i="58"/>
  <c r="F170" i="58"/>
  <c r="E170" i="58"/>
  <c r="P443" i="58"/>
  <c r="O443" i="58"/>
  <c r="N443" i="58"/>
  <c r="M443" i="58"/>
  <c r="L443" i="58"/>
  <c r="K443" i="58"/>
  <c r="J443" i="58"/>
  <c r="I443" i="58"/>
  <c r="G443" i="58"/>
  <c r="F443" i="58"/>
  <c r="E443" i="58"/>
  <c r="P113" i="58"/>
  <c r="O113" i="58"/>
  <c r="N113" i="58"/>
  <c r="M113" i="58"/>
  <c r="L113" i="58"/>
  <c r="K113" i="58"/>
  <c r="J113" i="58"/>
  <c r="I113" i="58"/>
  <c r="G113" i="58"/>
  <c r="F113" i="58"/>
  <c r="E113" i="58"/>
  <c r="P108" i="58"/>
  <c r="O108" i="58"/>
  <c r="N108" i="58"/>
  <c r="M108" i="58"/>
  <c r="L108" i="58"/>
  <c r="K108" i="58"/>
  <c r="J108" i="58"/>
  <c r="I108" i="58"/>
  <c r="G108" i="58"/>
  <c r="F108" i="58"/>
  <c r="E108" i="58"/>
  <c r="P410" i="58"/>
  <c r="O410" i="58"/>
  <c r="N410" i="58"/>
  <c r="M410" i="58"/>
  <c r="L410" i="58"/>
  <c r="K410" i="58"/>
  <c r="J410" i="58"/>
  <c r="I410" i="58"/>
  <c r="G410" i="58"/>
  <c r="F410" i="58"/>
  <c r="E410" i="58"/>
  <c r="P107" i="58"/>
  <c r="O107" i="58"/>
  <c r="N107" i="58"/>
  <c r="M107" i="58"/>
  <c r="L107" i="58"/>
  <c r="K107" i="58"/>
  <c r="J107" i="58"/>
  <c r="I107" i="58"/>
  <c r="G107" i="58"/>
  <c r="F107" i="58"/>
  <c r="E107" i="58"/>
  <c r="P98" i="58"/>
  <c r="O98" i="58"/>
  <c r="N98" i="58"/>
  <c r="M98" i="58"/>
  <c r="L98" i="58"/>
  <c r="K98" i="58"/>
  <c r="J98" i="58"/>
  <c r="I98" i="58"/>
  <c r="G98" i="58"/>
  <c r="F98" i="58"/>
  <c r="E98" i="58"/>
  <c r="P86" i="58"/>
  <c r="O86" i="58"/>
  <c r="N86" i="58"/>
  <c r="M86" i="58"/>
  <c r="L86" i="58"/>
  <c r="K86" i="58"/>
  <c r="J86" i="58"/>
  <c r="I86" i="58"/>
  <c r="G86" i="58"/>
  <c r="F86" i="58"/>
  <c r="E86" i="58"/>
  <c r="P384" i="58"/>
  <c r="O384" i="58"/>
  <c r="N384" i="58"/>
  <c r="M384" i="58"/>
  <c r="L384" i="58"/>
  <c r="K384" i="58"/>
  <c r="J384" i="58"/>
  <c r="I384" i="58"/>
  <c r="G384" i="58"/>
  <c r="F384" i="58"/>
  <c r="E384" i="58"/>
  <c r="P67" i="58"/>
  <c r="O67" i="58"/>
  <c r="N67" i="58"/>
  <c r="M67" i="58"/>
  <c r="L67" i="58"/>
  <c r="K67" i="58"/>
  <c r="J67" i="58"/>
  <c r="I67" i="58"/>
  <c r="G67" i="58"/>
  <c r="F67" i="58"/>
  <c r="E67" i="58"/>
  <c r="P376" i="58"/>
  <c r="O376" i="58"/>
  <c r="N376" i="58"/>
  <c r="M376" i="58"/>
  <c r="L376" i="58"/>
  <c r="K376" i="58"/>
  <c r="J376" i="58"/>
  <c r="I376" i="58"/>
  <c r="G376" i="58"/>
  <c r="F376" i="58"/>
  <c r="E376" i="58"/>
  <c r="P72" i="58"/>
  <c r="O72" i="58"/>
  <c r="N72" i="58"/>
  <c r="M72" i="58"/>
  <c r="L72" i="58"/>
  <c r="K72" i="58"/>
  <c r="J72" i="58"/>
  <c r="I72" i="58"/>
  <c r="G72" i="58"/>
  <c r="F72" i="58"/>
  <c r="E72" i="58"/>
  <c r="P66" i="58"/>
  <c r="O66" i="58"/>
  <c r="N66" i="58"/>
  <c r="M66" i="58"/>
  <c r="L66" i="58"/>
  <c r="K66" i="58"/>
  <c r="J66" i="58"/>
  <c r="I66" i="58"/>
  <c r="G66" i="58"/>
  <c r="F66" i="58"/>
  <c r="E66" i="58"/>
  <c r="P371" i="58"/>
  <c r="O371" i="58"/>
  <c r="N371" i="58"/>
  <c r="M371" i="58"/>
  <c r="L371" i="58"/>
  <c r="K371" i="58"/>
  <c r="J371" i="58"/>
  <c r="I371" i="58"/>
  <c r="G371" i="58"/>
  <c r="F371" i="58"/>
  <c r="E371" i="58"/>
  <c r="P362" i="58"/>
  <c r="O362" i="58"/>
  <c r="N362" i="58"/>
  <c r="M362" i="58"/>
  <c r="L362" i="58"/>
  <c r="K362" i="58"/>
  <c r="J362" i="58"/>
  <c r="I362" i="58"/>
  <c r="G362" i="58"/>
  <c r="F362" i="58"/>
  <c r="E362" i="58"/>
  <c r="P361" i="58"/>
  <c r="O361" i="58"/>
  <c r="N361" i="58"/>
  <c r="M361" i="58"/>
  <c r="L361" i="58"/>
  <c r="K361" i="58"/>
  <c r="J361" i="58"/>
  <c r="I361" i="58"/>
  <c r="G361" i="58"/>
  <c r="F361" i="58"/>
  <c r="E361" i="58"/>
  <c r="P331" i="58"/>
  <c r="O331" i="58"/>
  <c r="N331" i="58"/>
  <c r="M331" i="58"/>
  <c r="L331" i="58"/>
  <c r="K331" i="58"/>
  <c r="J331" i="58"/>
  <c r="I331" i="58"/>
  <c r="G331" i="58"/>
  <c r="F331" i="58"/>
  <c r="E331" i="58"/>
  <c r="P34" i="58"/>
  <c r="O34" i="58"/>
  <c r="N34" i="58"/>
  <c r="M34" i="58"/>
  <c r="L34" i="58"/>
  <c r="K34" i="58"/>
  <c r="J34" i="58"/>
  <c r="I34" i="58"/>
  <c r="G34" i="58"/>
  <c r="F34" i="58"/>
  <c r="E34" i="58"/>
  <c r="P318" i="58"/>
  <c r="O318" i="58"/>
  <c r="N318" i="58"/>
  <c r="M318" i="58"/>
  <c r="L318" i="58"/>
  <c r="K318" i="58"/>
  <c r="J318" i="58"/>
  <c r="I318" i="58"/>
  <c r="G318" i="58"/>
  <c r="F318" i="58"/>
  <c r="E318" i="58"/>
  <c r="P281" i="58"/>
  <c r="O281" i="58"/>
  <c r="N281" i="58"/>
  <c r="M281" i="58"/>
  <c r="L281" i="58"/>
  <c r="K281" i="58"/>
  <c r="J281" i="58"/>
  <c r="I281" i="58"/>
  <c r="G281" i="58"/>
  <c r="F281" i="58"/>
  <c r="E281" i="58"/>
  <c r="P526" i="58"/>
  <c r="O526" i="58"/>
  <c r="N526" i="58"/>
  <c r="M526" i="58"/>
  <c r="L526" i="58"/>
  <c r="K526" i="58"/>
  <c r="J526" i="58"/>
  <c r="I526" i="58"/>
  <c r="G526" i="58"/>
  <c r="F526" i="58"/>
  <c r="E526" i="58"/>
  <c r="P260" i="58"/>
  <c r="O260" i="58"/>
  <c r="N260" i="58"/>
  <c r="M260" i="58"/>
  <c r="L260" i="58"/>
  <c r="K260" i="58"/>
  <c r="J260" i="58"/>
  <c r="I260" i="58"/>
  <c r="G260" i="58"/>
  <c r="F260" i="58"/>
  <c r="E260" i="58"/>
  <c r="P254" i="58"/>
  <c r="O254" i="58"/>
  <c r="N254" i="58"/>
  <c r="M254" i="58"/>
  <c r="L254" i="58"/>
  <c r="K254" i="58"/>
  <c r="J254" i="58"/>
  <c r="I254" i="58"/>
  <c r="G254" i="58"/>
  <c r="F254" i="58"/>
  <c r="E254" i="58"/>
  <c r="P255" i="58"/>
  <c r="O255" i="58"/>
  <c r="N255" i="58"/>
  <c r="M255" i="58"/>
  <c r="L255" i="58"/>
  <c r="K255" i="58"/>
  <c r="J255" i="58"/>
  <c r="I255" i="58"/>
  <c r="G255" i="58"/>
  <c r="F255" i="58"/>
  <c r="E255" i="58"/>
  <c r="P510" i="58"/>
  <c r="O510" i="58"/>
  <c r="N510" i="58"/>
  <c r="M510" i="58"/>
  <c r="L510" i="58"/>
  <c r="K510" i="58"/>
  <c r="J510" i="58"/>
  <c r="I510" i="58"/>
  <c r="G510" i="58"/>
  <c r="F510" i="58"/>
  <c r="E510" i="58"/>
  <c r="P243" i="58"/>
  <c r="O243" i="58"/>
  <c r="N243" i="58"/>
  <c r="M243" i="58"/>
  <c r="L243" i="58"/>
  <c r="K243" i="58"/>
  <c r="J243" i="58"/>
  <c r="I243" i="58"/>
  <c r="G243" i="58"/>
  <c r="F243" i="58"/>
  <c r="E243" i="58"/>
  <c r="P560" i="58"/>
  <c r="O560" i="58"/>
  <c r="N560" i="58"/>
  <c r="M560" i="58"/>
  <c r="L560" i="58"/>
  <c r="K560" i="58"/>
  <c r="J560" i="58"/>
  <c r="I560" i="58"/>
  <c r="G560" i="58"/>
  <c r="F560" i="58"/>
  <c r="E560" i="58"/>
  <c r="P213" i="58"/>
  <c r="O213" i="58"/>
  <c r="N213" i="58"/>
  <c r="M213" i="58"/>
  <c r="L213" i="58"/>
  <c r="K213" i="58"/>
  <c r="J213" i="58"/>
  <c r="I213" i="58"/>
  <c r="G213" i="58"/>
  <c r="F213" i="58"/>
  <c r="E213" i="58"/>
  <c r="P493" i="58"/>
  <c r="O493" i="58"/>
  <c r="N493" i="58"/>
  <c r="M493" i="58"/>
  <c r="L493" i="58"/>
  <c r="K493" i="58"/>
  <c r="J493" i="58"/>
  <c r="I493" i="58"/>
  <c r="G493" i="58"/>
  <c r="F493" i="58"/>
  <c r="E493" i="58"/>
  <c r="P488" i="58"/>
  <c r="O488" i="58"/>
  <c r="N488" i="58"/>
  <c r="M488" i="58"/>
  <c r="L488" i="58"/>
  <c r="K488" i="58"/>
  <c r="J488" i="58"/>
  <c r="I488" i="58"/>
  <c r="G488" i="58"/>
  <c r="F488" i="58"/>
  <c r="E488" i="58"/>
  <c r="P205" i="58"/>
  <c r="O205" i="58"/>
  <c r="N205" i="58"/>
  <c r="M205" i="58"/>
  <c r="L205" i="58"/>
  <c r="K205" i="58"/>
  <c r="J205" i="58"/>
  <c r="I205" i="58"/>
  <c r="G205" i="58"/>
  <c r="F205" i="58"/>
  <c r="E205" i="58"/>
  <c r="P198" i="58"/>
  <c r="O198" i="58"/>
  <c r="N198" i="58"/>
  <c r="M198" i="58"/>
  <c r="L198" i="58"/>
  <c r="K198" i="58"/>
  <c r="J198" i="58"/>
  <c r="I198" i="58"/>
  <c r="G198" i="58"/>
  <c r="F198" i="58"/>
  <c r="E198" i="58"/>
  <c r="P552" i="58"/>
  <c r="O552" i="58"/>
  <c r="N552" i="58"/>
  <c r="M552" i="58"/>
  <c r="L552" i="58"/>
  <c r="K552" i="58"/>
  <c r="J552" i="58"/>
  <c r="I552" i="58"/>
  <c r="G552" i="58"/>
  <c r="F552" i="58"/>
  <c r="E552" i="58"/>
  <c r="P184" i="58"/>
  <c r="O184" i="58"/>
  <c r="N184" i="58"/>
  <c r="M184" i="58"/>
  <c r="L184" i="58"/>
  <c r="K184" i="58"/>
  <c r="J184" i="58"/>
  <c r="I184" i="58"/>
  <c r="G184" i="58"/>
  <c r="F184" i="58"/>
  <c r="E184" i="58"/>
  <c r="P181" i="58"/>
  <c r="O181" i="58"/>
  <c r="N181" i="58"/>
  <c r="M181" i="58"/>
  <c r="L181" i="58"/>
  <c r="K181" i="58"/>
  <c r="J181" i="58"/>
  <c r="I181" i="58"/>
  <c r="G181" i="58"/>
  <c r="F181" i="58"/>
  <c r="E181" i="58"/>
  <c r="P178" i="58"/>
  <c r="O178" i="58"/>
  <c r="N178" i="58"/>
  <c r="M178" i="58"/>
  <c r="L178" i="58"/>
  <c r="K178" i="58"/>
  <c r="J178" i="58"/>
  <c r="I178" i="58"/>
  <c r="G178" i="58"/>
  <c r="F178" i="58"/>
  <c r="E178" i="58"/>
  <c r="P168" i="58"/>
  <c r="O168" i="58"/>
  <c r="N168" i="58"/>
  <c r="M168" i="58"/>
  <c r="L168" i="58"/>
  <c r="K168" i="58"/>
  <c r="J168" i="58"/>
  <c r="I168" i="58"/>
  <c r="G168" i="58"/>
  <c r="F168" i="58"/>
  <c r="E168" i="58"/>
  <c r="P463" i="58"/>
  <c r="O463" i="58"/>
  <c r="N463" i="58"/>
  <c r="M463" i="58"/>
  <c r="L463" i="58"/>
  <c r="K463" i="58"/>
  <c r="J463" i="58"/>
  <c r="I463" i="58"/>
  <c r="G463" i="58"/>
  <c r="F463" i="58"/>
  <c r="E463" i="58"/>
  <c r="P158" i="58"/>
  <c r="O158" i="58"/>
  <c r="N158" i="58"/>
  <c r="M158" i="58"/>
  <c r="L158" i="58"/>
  <c r="K158" i="58"/>
  <c r="J158" i="58"/>
  <c r="I158" i="58"/>
  <c r="G158" i="58"/>
  <c r="F158" i="58"/>
  <c r="E158" i="58"/>
  <c r="P468" i="58"/>
  <c r="O468" i="58"/>
  <c r="N468" i="58"/>
  <c r="M468" i="58"/>
  <c r="L468" i="58"/>
  <c r="K468" i="58"/>
  <c r="J468" i="58"/>
  <c r="I468" i="58"/>
  <c r="G468" i="58"/>
  <c r="F468" i="58"/>
  <c r="E468" i="58"/>
  <c r="P155" i="58"/>
  <c r="O155" i="58"/>
  <c r="N155" i="58"/>
  <c r="M155" i="58"/>
  <c r="L155" i="58"/>
  <c r="K155" i="58"/>
  <c r="J155" i="58"/>
  <c r="I155" i="58"/>
  <c r="G155" i="58"/>
  <c r="F155" i="58"/>
  <c r="E155" i="58"/>
  <c r="P162" i="58"/>
  <c r="O162" i="58"/>
  <c r="N162" i="58"/>
  <c r="M162" i="58"/>
  <c r="L162" i="58"/>
  <c r="K162" i="58"/>
  <c r="J162" i="58"/>
  <c r="I162" i="58"/>
  <c r="G162" i="58"/>
  <c r="F162" i="58"/>
  <c r="E162" i="58"/>
  <c r="P161" i="58"/>
  <c r="O161" i="58"/>
  <c r="N161" i="58"/>
  <c r="M161" i="58"/>
  <c r="L161" i="58"/>
  <c r="K161" i="58"/>
  <c r="J161" i="58"/>
  <c r="I161" i="58"/>
  <c r="G161" i="58"/>
  <c r="F161" i="58"/>
  <c r="E161" i="58"/>
  <c r="P154" i="58"/>
  <c r="O154" i="58"/>
  <c r="N154" i="58"/>
  <c r="M154" i="58"/>
  <c r="L154" i="58"/>
  <c r="K154" i="58"/>
  <c r="J154" i="58"/>
  <c r="I154" i="58"/>
  <c r="G154" i="58"/>
  <c r="F154" i="58"/>
  <c r="E154" i="58"/>
  <c r="P449" i="58"/>
  <c r="O449" i="58"/>
  <c r="N449" i="58"/>
  <c r="M449" i="58"/>
  <c r="L449" i="58"/>
  <c r="K449" i="58"/>
  <c r="J449" i="58"/>
  <c r="I449" i="58"/>
  <c r="G449" i="58"/>
  <c r="F449" i="58"/>
  <c r="E449" i="58"/>
  <c r="P156" i="58"/>
  <c r="O156" i="58"/>
  <c r="N156" i="58"/>
  <c r="M156" i="58"/>
  <c r="L156" i="58"/>
  <c r="K156" i="58"/>
  <c r="J156" i="58"/>
  <c r="I156" i="58"/>
  <c r="G156" i="58"/>
  <c r="F156" i="58"/>
  <c r="E156" i="58"/>
  <c r="P133" i="58"/>
  <c r="O133" i="58"/>
  <c r="N133" i="58"/>
  <c r="M133" i="58"/>
  <c r="L133" i="58"/>
  <c r="K133" i="58"/>
  <c r="J133" i="58"/>
  <c r="I133" i="58"/>
  <c r="G133" i="58"/>
  <c r="F133" i="58"/>
  <c r="E133" i="58"/>
  <c r="P129" i="58"/>
  <c r="O129" i="58"/>
  <c r="N129" i="58"/>
  <c r="M129" i="58"/>
  <c r="L129" i="58"/>
  <c r="K129" i="58"/>
  <c r="J129" i="58"/>
  <c r="I129" i="58"/>
  <c r="G129" i="58"/>
  <c r="F129" i="58"/>
  <c r="E129" i="58"/>
  <c r="P438" i="58"/>
  <c r="O438" i="58"/>
  <c r="N438" i="58"/>
  <c r="M438" i="58"/>
  <c r="L438" i="58"/>
  <c r="K438" i="58"/>
  <c r="J438" i="58"/>
  <c r="I438" i="58"/>
  <c r="G438" i="58"/>
  <c r="F438" i="58"/>
  <c r="E438" i="58"/>
  <c r="P433" i="58"/>
  <c r="O433" i="58"/>
  <c r="N433" i="58"/>
  <c r="M433" i="58"/>
  <c r="L433" i="58"/>
  <c r="K433" i="58"/>
  <c r="J433" i="58"/>
  <c r="I433" i="58"/>
  <c r="G433" i="58"/>
  <c r="F433" i="58"/>
  <c r="E433" i="58"/>
  <c r="P431" i="58"/>
  <c r="O431" i="58"/>
  <c r="N431" i="58"/>
  <c r="M431" i="58"/>
  <c r="L431" i="58"/>
  <c r="K431" i="58"/>
  <c r="J431" i="58"/>
  <c r="I431" i="58"/>
  <c r="G431" i="58"/>
  <c r="F431" i="58"/>
  <c r="E431" i="58"/>
  <c r="P116" i="58"/>
  <c r="O116" i="58"/>
  <c r="N116" i="58"/>
  <c r="M116" i="58"/>
  <c r="L116" i="58"/>
  <c r="K116" i="58"/>
  <c r="J116" i="58"/>
  <c r="I116" i="58"/>
  <c r="G116" i="58"/>
  <c r="F116" i="58"/>
  <c r="E116" i="58"/>
  <c r="P539" i="58"/>
  <c r="O539" i="58"/>
  <c r="N539" i="58"/>
  <c r="M539" i="58"/>
  <c r="L539" i="58"/>
  <c r="K539" i="58"/>
  <c r="J539" i="58"/>
  <c r="I539" i="58"/>
  <c r="G539" i="58"/>
  <c r="F539" i="58"/>
  <c r="E539" i="58"/>
  <c r="P102" i="58"/>
  <c r="O102" i="58"/>
  <c r="N102" i="58"/>
  <c r="M102" i="58"/>
  <c r="L102" i="58"/>
  <c r="K102" i="58"/>
  <c r="J102" i="58"/>
  <c r="I102" i="58"/>
  <c r="G102" i="58"/>
  <c r="F102" i="58"/>
  <c r="E102" i="58"/>
  <c r="P71" i="58"/>
  <c r="O71" i="58"/>
  <c r="N71" i="58"/>
  <c r="M71" i="58"/>
  <c r="L71" i="58"/>
  <c r="K71" i="58"/>
  <c r="J71" i="58"/>
  <c r="I71" i="58"/>
  <c r="G71" i="58"/>
  <c r="F71" i="58"/>
  <c r="E71" i="58"/>
  <c r="P379" i="58"/>
  <c r="O379" i="58"/>
  <c r="N379" i="58"/>
  <c r="M379" i="58"/>
  <c r="L379" i="58"/>
  <c r="K379" i="58"/>
  <c r="J379" i="58"/>
  <c r="I379" i="58"/>
  <c r="G379" i="58"/>
  <c r="F379" i="58"/>
  <c r="E379" i="58"/>
  <c r="P64" i="58"/>
  <c r="O64" i="58"/>
  <c r="N64" i="58"/>
  <c r="M64" i="58"/>
  <c r="L64" i="58"/>
  <c r="K64" i="58"/>
  <c r="J64" i="58"/>
  <c r="I64" i="58"/>
  <c r="G64" i="58"/>
  <c r="F64" i="58"/>
  <c r="E64" i="58"/>
  <c r="P584" i="58"/>
  <c r="O584" i="58"/>
  <c r="N584" i="58"/>
  <c r="M584" i="58"/>
  <c r="L584" i="58"/>
  <c r="K584" i="58"/>
  <c r="J584" i="58"/>
  <c r="I584" i="58"/>
  <c r="G584" i="58"/>
  <c r="F584" i="58"/>
  <c r="E584" i="58"/>
  <c r="P55" i="58"/>
  <c r="O55" i="58"/>
  <c r="N55" i="58"/>
  <c r="M55" i="58"/>
  <c r="L55" i="58"/>
  <c r="K55" i="58"/>
  <c r="J55" i="58"/>
  <c r="I55" i="58"/>
  <c r="G55" i="58"/>
  <c r="F55" i="58"/>
  <c r="E55" i="58"/>
  <c r="P342" i="58"/>
  <c r="O342" i="58"/>
  <c r="N342" i="58"/>
  <c r="M342" i="58"/>
  <c r="L342" i="58"/>
  <c r="K342" i="58"/>
  <c r="J342" i="58"/>
  <c r="I342" i="58"/>
  <c r="G342" i="58"/>
  <c r="F342" i="58"/>
  <c r="E342" i="58"/>
  <c r="P51" i="58"/>
  <c r="O51" i="58"/>
  <c r="N51" i="58"/>
  <c r="M51" i="58"/>
  <c r="L51" i="58"/>
  <c r="K51" i="58"/>
  <c r="J51" i="58"/>
  <c r="I51" i="58"/>
  <c r="G51" i="58"/>
  <c r="F51" i="58"/>
  <c r="E51" i="58"/>
  <c r="P337" i="58"/>
  <c r="O337" i="58"/>
  <c r="N337" i="58"/>
  <c r="M337" i="58"/>
  <c r="L337" i="58"/>
  <c r="K337" i="58"/>
  <c r="J337" i="58"/>
  <c r="I337" i="58"/>
  <c r="G337" i="58"/>
  <c r="F337" i="58"/>
  <c r="E337" i="58"/>
  <c r="P531" i="58"/>
  <c r="O531" i="58"/>
  <c r="N531" i="58"/>
  <c r="M531" i="58"/>
  <c r="L531" i="58"/>
  <c r="K531" i="58"/>
  <c r="J531" i="58"/>
  <c r="I531" i="58"/>
  <c r="G531" i="58"/>
  <c r="F531" i="58"/>
  <c r="E531" i="58"/>
  <c r="P33" i="58"/>
  <c r="O33" i="58"/>
  <c r="N33" i="58"/>
  <c r="M33" i="58"/>
  <c r="L33" i="58"/>
  <c r="K33" i="58"/>
  <c r="J33" i="58"/>
  <c r="I33" i="58"/>
  <c r="G33" i="58"/>
  <c r="F33" i="58"/>
  <c r="E33" i="58"/>
  <c r="P35" i="58"/>
  <c r="O35" i="58"/>
  <c r="N35" i="58"/>
  <c r="M35" i="58"/>
  <c r="L35" i="58"/>
  <c r="K35" i="58"/>
  <c r="J35" i="58"/>
  <c r="I35" i="58"/>
  <c r="G35" i="58"/>
  <c r="F35" i="58"/>
  <c r="E35" i="58"/>
  <c r="P310" i="58"/>
  <c r="O310" i="58"/>
  <c r="N310" i="58"/>
  <c r="M310" i="58"/>
  <c r="L310" i="58"/>
  <c r="K310" i="58"/>
  <c r="J310" i="58"/>
  <c r="I310" i="58"/>
  <c r="G310" i="58"/>
  <c r="F310" i="58"/>
  <c r="E310" i="58"/>
  <c r="P570" i="58"/>
  <c r="O570" i="58"/>
  <c r="N570" i="58"/>
  <c r="M570" i="58"/>
  <c r="L570" i="58"/>
  <c r="K570" i="58"/>
  <c r="J570" i="58"/>
  <c r="I570" i="58"/>
  <c r="G570" i="58"/>
  <c r="F570" i="58"/>
  <c r="E570" i="58"/>
  <c r="P14" i="58"/>
  <c r="O14" i="58"/>
  <c r="N14" i="58"/>
  <c r="M14" i="58"/>
  <c r="L14" i="58"/>
  <c r="K14" i="58"/>
  <c r="J14" i="58"/>
  <c r="I14" i="58"/>
  <c r="G14" i="58"/>
  <c r="F14" i="58"/>
  <c r="E14" i="58"/>
  <c r="P10" i="58"/>
  <c r="O10" i="58"/>
  <c r="N10" i="58"/>
  <c r="M10" i="58"/>
  <c r="L10" i="58"/>
  <c r="K10" i="58"/>
  <c r="J10" i="58"/>
  <c r="I10" i="58"/>
  <c r="G10" i="58"/>
  <c r="F10" i="58"/>
  <c r="E10" i="58"/>
  <c r="Q10" i="58" s="1"/>
  <c r="P6" i="58"/>
  <c r="O6" i="58"/>
  <c r="N6" i="58"/>
  <c r="M6" i="58"/>
  <c r="L6" i="58"/>
  <c r="K6" i="58"/>
  <c r="J6" i="58"/>
  <c r="I6" i="58"/>
  <c r="G6" i="58"/>
  <c r="F6" i="58"/>
  <c r="E6" i="58"/>
  <c r="P515" i="58"/>
  <c r="O515" i="58"/>
  <c r="N515" i="58"/>
  <c r="M515" i="58"/>
  <c r="L515" i="58"/>
  <c r="K515" i="58"/>
  <c r="J515" i="58"/>
  <c r="I515" i="58"/>
  <c r="G515" i="58"/>
  <c r="F515" i="58"/>
  <c r="E515" i="58"/>
  <c r="P242" i="58"/>
  <c r="O242" i="58"/>
  <c r="N242" i="58"/>
  <c r="M242" i="58"/>
  <c r="L242" i="58"/>
  <c r="K242" i="58"/>
  <c r="J242" i="58"/>
  <c r="I242" i="58"/>
  <c r="G242" i="58"/>
  <c r="F242" i="58"/>
  <c r="E242" i="58"/>
  <c r="P499" i="58"/>
  <c r="O499" i="58"/>
  <c r="N499" i="58"/>
  <c r="M499" i="58"/>
  <c r="L499" i="58"/>
  <c r="K499" i="58"/>
  <c r="J499" i="58"/>
  <c r="I499" i="58"/>
  <c r="G499" i="58"/>
  <c r="F499" i="58"/>
  <c r="E499" i="58"/>
  <c r="P222" i="58"/>
  <c r="O222" i="58"/>
  <c r="N222" i="58"/>
  <c r="M222" i="58"/>
  <c r="L222" i="58"/>
  <c r="K222" i="58"/>
  <c r="J222" i="58"/>
  <c r="I222" i="58"/>
  <c r="G222" i="58"/>
  <c r="F222" i="58"/>
  <c r="E222" i="58"/>
  <c r="P489" i="58"/>
  <c r="O489" i="58"/>
  <c r="N489" i="58"/>
  <c r="M489" i="58"/>
  <c r="L489" i="58"/>
  <c r="K489" i="58"/>
  <c r="J489" i="58"/>
  <c r="I489" i="58"/>
  <c r="G489" i="58"/>
  <c r="F489" i="58"/>
  <c r="E489" i="58"/>
  <c r="P476" i="58"/>
  <c r="O476" i="58"/>
  <c r="N476" i="58"/>
  <c r="M476" i="58"/>
  <c r="L476" i="58"/>
  <c r="K476" i="58"/>
  <c r="J476" i="58"/>
  <c r="I476" i="58"/>
  <c r="G476" i="58"/>
  <c r="F476" i="58"/>
  <c r="E476" i="58"/>
  <c r="P477" i="58"/>
  <c r="O477" i="58"/>
  <c r="N477" i="58"/>
  <c r="M477" i="58"/>
  <c r="L477" i="58"/>
  <c r="K477" i="58"/>
  <c r="J477" i="58"/>
  <c r="I477" i="58"/>
  <c r="G477" i="58"/>
  <c r="F477" i="58"/>
  <c r="E477" i="58"/>
  <c r="P459" i="58"/>
  <c r="O459" i="58"/>
  <c r="N459" i="58"/>
  <c r="M459" i="58"/>
  <c r="L459" i="58"/>
  <c r="K459" i="58"/>
  <c r="J459" i="58"/>
  <c r="I459" i="58"/>
  <c r="G459" i="58"/>
  <c r="F459" i="58"/>
  <c r="E459" i="58"/>
  <c r="P473" i="58"/>
  <c r="O473" i="58"/>
  <c r="N473" i="58"/>
  <c r="M473" i="58"/>
  <c r="L473" i="58"/>
  <c r="K473" i="58"/>
  <c r="J473" i="58"/>
  <c r="I473" i="58"/>
  <c r="G473" i="58"/>
  <c r="F473" i="58"/>
  <c r="E473" i="58"/>
  <c r="P469" i="58"/>
  <c r="O469" i="58"/>
  <c r="N469" i="58"/>
  <c r="M469" i="58"/>
  <c r="L469" i="58"/>
  <c r="K469" i="58"/>
  <c r="J469" i="58"/>
  <c r="I469" i="58"/>
  <c r="G469" i="58"/>
  <c r="F469" i="58"/>
  <c r="E469" i="58"/>
  <c r="P167" i="58"/>
  <c r="O167" i="58"/>
  <c r="N167" i="58"/>
  <c r="M167" i="58"/>
  <c r="L167" i="58"/>
  <c r="K167" i="58"/>
  <c r="J167" i="58"/>
  <c r="I167" i="58"/>
  <c r="G167" i="58"/>
  <c r="F167" i="58"/>
  <c r="E167" i="58"/>
  <c r="P428" i="58"/>
  <c r="O428" i="58"/>
  <c r="N428" i="58"/>
  <c r="M428" i="58"/>
  <c r="L428" i="58"/>
  <c r="K428" i="58"/>
  <c r="J428" i="58"/>
  <c r="I428" i="58"/>
  <c r="G428" i="58"/>
  <c r="F428" i="58"/>
  <c r="E428" i="58"/>
  <c r="P436" i="58"/>
  <c r="O436" i="58"/>
  <c r="N436" i="58"/>
  <c r="M436" i="58"/>
  <c r="L436" i="58"/>
  <c r="K436" i="58"/>
  <c r="J436" i="58"/>
  <c r="I436" i="58"/>
  <c r="G436" i="58"/>
  <c r="F436" i="58"/>
  <c r="E436" i="58"/>
  <c r="P444" i="58"/>
  <c r="O444" i="58"/>
  <c r="N444" i="58"/>
  <c r="M444" i="58"/>
  <c r="L444" i="58"/>
  <c r="K444" i="58"/>
  <c r="J444" i="58"/>
  <c r="I444" i="58"/>
  <c r="G444" i="58"/>
  <c r="F444" i="58"/>
  <c r="E444" i="58"/>
  <c r="P127" i="58"/>
  <c r="O127" i="58"/>
  <c r="N127" i="58"/>
  <c r="M127" i="58"/>
  <c r="L127" i="58"/>
  <c r="K127" i="58"/>
  <c r="J127" i="58"/>
  <c r="I127" i="58"/>
  <c r="G127" i="58"/>
  <c r="F127" i="58"/>
  <c r="E127" i="58"/>
  <c r="P415" i="58"/>
  <c r="O415" i="58"/>
  <c r="N415" i="58"/>
  <c r="M415" i="58"/>
  <c r="L415" i="58"/>
  <c r="K415" i="58"/>
  <c r="J415" i="58"/>
  <c r="I415" i="58"/>
  <c r="G415" i="58"/>
  <c r="F415" i="58"/>
  <c r="E415" i="58"/>
  <c r="P413" i="58"/>
  <c r="O413" i="58"/>
  <c r="N413" i="58"/>
  <c r="M413" i="58"/>
  <c r="L413" i="58"/>
  <c r="K413" i="58"/>
  <c r="J413" i="58"/>
  <c r="I413" i="58"/>
  <c r="G413" i="58"/>
  <c r="F413" i="58"/>
  <c r="E413" i="58"/>
  <c r="P406" i="58"/>
  <c r="O406" i="58"/>
  <c r="N406" i="58"/>
  <c r="M406" i="58"/>
  <c r="L406" i="58"/>
  <c r="K406" i="58"/>
  <c r="J406" i="58"/>
  <c r="I406" i="58"/>
  <c r="G406" i="58"/>
  <c r="F406" i="58"/>
  <c r="E406" i="58"/>
  <c r="P95" i="58"/>
  <c r="O95" i="58"/>
  <c r="N95" i="58"/>
  <c r="M95" i="58"/>
  <c r="L95" i="58"/>
  <c r="K95" i="58"/>
  <c r="J95" i="58"/>
  <c r="I95" i="58"/>
  <c r="G95" i="58"/>
  <c r="F95" i="58"/>
  <c r="E95" i="58"/>
  <c r="P390" i="58"/>
  <c r="O390" i="58"/>
  <c r="N390" i="58"/>
  <c r="M390" i="58"/>
  <c r="L390" i="58"/>
  <c r="K390" i="58"/>
  <c r="J390" i="58"/>
  <c r="I390" i="58"/>
  <c r="G390" i="58"/>
  <c r="F390" i="58"/>
  <c r="E390" i="58"/>
  <c r="P78" i="58"/>
  <c r="O78" i="58"/>
  <c r="N78" i="58"/>
  <c r="M78" i="58"/>
  <c r="L78" i="58"/>
  <c r="K78" i="58"/>
  <c r="J78" i="58"/>
  <c r="I78" i="58"/>
  <c r="G78" i="58"/>
  <c r="F78" i="58"/>
  <c r="E78" i="58"/>
  <c r="P380" i="58"/>
  <c r="O380" i="58"/>
  <c r="N380" i="58"/>
  <c r="M380" i="58"/>
  <c r="L380" i="58"/>
  <c r="K380" i="58"/>
  <c r="J380" i="58"/>
  <c r="I380" i="58"/>
  <c r="G380" i="58"/>
  <c r="F380" i="58"/>
  <c r="E380" i="58"/>
  <c r="P89" i="58"/>
  <c r="O89" i="58"/>
  <c r="N89" i="58"/>
  <c r="M89" i="58"/>
  <c r="L89" i="58"/>
  <c r="K89" i="58"/>
  <c r="J89" i="58"/>
  <c r="I89" i="58"/>
  <c r="G89" i="58"/>
  <c r="F89" i="58"/>
  <c r="E89" i="58"/>
  <c r="P394" i="58"/>
  <c r="O394" i="58"/>
  <c r="N394" i="58"/>
  <c r="M394" i="58"/>
  <c r="L394" i="58"/>
  <c r="K394" i="58"/>
  <c r="J394" i="58"/>
  <c r="I394" i="58"/>
  <c r="G394" i="58"/>
  <c r="F394" i="58"/>
  <c r="E394" i="58"/>
  <c r="P397" i="58"/>
  <c r="O397" i="58"/>
  <c r="N397" i="58"/>
  <c r="M397" i="58"/>
  <c r="L397" i="58"/>
  <c r="K397" i="58"/>
  <c r="J397" i="58"/>
  <c r="I397" i="58"/>
  <c r="G397" i="58"/>
  <c r="F397" i="58"/>
  <c r="E397" i="58"/>
  <c r="P382" i="58"/>
  <c r="O382" i="58"/>
  <c r="N382" i="58"/>
  <c r="M382" i="58"/>
  <c r="L382" i="58"/>
  <c r="K382" i="58"/>
  <c r="J382" i="58"/>
  <c r="I382" i="58"/>
  <c r="G382" i="58"/>
  <c r="F382" i="58"/>
  <c r="E382" i="58"/>
  <c r="P96" i="58"/>
  <c r="O96" i="58"/>
  <c r="N96" i="58"/>
  <c r="M96" i="58"/>
  <c r="L96" i="58"/>
  <c r="K96" i="58"/>
  <c r="J96" i="58"/>
  <c r="I96" i="58"/>
  <c r="G96" i="58"/>
  <c r="F96" i="58"/>
  <c r="E96" i="58"/>
  <c r="P53" i="58"/>
  <c r="O53" i="58"/>
  <c r="N53" i="58"/>
  <c r="M53" i="58"/>
  <c r="L53" i="58"/>
  <c r="K53" i="58"/>
  <c r="J53" i="58"/>
  <c r="I53" i="58"/>
  <c r="G53" i="58"/>
  <c r="F53" i="58"/>
  <c r="E53" i="58"/>
  <c r="P356" i="58"/>
  <c r="O356" i="58"/>
  <c r="N356" i="58"/>
  <c r="M356" i="58"/>
  <c r="L356" i="58"/>
  <c r="K356" i="58"/>
  <c r="J356" i="58"/>
  <c r="I356" i="58"/>
  <c r="G356" i="58"/>
  <c r="F356" i="58"/>
  <c r="E356" i="58"/>
  <c r="P54" i="58"/>
  <c r="O54" i="58"/>
  <c r="N54" i="58"/>
  <c r="M54" i="58"/>
  <c r="L54" i="58"/>
  <c r="K54" i="58"/>
  <c r="J54" i="58"/>
  <c r="I54" i="58"/>
  <c r="G54" i="58"/>
  <c r="F54" i="58"/>
  <c r="E54" i="58"/>
  <c r="P343" i="58"/>
  <c r="O343" i="58"/>
  <c r="N343" i="58"/>
  <c r="M343" i="58"/>
  <c r="L343" i="58"/>
  <c r="K343" i="58"/>
  <c r="J343" i="58"/>
  <c r="I343" i="58"/>
  <c r="G343" i="58"/>
  <c r="F343" i="58"/>
  <c r="E343" i="58"/>
  <c r="P357" i="58"/>
  <c r="O357" i="58"/>
  <c r="N357" i="58"/>
  <c r="M357" i="58"/>
  <c r="L357" i="58"/>
  <c r="K357" i="58"/>
  <c r="J357" i="58"/>
  <c r="I357" i="58"/>
  <c r="G357" i="58"/>
  <c r="F357" i="58"/>
  <c r="E357" i="58"/>
  <c r="P327" i="58"/>
  <c r="O327" i="58"/>
  <c r="N327" i="58"/>
  <c r="M327" i="58"/>
  <c r="L327" i="58"/>
  <c r="K327" i="58"/>
  <c r="J327" i="58"/>
  <c r="I327" i="58"/>
  <c r="G327" i="58"/>
  <c r="F327" i="58"/>
  <c r="E327" i="58"/>
  <c r="P324" i="58"/>
  <c r="O324" i="58"/>
  <c r="N324" i="58"/>
  <c r="M324" i="58"/>
  <c r="L324" i="58"/>
  <c r="K324" i="58"/>
  <c r="J324" i="58"/>
  <c r="I324" i="58"/>
  <c r="G324" i="58"/>
  <c r="F324" i="58"/>
  <c r="E324" i="58"/>
  <c r="Q273" i="58" l="1"/>
  <c r="R614" i="58"/>
  <c r="T614" i="58"/>
  <c r="R616" i="58"/>
  <c r="R613" i="58"/>
  <c r="R271" i="58"/>
  <c r="R615" i="58"/>
  <c r="Q62" i="58"/>
  <c r="T62" i="58" s="1"/>
  <c r="Q3" i="23"/>
  <c r="Q2" i="23"/>
  <c r="Q10" i="23"/>
  <c r="Q6" i="23"/>
  <c r="Q7" i="23"/>
  <c r="Q13" i="23"/>
  <c r="Q38" i="23"/>
  <c r="Q40" i="23"/>
  <c r="Q49" i="23"/>
  <c r="Q14" i="23"/>
  <c r="Q11" i="23"/>
  <c r="Q22" i="23"/>
  <c r="Q19" i="23"/>
  <c r="Q5" i="23"/>
  <c r="Q20" i="23"/>
  <c r="Q8" i="23"/>
  <c r="Q36" i="23"/>
  <c r="Q18" i="23"/>
  <c r="Q24" i="23"/>
  <c r="Q12" i="23"/>
  <c r="Q30" i="23"/>
  <c r="Q25" i="23"/>
  <c r="Q27" i="23"/>
  <c r="Q34" i="23"/>
  <c r="Q23" i="23"/>
  <c r="Q16" i="23"/>
  <c r="Q9" i="23"/>
  <c r="Q21" i="23"/>
  <c r="Q33" i="23"/>
  <c r="Q31" i="23"/>
  <c r="Q28" i="23"/>
  <c r="Q41" i="23"/>
  <c r="Q37" i="23"/>
  <c r="Q35" i="23"/>
  <c r="Q26" i="23"/>
  <c r="Q43" i="23"/>
  <c r="Q29" i="23"/>
  <c r="Q39" i="23"/>
  <c r="Q42" i="23"/>
  <c r="Q46" i="23"/>
  <c r="Q32" i="23"/>
  <c r="Q44" i="23"/>
  <c r="Q17" i="23"/>
  <c r="Q15" i="23"/>
  <c r="Q47" i="23"/>
  <c r="Q48" i="23"/>
  <c r="Q50" i="23"/>
  <c r="Q45" i="23"/>
  <c r="Q4" i="23"/>
  <c r="R62" i="58" l="1"/>
  <c r="R4" i="11"/>
  <c r="R24" i="11"/>
  <c r="R62" i="11"/>
  <c r="R90" i="11"/>
  <c r="R164" i="11"/>
  <c r="R194" i="11"/>
  <c r="R202" i="11"/>
  <c r="R207" i="11"/>
  <c r="R243" i="11"/>
  <c r="R253" i="11"/>
  <c r="R310" i="11"/>
  <c r="R376" i="11"/>
  <c r="R390" i="11"/>
  <c r="R419" i="11"/>
  <c r="R530" i="11"/>
  <c r="R571" i="11"/>
  <c r="G315" i="58" l="1"/>
  <c r="Q185" i="58" l="1"/>
  <c r="T185" i="58" s="1"/>
  <c r="Q180" i="58"/>
  <c r="T180" i="58" s="1"/>
  <c r="R185" i="58" l="1"/>
  <c r="R180" i="58"/>
  <c r="Q571" i="58"/>
  <c r="T571" i="58" s="1"/>
  <c r="Q178" i="58"/>
  <c r="T178" i="58" s="1"/>
  <c r="R571" i="58" l="1"/>
  <c r="R178" i="58"/>
  <c r="Q309" i="58"/>
  <c r="T309" i="58" s="1"/>
  <c r="Q574" i="58"/>
  <c r="T574" i="58" s="1"/>
  <c r="Q23" i="58"/>
  <c r="T23" i="58" s="1"/>
  <c r="Q365" i="58"/>
  <c r="T365" i="58" s="1"/>
  <c r="Q183" i="58"/>
  <c r="T183" i="58" s="1"/>
  <c r="Q153" i="58"/>
  <c r="T153" i="58" s="1"/>
  <c r="Q151" i="58"/>
  <c r="T151" i="58" s="1"/>
  <c r="Q591" i="58"/>
  <c r="T591" i="58" s="1"/>
  <c r="Q592" i="58"/>
  <c r="T592" i="58" s="1"/>
  <c r="Q417" i="58"/>
  <c r="T417" i="58" s="1"/>
  <c r="Q423" i="58"/>
  <c r="T423" i="58" s="1"/>
  <c r="Q396" i="58"/>
  <c r="T396" i="58" s="1"/>
  <c r="Q375" i="58"/>
  <c r="T375" i="58" s="1"/>
  <c r="Q49" i="58"/>
  <c r="T49" i="58" s="1"/>
  <c r="Q307" i="58"/>
  <c r="T307" i="58" s="1"/>
  <c r="Q301" i="58"/>
  <c r="T301" i="58" s="1"/>
  <c r="Q573" i="58"/>
  <c r="T573" i="58" s="1"/>
  <c r="Q297" i="58"/>
  <c r="T297" i="58" s="1"/>
  <c r="Q8" i="58"/>
  <c r="T8" i="58" s="1"/>
  <c r="T273" i="58"/>
  <c r="Q354" i="58"/>
  <c r="T354" i="58" s="1"/>
  <c r="Q21" i="58"/>
  <c r="T21" i="58" s="1"/>
  <c r="Q15" i="58"/>
  <c r="T15" i="58" s="1"/>
  <c r="Q577" i="58"/>
  <c r="T577" i="58" s="1"/>
  <c r="Q534" i="58"/>
  <c r="T534" i="58" s="1"/>
  <c r="Q284" i="58"/>
  <c r="T284" i="58" s="1"/>
  <c r="Q18" i="58"/>
  <c r="T18" i="58" s="1"/>
  <c r="Q418" i="58"/>
  <c r="T418" i="58" s="1"/>
  <c r="Q97" i="58"/>
  <c r="T97" i="58" s="1"/>
  <c r="Q525" i="58"/>
  <c r="T525" i="58" s="1"/>
  <c r="Q553" i="58"/>
  <c r="T553" i="58" s="1"/>
  <c r="Q471" i="58"/>
  <c r="T471" i="58" s="1"/>
  <c r="Q549" i="58"/>
  <c r="T549" i="58" s="1"/>
  <c r="Q458" i="58"/>
  <c r="T458" i="58" s="1"/>
  <c r="Q446" i="58"/>
  <c r="T446" i="58" s="1"/>
  <c r="Q543" i="58"/>
  <c r="T543" i="58" s="1"/>
  <c r="Q319" i="58"/>
  <c r="T319" i="58" s="1"/>
  <c r="Q108" i="58"/>
  <c r="T108" i="58" s="1"/>
  <c r="Q86" i="58"/>
  <c r="T86" i="58" s="1"/>
  <c r="Q384" i="58"/>
  <c r="T384" i="58" s="1"/>
  <c r="Q376" i="58"/>
  <c r="T376" i="58" s="1"/>
  <c r="Q72" i="58"/>
  <c r="T72" i="58" s="1"/>
  <c r="Q66" i="58"/>
  <c r="T66" i="58" s="1"/>
  <c r="Q371" i="58"/>
  <c r="T371" i="58" s="1"/>
  <c r="Q34" i="58"/>
  <c r="T34" i="58" s="1"/>
  <c r="Q415" i="58"/>
  <c r="T415" i="58" s="1"/>
  <c r="Q78" i="58"/>
  <c r="T78" i="58" s="1"/>
  <c r="Q88" i="58"/>
  <c r="T88" i="58" s="1"/>
  <c r="Q158" i="58"/>
  <c r="T158" i="58" s="1"/>
  <c r="Q539" i="58"/>
  <c r="T539" i="58" s="1"/>
  <c r="Q611" i="58"/>
  <c r="T611" i="58" s="1"/>
  <c r="Q610" i="58"/>
  <c r="T610" i="58" s="1"/>
  <c r="Q609" i="58"/>
  <c r="T609" i="58" s="1"/>
  <c r="Q607" i="58"/>
  <c r="T607" i="58" s="1"/>
  <c r="Q606" i="58"/>
  <c r="T606" i="58" s="1"/>
  <c r="Q4" i="58"/>
  <c r="T4" i="58" s="1"/>
  <c r="Q486" i="58"/>
  <c r="T486" i="58" s="1"/>
  <c r="Q454" i="58"/>
  <c r="T454" i="58" s="1"/>
  <c r="Q340" i="58"/>
  <c r="T340" i="58" s="1"/>
  <c r="Q224" i="58"/>
  <c r="T224" i="58" s="1"/>
  <c r="Q496" i="58"/>
  <c r="T496" i="58" s="1"/>
  <c r="Q220" i="58"/>
  <c r="T220" i="58" s="1"/>
  <c r="Q552" i="58"/>
  <c r="T552" i="58" s="1"/>
  <c r="Q260" i="58"/>
  <c r="T260" i="58" s="1"/>
  <c r="Q213" i="58"/>
  <c r="T213" i="58" s="1"/>
  <c r="Q254" i="58"/>
  <c r="T254" i="58" s="1"/>
  <c r="Q255" i="58"/>
  <c r="T255" i="58" s="1"/>
  <c r="Q243" i="58"/>
  <c r="T243" i="58" s="1"/>
  <c r="Q181" i="58"/>
  <c r="T181" i="58" s="1"/>
  <c r="Q161" i="58"/>
  <c r="T161" i="58" s="1"/>
  <c r="Q510" i="58"/>
  <c r="T510" i="58" s="1"/>
  <c r="P315" i="58"/>
  <c r="O315" i="58"/>
  <c r="N315" i="58"/>
  <c r="M315" i="58"/>
  <c r="L315" i="58"/>
  <c r="K315" i="58"/>
  <c r="J315" i="58"/>
  <c r="I315" i="58"/>
  <c r="F315" i="58"/>
  <c r="E315" i="58"/>
  <c r="Q315" i="58" s="1"/>
  <c r="T315" i="58" s="1"/>
  <c r="Q264" i="58"/>
  <c r="Q205" i="58"/>
  <c r="T205" i="58" s="1"/>
  <c r="Q521" i="58"/>
  <c r="Q169" i="58"/>
  <c r="T169" i="58" s="1"/>
  <c r="Q98" i="58"/>
  <c r="T98" i="58" s="1"/>
  <c r="Q279" i="58"/>
  <c r="T279" i="58" s="1"/>
  <c r="Q430" i="58"/>
  <c r="T430" i="58" s="1"/>
  <c r="Q485" i="58"/>
  <c r="T485" i="58" s="1"/>
  <c r="Q214" i="58"/>
  <c r="T214" i="58" s="1"/>
  <c r="Q128" i="58"/>
  <c r="T128" i="58" s="1"/>
  <c r="Q470" i="58"/>
  <c r="T470" i="58" s="1"/>
  <c r="Q208" i="58"/>
  <c r="T208" i="58" s="1"/>
  <c r="Q452" i="58"/>
  <c r="T452" i="58" s="1"/>
  <c r="Q74" i="58"/>
  <c r="T74" i="58" s="1"/>
  <c r="Q187" i="58"/>
  <c r="T187" i="58" s="1"/>
  <c r="Q124" i="58"/>
  <c r="T124" i="58" s="1"/>
  <c r="Q225" i="58"/>
  <c r="T225" i="58" s="1"/>
  <c r="Q16" i="58"/>
  <c r="T16" i="58" s="1"/>
  <c r="Q111" i="58"/>
  <c r="T111" i="58" s="1"/>
  <c r="Q389" i="58"/>
  <c r="T389" i="58" s="1"/>
  <c r="Q211" i="58"/>
  <c r="T211" i="58" s="1"/>
  <c r="Q474" i="58"/>
  <c r="T474" i="58" s="1"/>
  <c r="Q483" i="58"/>
  <c r="T483" i="58" s="1"/>
  <c r="Q197" i="58"/>
  <c r="T197" i="58" s="1"/>
  <c r="Q136" i="58"/>
  <c r="T136" i="58" s="1"/>
  <c r="Q545" i="58"/>
  <c r="T545" i="58" s="1"/>
  <c r="Q276" i="58"/>
  <c r="T276" i="58" s="1"/>
  <c r="Q429" i="58"/>
  <c r="T429" i="58" s="1"/>
  <c r="Q538" i="58"/>
  <c r="T538" i="58" s="1"/>
  <c r="Q457" i="58"/>
  <c r="T457" i="58" s="1"/>
  <c r="Q518" i="58"/>
  <c r="T518" i="58" s="1"/>
  <c r="Q238" i="58"/>
  <c r="T238" i="58" s="1"/>
  <c r="Q251" i="58"/>
  <c r="T251" i="58" s="1"/>
  <c r="Q101" i="58"/>
  <c r="T101" i="58" s="1"/>
  <c r="Q587" i="58"/>
  <c r="T587" i="58" s="1"/>
  <c r="Q558" i="58"/>
  <c r="T558" i="58" s="1"/>
  <c r="Q377" i="58"/>
  <c r="T377" i="58" s="1"/>
  <c r="Q164" i="58"/>
  <c r="T164" i="58" s="1"/>
  <c r="Q462" i="58"/>
  <c r="T462" i="58" s="1"/>
  <c r="Q503" i="58"/>
  <c r="T503" i="58" s="1"/>
  <c r="Q500" i="58"/>
  <c r="T500" i="58" s="1"/>
  <c r="Q139" i="58"/>
  <c r="T139" i="58" s="1"/>
  <c r="Q505" i="58"/>
  <c r="T505" i="58" s="1"/>
  <c r="Q263" i="58"/>
  <c r="T263" i="58" s="1"/>
  <c r="Q492" i="58"/>
  <c r="T492" i="58" s="1"/>
  <c r="Q498" i="58"/>
  <c r="T498" i="58" s="1"/>
  <c r="Q514" i="58"/>
  <c r="T514" i="58" s="1"/>
  <c r="Q491" i="58"/>
  <c r="T491" i="58" s="1"/>
  <c r="Q252" i="58"/>
  <c r="T252" i="58" s="1"/>
  <c r="Q506" i="58"/>
  <c r="T506" i="58" s="1"/>
  <c r="Q512" i="58"/>
  <c r="T512" i="58" s="1"/>
  <c r="Q177" i="58"/>
  <c r="T177" i="58" s="1"/>
  <c r="Q464" i="58"/>
  <c r="T464" i="58" s="1"/>
  <c r="Q253" i="58"/>
  <c r="T253" i="58" s="1"/>
  <c r="Q250" i="58"/>
  <c r="T250" i="58" s="1"/>
  <c r="Q227" i="58"/>
  <c r="T227" i="58" s="1"/>
  <c r="Q229" i="58"/>
  <c r="T229" i="58" s="1"/>
  <c r="Q202" i="58"/>
  <c r="T202" i="58" s="1"/>
  <c r="Q192" i="58"/>
  <c r="T192" i="58" s="1"/>
  <c r="Q226" i="58"/>
  <c r="T226" i="58" s="1"/>
  <c r="Q232" i="58"/>
  <c r="T232" i="58" s="1"/>
  <c r="Q248" i="58"/>
  <c r="T248" i="58" s="1"/>
  <c r="Q239" i="58"/>
  <c r="T239" i="58" s="1"/>
  <c r="Q203" i="58"/>
  <c r="T203" i="58" s="1"/>
  <c r="Q561" i="58"/>
  <c r="T561" i="58" s="1"/>
  <c r="Q304" i="58"/>
  <c r="T304" i="58" s="1"/>
  <c r="Q334" i="58"/>
  <c r="T334" i="58" s="1"/>
  <c r="Q65" i="58"/>
  <c r="T65" i="58" s="1"/>
  <c r="Q381" i="58"/>
  <c r="T381" i="58" s="1"/>
  <c r="Q300" i="58"/>
  <c r="T300" i="58" s="1"/>
  <c r="Q305" i="58"/>
  <c r="T305" i="58" s="1"/>
  <c r="Q299" i="58"/>
  <c r="T299" i="58" s="1"/>
  <c r="Q280" i="58"/>
  <c r="T280" i="58" s="1"/>
  <c r="Q392" i="58"/>
  <c r="T392" i="58" s="1"/>
  <c r="Q439" i="58"/>
  <c r="T439" i="58" s="1"/>
  <c r="Q420" i="58"/>
  <c r="T420" i="58" s="1"/>
  <c r="Q306" i="58"/>
  <c r="T306" i="58" s="1"/>
  <c r="Q326" i="58"/>
  <c r="T326" i="58" s="1"/>
  <c r="Q347" i="58"/>
  <c r="T347" i="58" s="1"/>
  <c r="Q355" i="58"/>
  <c r="T355" i="58" s="1"/>
  <c r="Q13" i="58"/>
  <c r="T13" i="58" s="1"/>
  <c r="Q317" i="58"/>
  <c r="T317" i="58" s="1"/>
  <c r="Q277" i="58"/>
  <c r="T277" i="58" s="1"/>
  <c r="Q445" i="58"/>
  <c r="T445" i="58" s="1"/>
  <c r="Q292" i="58"/>
  <c r="T292" i="58" s="1"/>
  <c r="Q70" i="58"/>
  <c r="T70" i="58" s="1"/>
  <c r="Q465" i="58"/>
  <c r="T465" i="58" s="1"/>
  <c r="Q516" i="58"/>
  <c r="T516" i="58" s="1"/>
  <c r="Q378" i="58"/>
  <c r="T378" i="58" s="1"/>
  <c r="Q414" i="58"/>
  <c r="T414" i="58" s="1"/>
  <c r="Q38" i="58"/>
  <c r="T38" i="58" s="1"/>
  <c r="Q369" i="58"/>
  <c r="T369" i="58" s="1"/>
  <c r="Q182" i="58"/>
  <c r="T182" i="58" s="1"/>
  <c r="Q216" i="58"/>
  <c r="T216" i="58" s="1"/>
  <c r="Q598" i="58"/>
  <c r="T598" i="58" s="1"/>
  <c r="Q47" i="58"/>
  <c r="T47" i="58" s="1"/>
  <c r="Q507" i="58"/>
  <c r="T507" i="58" s="1"/>
  <c r="Q233" i="58"/>
  <c r="T233" i="58" s="1"/>
  <c r="Q595" i="58"/>
  <c r="T595" i="58" s="1"/>
  <c r="Q479" i="58"/>
  <c r="T479" i="58" s="1"/>
  <c r="Q241" i="58"/>
  <c r="T241" i="58" s="1"/>
  <c r="Q581" i="58"/>
  <c r="T581" i="58" s="1"/>
  <c r="Q36" i="58"/>
  <c r="T36" i="58" s="1"/>
  <c r="Q578" i="58"/>
  <c r="T578" i="58" s="1"/>
  <c r="Q84" i="58"/>
  <c r="T84" i="58" s="1"/>
  <c r="Q256" i="58"/>
  <c r="T256" i="58" s="1"/>
  <c r="Q262" i="58"/>
  <c r="T262" i="58" s="1"/>
  <c r="Q165" i="58"/>
  <c r="T165" i="58" s="1"/>
  <c r="Q585" i="58"/>
  <c r="T585" i="58" s="1"/>
  <c r="Q530" i="58"/>
  <c r="T530" i="58" s="1"/>
  <c r="Q565" i="58"/>
  <c r="T565" i="58" s="1"/>
  <c r="Q567" i="58"/>
  <c r="T567" i="58" s="1"/>
  <c r="Q555" i="58"/>
  <c r="T555" i="58" s="1"/>
  <c r="Q247" i="58"/>
  <c r="T247" i="58" s="1"/>
  <c r="Q596" i="58"/>
  <c r="T596" i="58" s="1"/>
  <c r="Q472" i="58"/>
  <c r="T472" i="58" s="1"/>
  <c r="Q502" i="58"/>
  <c r="T502" i="58" s="1"/>
  <c r="Q603" i="58"/>
  <c r="T603" i="58" s="1"/>
  <c r="Q435" i="58"/>
  <c r="T435" i="58" s="1"/>
  <c r="Q416" i="58"/>
  <c r="T416" i="58" s="1"/>
  <c r="Q52" i="58"/>
  <c r="T52" i="58" s="1"/>
  <c r="Q352" i="58"/>
  <c r="T352" i="58" s="1"/>
  <c r="Q30" i="58"/>
  <c r="T30" i="58" s="1"/>
  <c r="Q403" i="58"/>
  <c r="T403" i="58" s="1"/>
  <c r="Q466" i="58"/>
  <c r="T466" i="58" s="1"/>
  <c r="Q188" i="58"/>
  <c r="T188" i="58" s="1"/>
  <c r="Q175" i="58"/>
  <c r="T175" i="58" s="1"/>
  <c r="Q209" i="58"/>
  <c r="T209" i="58" s="1"/>
  <c r="Q210" i="58"/>
  <c r="T210" i="58" s="1"/>
  <c r="Q467" i="58"/>
  <c r="T467" i="58" s="1"/>
  <c r="Q556" i="58"/>
  <c r="T556" i="58" s="1"/>
  <c r="Q77" i="58"/>
  <c r="T77" i="58" s="1"/>
  <c r="Q121" i="58"/>
  <c r="T121" i="58" s="1"/>
  <c r="Q568" i="58"/>
  <c r="Q504" i="58"/>
  <c r="T504" i="58" s="1"/>
  <c r="Q61" i="58"/>
  <c r="T61" i="58" s="1"/>
  <c r="Q329" i="58"/>
  <c r="T329" i="58" s="1"/>
  <c r="Q494" i="58"/>
  <c r="T494" i="58" s="1"/>
  <c r="Q475" i="58"/>
  <c r="T475" i="58" s="1"/>
  <c r="Q335" i="58"/>
  <c r="T335" i="58" s="1"/>
  <c r="Q434" i="58"/>
  <c r="T434" i="58" s="1"/>
  <c r="Q455" i="58"/>
  <c r="T455" i="58" s="1"/>
  <c r="Q383" i="58"/>
  <c r="T383" i="58" s="1"/>
  <c r="Q27" i="58"/>
  <c r="T27" i="58" s="1"/>
  <c r="Q346" i="58"/>
  <c r="T346" i="58" s="1"/>
  <c r="Q432" i="58"/>
  <c r="T432" i="58" s="1"/>
  <c r="Q245" i="58"/>
  <c r="T245" i="58" s="1"/>
  <c r="Q283" i="58"/>
  <c r="T283" i="58" s="1"/>
  <c r="Q173" i="58"/>
  <c r="T173" i="58" s="1"/>
  <c r="Q138" i="58"/>
  <c r="T138" i="58" s="1"/>
  <c r="Q29" i="58"/>
  <c r="T29" i="58" s="1"/>
  <c r="Q103" i="58"/>
  <c r="T103" i="58" s="1"/>
  <c r="Q490" i="58"/>
  <c r="T490" i="58" s="1"/>
  <c r="Q130" i="58"/>
  <c r="T130" i="58" s="1"/>
  <c r="Q87" i="58"/>
  <c r="T87" i="58" s="1"/>
  <c r="Q548" i="58"/>
  <c r="T548" i="58" s="1"/>
  <c r="Q159" i="58"/>
  <c r="T159" i="58" s="1"/>
  <c r="Q235" i="58"/>
  <c r="T235" i="58" s="1"/>
  <c r="Q536" i="58"/>
  <c r="T536" i="58" s="1"/>
  <c r="Q7" i="58"/>
  <c r="T7" i="58" s="1"/>
  <c r="Q143" i="58"/>
  <c r="T143" i="58" s="1"/>
  <c r="Q602" i="58"/>
  <c r="T602" i="58" s="1"/>
  <c r="Q157" i="58"/>
  <c r="T157" i="58" s="1"/>
  <c r="Q563" i="58"/>
  <c r="T563" i="58" s="1"/>
  <c r="Q219" i="58"/>
  <c r="T219" i="58" s="1"/>
  <c r="Q206" i="58"/>
  <c r="T206" i="58" s="1"/>
  <c r="Q179" i="58"/>
  <c r="T179" i="58" s="1"/>
  <c r="Q100" i="58"/>
  <c r="T100" i="58" s="1"/>
  <c r="Q559" i="58"/>
  <c r="T559" i="58" s="1"/>
  <c r="Q106" i="58"/>
  <c r="T106" i="58" s="1"/>
  <c r="Q41" i="58"/>
  <c r="T41" i="58" s="1"/>
  <c r="Q551" i="58"/>
  <c r="T551" i="58" s="1"/>
  <c r="Q601" i="58"/>
  <c r="T601" i="58" s="1"/>
  <c r="Q599" i="58"/>
  <c r="T599" i="58" s="1"/>
  <c r="Q217" i="58"/>
  <c r="T217" i="58" s="1"/>
  <c r="Q236" i="58"/>
  <c r="T236" i="58" s="1"/>
  <c r="Q411" i="58"/>
  <c r="T411" i="58" s="1"/>
  <c r="Q373" i="58"/>
  <c r="T373" i="58" s="1"/>
  <c r="Q497" i="58"/>
  <c r="T497" i="58" s="1"/>
  <c r="Q120" i="58"/>
  <c r="T120" i="58" s="1"/>
  <c r="Q367" i="58"/>
  <c r="T367" i="58" s="1"/>
  <c r="Q320" i="58"/>
  <c r="T320" i="58" s="1"/>
  <c r="Q330" i="58"/>
  <c r="T330" i="58" s="1"/>
  <c r="Q440" i="58"/>
  <c r="T440" i="58" s="1"/>
  <c r="Q186" i="58"/>
  <c r="T186" i="58" s="1"/>
  <c r="Q69" i="58"/>
  <c r="T69" i="58" s="1"/>
  <c r="Q126" i="58"/>
  <c r="T126" i="58" s="1"/>
  <c r="Q546" i="58"/>
  <c r="T546" i="58" s="1"/>
  <c r="Q554" i="58"/>
  <c r="T554" i="58" s="1"/>
  <c r="Q550" i="58"/>
  <c r="T550" i="58" s="1"/>
  <c r="Q600" i="58"/>
  <c r="T600" i="58" s="1"/>
  <c r="Q345" i="58"/>
  <c r="T345" i="58" s="1"/>
  <c r="Q351" i="58"/>
  <c r="T351" i="58" s="1"/>
  <c r="Q336" i="58"/>
  <c r="T336" i="58" s="1"/>
  <c r="Q76" i="58"/>
  <c r="T76" i="58" s="1"/>
  <c r="Q513" i="58"/>
  <c r="T513" i="58" s="1"/>
  <c r="Q404" i="58"/>
  <c r="T404" i="58" s="1"/>
  <c r="Q451" i="58"/>
  <c r="T451" i="58" s="1"/>
  <c r="Q588" i="58"/>
  <c r="T588" i="58" s="1"/>
  <c r="Q358" i="58"/>
  <c r="T358" i="58" s="1"/>
  <c r="Q442" i="58"/>
  <c r="T442" i="58" s="1"/>
  <c r="Q259" i="58"/>
  <c r="T259" i="58" s="1"/>
  <c r="Q350" i="58"/>
  <c r="T350" i="58" s="1"/>
  <c r="Q59" i="58"/>
  <c r="T59" i="58" s="1"/>
  <c r="Q137" i="58"/>
  <c r="T137" i="58" s="1"/>
  <c r="Q481" i="58"/>
  <c r="T481" i="58" s="1"/>
  <c r="Q115" i="58"/>
  <c r="T115" i="58" s="1"/>
  <c r="Q146" i="58"/>
  <c r="T146" i="58" s="1"/>
  <c r="Q125" i="58"/>
  <c r="T125" i="58" s="1"/>
  <c r="Q349" i="58"/>
  <c r="T349" i="58" s="1"/>
  <c r="Q370" i="58"/>
  <c r="T370" i="58" s="1"/>
  <c r="Q212" i="58"/>
  <c r="T212" i="58" s="1"/>
  <c r="Q258" i="58"/>
  <c r="T258" i="58" s="1"/>
  <c r="Q244" i="58"/>
  <c r="T244" i="58" s="1"/>
  <c r="Q119" i="58"/>
  <c r="T119" i="58" s="1"/>
  <c r="Q94" i="58"/>
  <c r="T94" i="58" s="1"/>
  <c r="Q230" i="58"/>
  <c r="T230" i="58" s="1"/>
  <c r="Q147" i="58"/>
  <c r="T147" i="58" s="1"/>
  <c r="Q171" i="58"/>
  <c r="T171" i="58" s="1"/>
  <c r="Q580" i="58"/>
  <c r="T580" i="58" s="1"/>
  <c r="Q200" i="58"/>
  <c r="T200" i="58" s="1"/>
  <c r="Q231" i="58"/>
  <c r="T231" i="58" s="1"/>
  <c r="Q99" i="58"/>
  <c r="T99" i="58" s="1"/>
  <c r="Q140" i="58"/>
  <c r="T140" i="58" s="1"/>
  <c r="Q566" i="58"/>
  <c r="T566" i="58" s="1"/>
  <c r="Q564" i="58"/>
  <c r="T564" i="58" s="1"/>
  <c r="Q487" i="58"/>
  <c r="T487" i="58" s="1"/>
  <c r="Q135" i="58"/>
  <c r="T135" i="58" s="1"/>
  <c r="Q194" i="58"/>
  <c r="T194" i="58" s="1"/>
  <c r="Q586" i="58"/>
  <c r="T586" i="58" s="1"/>
  <c r="Q441" i="58"/>
  <c r="T441" i="58" s="1"/>
  <c r="Q478" i="58"/>
  <c r="T478" i="58" s="1"/>
  <c r="Q131" i="58"/>
  <c r="T131" i="58" s="1"/>
  <c r="Q453" i="58"/>
  <c r="T453" i="58" s="1"/>
  <c r="Q144" i="58"/>
  <c r="T144" i="58" s="1"/>
  <c r="Q542" i="58"/>
  <c r="T542" i="58" s="1"/>
  <c r="Q109" i="58"/>
  <c r="T109" i="58" s="1"/>
  <c r="Q268" i="58"/>
  <c r="T268" i="58" s="1"/>
  <c r="Q269" i="58"/>
  <c r="T269" i="58" s="1"/>
  <c r="Q520" i="58"/>
  <c r="T520" i="58" s="1"/>
  <c r="Q519" i="58"/>
  <c r="T519" i="58" s="1"/>
  <c r="Q75" i="58"/>
  <c r="T75" i="58" s="1"/>
  <c r="Q163" i="58"/>
  <c r="T163" i="58" s="1"/>
  <c r="Q63" i="58"/>
  <c r="T63" i="58" s="1"/>
  <c r="Q495" i="58"/>
  <c r="T495" i="58" s="1"/>
  <c r="Q405" i="58"/>
  <c r="T405" i="58" s="1"/>
  <c r="Q484" i="58"/>
  <c r="T484" i="58" s="1"/>
  <c r="Q517" i="58"/>
  <c r="T517" i="58" s="1"/>
  <c r="Q532" i="58"/>
  <c r="T532" i="58" s="1"/>
  <c r="Q234" i="58"/>
  <c r="T234" i="58" s="1"/>
  <c r="Q437" i="58"/>
  <c r="T437" i="58" s="1"/>
  <c r="Q223" i="58"/>
  <c r="T223" i="58" s="1"/>
  <c r="Q215" i="58"/>
  <c r="T215" i="58" s="1"/>
  <c r="Q199" i="58"/>
  <c r="T199" i="58" s="1"/>
  <c r="Q228" i="58"/>
  <c r="T228" i="58" s="1"/>
  <c r="Q557" i="58"/>
  <c r="T557" i="58" s="1"/>
  <c r="Q456" i="58"/>
  <c r="T456" i="58" s="1"/>
  <c r="Q201" i="58"/>
  <c r="T201" i="58" s="1"/>
  <c r="Q32" i="58"/>
  <c r="T32" i="58" s="1"/>
  <c r="Q257" i="58"/>
  <c r="T257" i="58" s="1"/>
  <c r="Q122" i="58"/>
  <c r="T122" i="58" s="1"/>
  <c r="Q402" i="58"/>
  <c r="T402" i="58" s="1"/>
  <c r="Q482" i="58"/>
  <c r="T482" i="58" s="1"/>
  <c r="Q58" i="58"/>
  <c r="T58" i="58" s="1"/>
  <c r="Q149" i="58"/>
  <c r="T149" i="58" s="1"/>
  <c r="Q117" i="58"/>
  <c r="T117" i="58" s="1"/>
  <c r="Q366" i="58"/>
  <c r="T366" i="58" s="1"/>
  <c r="Q19" i="58"/>
  <c r="T19" i="58" s="1"/>
  <c r="Q190" i="58"/>
  <c r="T190" i="58" s="1"/>
  <c r="Q261" i="58"/>
  <c r="T261" i="58" s="1"/>
  <c r="Q302" i="58"/>
  <c r="T302" i="58" s="1"/>
  <c r="Q207" i="58"/>
  <c r="T207" i="58" s="1"/>
  <c r="Q204" i="58"/>
  <c r="T204" i="58" s="1"/>
  <c r="Q79" i="58"/>
  <c r="T79" i="58" s="1"/>
  <c r="Q447" i="58"/>
  <c r="T447" i="58" s="1"/>
  <c r="Q460" i="58"/>
  <c r="T460" i="58" s="1"/>
  <c r="Q480" i="58"/>
  <c r="T480" i="58" s="1"/>
  <c r="Q597" i="58"/>
  <c r="T597" i="58" s="1"/>
  <c r="Q421" i="58"/>
  <c r="T421" i="58" s="1"/>
  <c r="Q240" i="58"/>
  <c r="T240" i="58" s="1"/>
  <c r="Q221" i="58"/>
  <c r="T221" i="58" s="1"/>
  <c r="Q195" i="58"/>
  <c r="T195" i="58" s="1"/>
  <c r="Q85" i="58"/>
  <c r="T85" i="58" s="1"/>
  <c r="Q562" i="58"/>
  <c r="T562" i="58" s="1"/>
  <c r="Q134" i="58"/>
  <c r="T134" i="58" s="1"/>
  <c r="Q604" i="58"/>
  <c r="Q605" i="58"/>
  <c r="Q608" i="58"/>
  <c r="T608" i="58" s="1"/>
  <c r="Q612" i="58"/>
  <c r="T612" i="58" s="1"/>
  <c r="R264" i="58" l="1"/>
  <c r="T264" i="58"/>
  <c r="R604" i="58"/>
  <c r="T604" i="58"/>
  <c r="R521" i="58"/>
  <c r="T521" i="58"/>
  <c r="R568" i="58"/>
  <c r="T568" i="58"/>
  <c r="R605" i="58"/>
  <c r="T605" i="58"/>
  <c r="R240" i="58"/>
  <c r="R58" i="58"/>
  <c r="R557" i="58"/>
  <c r="R517" i="58"/>
  <c r="R63" i="58"/>
  <c r="R520" i="58"/>
  <c r="R478" i="58"/>
  <c r="R580" i="58"/>
  <c r="R212" i="58"/>
  <c r="R358" i="58"/>
  <c r="R345" i="58"/>
  <c r="R440" i="58"/>
  <c r="R236" i="58"/>
  <c r="R100" i="58"/>
  <c r="R7" i="58"/>
  <c r="R103" i="58"/>
  <c r="R27" i="58"/>
  <c r="R61" i="58"/>
  <c r="R209" i="58"/>
  <c r="R416" i="58"/>
  <c r="R567" i="58"/>
  <c r="R578" i="58"/>
  <c r="R47" i="58"/>
  <c r="R516" i="58"/>
  <c r="R355" i="58"/>
  <c r="R299" i="58"/>
  <c r="R203" i="58"/>
  <c r="R227" i="58"/>
  <c r="R263" i="58"/>
  <c r="R558" i="58"/>
  <c r="R429" i="58"/>
  <c r="R197" i="58"/>
  <c r="R124" i="58"/>
  <c r="R485" i="58"/>
  <c r="R315" i="58"/>
  <c r="R85" i="58"/>
  <c r="R421" i="58"/>
  <c r="R447" i="58"/>
  <c r="R302" i="58"/>
  <c r="R366" i="58"/>
  <c r="R482" i="58"/>
  <c r="R32" i="58"/>
  <c r="R228" i="58"/>
  <c r="R437" i="58"/>
  <c r="R484" i="58"/>
  <c r="R163" i="58"/>
  <c r="R269" i="58"/>
  <c r="R144" i="58"/>
  <c r="R441" i="58"/>
  <c r="R487" i="58"/>
  <c r="R99" i="58"/>
  <c r="R171" i="58"/>
  <c r="R119" i="58"/>
  <c r="R370" i="58"/>
  <c r="R115" i="58"/>
  <c r="R350" i="58"/>
  <c r="R588" i="58"/>
  <c r="R76" i="58"/>
  <c r="R600" i="58"/>
  <c r="R126" i="58"/>
  <c r="R330" i="58"/>
  <c r="R497" i="58"/>
  <c r="R217" i="58"/>
  <c r="R41" i="58"/>
  <c r="R179" i="58"/>
  <c r="R157" i="58"/>
  <c r="R536" i="58"/>
  <c r="R87" i="58"/>
  <c r="R29" i="58"/>
  <c r="R245" i="58"/>
  <c r="R383" i="58"/>
  <c r="R475" i="58"/>
  <c r="R504" i="58"/>
  <c r="R556" i="58"/>
  <c r="R175" i="58"/>
  <c r="R30" i="58"/>
  <c r="R435" i="58"/>
  <c r="R596" i="58"/>
  <c r="R565" i="58"/>
  <c r="R262" i="58"/>
  <c r="R36" i="58"/>
  <c r="R595" i="58"/>
  <c r="R598" i="58"/>
  <c r="R38" i="58"/>
  <c r="R465" i="58"/>
  <c r="R277" i="58"/>
  <c r="R347" i="58"/>
  <c r="R439" i="58"/>
  <c r="R305" i="58"/>
  <c r="R334" i="58"/>
  <c r="R239" i="58"/>
  <c r="R192" i="58"/>
  <c r="R250" i="58"/>
  <c r="R512" i="58"/>
  <c r="R514" i="58"/>
  <c r="R505" i="58"/>
  <c r="R462" i="58"/>
  <c r="R587" i="58"/>
  <c r="R518" i="58"/>
  <c r="R276" i="58"/>
  <c r="R483" i="58"/>
  <c r="R111" i="58"/>
  <c r="R187" i="58"/>
  <c r="R470" i="58"/>
  <c r="R430" i="58"/>
  <c r="R243" i="58"/>
  <c r="R260" i="58"/>
  <c r="R224" i="58"/>
  <c r="R4" i="58"/>
  <c r="R610" i="58"/>
  <c r="R88" i="58"/>
  <c r="R371" i="58"/>
  <c r="R384" i="58"/>
  <c r="R543" i="58"/>
  <c r="R471" i="58"/>
  <c r="R418" i="58"/>
  <c r="R577" i="58"/>
  <c r="R273" i="58"/>
  <c r="R301" i="58"/>
  <c r="R396" i="58"/>
  <c r="R591" i="58"/>
  <c r="R365" i="58"/>
  <c r="R460" i="58"/>
  <c r="R597" i="58"/>
  <c r="R261" i="58"/>
  <c r="R201" i="58"/>
  <c r="R75" i="58"/>
  <c r="R586" i="58"/>
  <c r="R244" i="58"/>
  <c r="R451" i="58"/>
  <c r="R69" i="58"/>
  <c r="R106" i="58"/>
  <c r="R235" i="58"/>
  <c r="R432" i="58"/>
  <c r="R494" i="58"/>
  <c r="R603" i="58"/>
  <c r="R392" i="58"/>
  <c r="R510" i="58"/>
  <c r="R255" i="58"/>
  <c r="R552" i="58"/>
  <c r="R340" i="58"/>
  <c r="R611" i="58"/>
  <c r="R78" i="58"/>
  <c r="R66" i="58"/>
  <c r="R86" i="58"/>
  <c r="R446" i="58"/>
  <c r="R553" i="58"/>
  <c r="R18" i="58"/>
  <c r="R15" i="58"/>
  <c r="R8" i="58"/>
  <c r="R307" i="58"/>
  <c r="R423" i="58"/>
  <c r="R151" i="58"/>
  <c r="R23" i="58"/>
  <c r="R562" i="58"/>
  <c r="R19" i="58"/>
  <c r="R195" i="58"/>
  <c r="R79" i="58"/>
  <c r="R117" i="58"/>
  <c r="R402" i="58"/>
  <c r="R199" i="58"/>
  <c r="R234" i="58"/>
  <c r="R405" i="58"/>
  <c r="R268" i="58"/>
  <c r="R453" i="58"/>
  <c r="R564" i="58"/>
  <c r="R231" i="58"/>
  <c r="R147" i="58"/>
  <c r="R349" i="58"/>
  <c r="R481" i="58"/>
  <c r="R259" i="58"/>
  <c r="R336" i="58"/>
  <c r="R550" i="58"/>
  <c r="R320" i="58"/>
  <c r="R373" i="58"/>
  <c r="R599" i="58"/>
  <c r="R206" i="58"/>
  <c r="R602" i="58"/>
  <c r="R130" i="58"/>
  <c r="R138" i="58"/>
  <c r="R455" i="58"/>
  <c r="R467" i="58"/>
  <c r="R188" i="58"/>
  <c r="R352" i="58"/>
  <c r="R247" i="58"/>
  <c r="R530" i="58"/>
  <c r="R256" i="58"/>
  <c r="R581" i="58"/>
  <c r="R233" i="58"/>
  <c r="R216" i="58"/>
  <c r="R414" i="58"/>
  <c r="R70" i="58"/>
  <c r="R317" i="58"/>
  <c r="R326" i="58"/>
  <c r="R300" i="58"/>
  <c r="R304" i="58"/>
  <c r="R248" i="58"/>
  <c r="R202" i="58"/>
  <c r="R253" i="58"/>
  <c r="R506" i="58"/>
  <c r="R498" i="58"/>
  <c r="R139" i="58"/>
  <c r="R164" i="58"/>
  <c r="R101" i="58"/>
  <c r="R457" i="58"/>
  <c r="R545" i="58"/>
  <c r="R474" i="58"/>
  <c r="R16" i="58"/>
  <c r="R74" i="58"/>
  <c r="R128" i="58"/>
  <c r="R279" i="58"/>
  <c r="R205" i="58"/>
  <c r="R606" i="58"/>
  <c r="R612" i="58"/>
  <c r="R134" i="58"/>
  <c r="R221" i="58"/>
  <c r="R480" i="58"/>
  <c r="R204" i="58"/>
  <c r="R190" i="58"/>
  <c r="R149" i="58"/>
  <c r="R122" i="58"/>
  <c r="R456" i="58"/>
  <c r="R215" i="58"/>
  <c r="R532" i="58"/>
  <c r="R495" i="58"/>
  <c r="R519" i="58"/>
  <c r="R109" i="58"/>
  <c r="R131" i="58"/>
  <c r="R194" i="58"/>
  <c r="R566" i="58"/>
  <c r="R200" i="58"/>
  <c r="R230" i="58"/>
  <c r="R258" i="58"/>
  <c r="R125" i="58"/>
  <c r="R137" i="58"/>
  <c r="R442" i="58"/>
  <c r="R404" i="58"/>
  <c r="R351" i="58"/>
  <c r="R554" i="58"/>
  <c r="R186" i="58"/>
  <c r="R367" i="58"/>
  <c r="R411" i="58"/>
  <c r="R601" i="58"/>
  <c r="R559" i="58"/>
  <c r="R219" i="58"/>
  <c r="R143" i="58"/>
  <c r="R159" i="58"/>
  <c r="R490" i="58"/>
  <c r="R173" i="58"/>
  <c r="R346" i="58"/>
  <c r="R434" i="58"/>
  <c r="R329" i="58"/>
  <c r="R121" i="58"/>
  <c r="R210" i="58"/>
  <c r="R466" i="58"/>
  <c r="R52" i="58"/>
  <c r="R502" i="58"/>
  <c r="R555" i="58"/>
  <c r="R585" i="58"/>
  <c r="R84" i="58"/>
  <c r="R241" i="58"/>
  <c r="R507" i="58"/>
  <c r="R182" i="58"/>
  <c r="R378" i="58"/>
  <c r="R292" i="58"/>
  <c r="R13" i="58"/>
  <c r="R306" i="58"/>
  <c r="R280" i="58"/>
  <c r="R381" i="58"/>
  <c r="R561" i="58"/>
  <c r="R232" i="58"/>
  <c r="R229" i="58"/>
  <c r="R464" i="58"/>
  <c r="R252" i="58"/>
  <c r="R492" i="58"/>
  <c r="R500" i="58"/>
  <c r="R377" i="58"/>
  <c r="R251" i="58"/>
  <c r="R538" i="58"/>
  <c r="R136" i="58"/>
  <c r="R211" i="58"/>
  <c r="R225" i="58"/>
  <c r="R452" i="58"/>
  <c r="R214" i="58"/>
  <c r="R98" i="58"/>
  <c r="R161" i="58"/>
  <c r="R254" i="58"/>
  <c r="R220" i="58"/>
  <c r="R454" i="58"/>
  <c r="R607" i="58"/>
  <c r="R539" i="58"/>
  <c r="R415" i="58"/>
  <c r="R72" i="58"/>
  <c r="R108" i="58"/>
  <c r="R458" i="58"/>
  <c r="R525" i="58"/>
  <c r="R284" i="58"/>
  <c r="R21" i="58"/>
  <c r="R297" i="58"/>
  <c r="R49" i="58"/>
  <c r="R417" i="58"/>
  <c r="R153" i="58"/>
  <c r="R574" i="58"/>
  <c r="R608" i="58"/>
  <c r="R207" i="58"/>
  <c r="R257" i="58"/>
  <c r="R223" i="58"/>
  <c r="R542" i="58"/>
  <c r="R135" i="58"/>
  <c r="R140" i="58"/>
  <c r="R94" i="58"/>
  <c r="R146" i="58"/>
  <c r="R59" i="58"/>
  <c r="R513" i="58"/>
  <c r="R546" i="58"/>
  <c r="R120" i="58"/>
  <c r="R551" i="58"/>
  <c r="R563" i="58"/>
  <c r="R548" i="58"/>
  <c r="R283" i="58"/>
  <c r="R335" i="58"/>
  <c r="R77" i="58"/>
  <c r="R403" i="58"/>
  <c r="R472" i="58"/>
  <c r="R165" i="58"/>
  <c r="R479" i="58"/>
  <c r="R369" i="58"/>
  <c r="R445" i="58"/>
  <c r="R420" i="58"/>
  <c r="R65" i="58"/>
  <c r="R226" i="58"/>
  <c r="R177" i="58"/>
  <c r="R491" i="58"/>
  <c r="R503" i="58"/>
  <c r="R238" i="58"/>
  <c r="R389" i="58"/>
  <c r="R208" i="58"/>
  <c r="R169" i="58"/>
  <c r="R181" i="58"/>
  <c r="R213" i="58"/>
  <c r="R496" i="58"/>
  <c r="R486" i="58"/>
  <c r="R609" i="58"/>
  <c r="R158" i="58"/>
  <c r="R34" i="58"/>
  <c r="R376" i="58"/>
  <c r="R319" i="58"/>
  <c r="R549" i="58"/>
  <c r="R97" i="58"/>
  <c r="R534" i="58"/>
  <c r="R354" i="58"/>
  <c r="R573" i="58"/>
  <c r="R375" i="58"/>
  <c r="R592" i="58"/>
  <c r="R183" i="58"/>
  <c r="R309" i="58"/>
  <c r="Q5" i="58"/>
  <c r="T5" i="58" s="1"/>
  <c r="Q295" i="58"/>
  <c r="T295" i="58" s="1"/>
  <c r="Q333" i="58"/>
  <c r="T333" i="58" s="1"/>
  <c r="Q360" i="58"/>
  <c r="T360" i="58" s="1"/>
  <c r="Q374" i="58"/>
  <c r="T374" i="58" s="1"/>
  <c r="Q368" i="58"/>
  <c r="T368" i="58" s="1"/>
  <c r="Q104" i="58"/>
  <c r="T104" i="58" s="1"/>
  <c r="Q409" i="58"/>
  <c r="T409" i="58" s="1"/>
  <c r="Q427" i="58"/>
  <c r="T427" i="58" s="1"/>
  <c r="Q388" i="58"/>
  <c r="T388" i="58" s="1"/>
  <c r="Q31" i="58"/>
  <c r="T31" i="58" s="1"/>
  <c r="Q37" i="58"/>
  <c r="T37" i="58" s="1"/>
  <c r="Q325" i="58"/>
  <c r="T325" i="58" s="1"/>
  <c r="Q328" i="58"/>
  <c r="T328" i="58" s="1"/>
  <c r="Q40" i="58"/>
  <c r="T40" i="58" s="1"/>
  <c r="Q46" i="58"/>
  <c r="T46" i="58" s="1"/>
  <c r="Q43" i="58"/>
  <c r="T43" i="58" s="1"/>
  <c r="Q56" i="58"/>
  <c r="T56" i="58" s="1"/>
  <c r="Q73" i="58"/>
  <c r="T73" i="58" s="1"/>
  <c r="Q81" i="58"/>
  <c r="T81" i="58" s="1"/>
  <c r="Q385" i="58"/>
  <c r="T385" i="58" s="1"/>
  <c r="Q92" i="58"/>
  <c r="T92" i="58" s="1"/>
  <c r="Q450" i="58"/>
  <c r="T450" i="58" s="1"/>
  <c r="Q148" i="58"/>
  <c r="T148" i="58" s="1"/>
  <c r="Q526" i="58"/>
  <c r="T526" i="58" s="1"/>
  <c r="Q281" i="58"/>
  <c r="T281" i="58" s="1"/>
  <c r="Q318" i="58"/>
  <c r="T318" i="58" s="1"/>
  <c r="Q362" i="58"/>
  <c r="T362" i="58" s="1"/>
  <c r="Q361" i="58"/>
  <c r="T361" i="58" s="1"/>
  <c r="Q443" i="58"/>
  <c r="T443" i="58" s="1"/>
  <c r="Q145" i="58"/>
  <c r="T145" i="58" s="1"/>
  <c r="Q359" i="58"/>
  <c r="T359" i="58" s="1"/>
  <c r="Q372" i="58"/>
  <c r="T372" i="58" s="1"/>
  <c r="Q386" i="58"/>
  <c r="T386" i="58" s="1"/>
  <c r="Q407" i="58"/>
  <c r="T407" i="58" s="1"/>
  <c r="Q313" i="58"/>
  <c r="T313" i="58" s="1"/>
  <c r="Q316" i="58"/>
  <c r="T316" i="58" s="1"/>
  <c r="Q547" i="58"/>
  <c r="T547" i="58" s="1"/>
  <c r="Q110" i="58"/>
  <c r="T110" i="58" s="1"/>
  <c r="Q332" i="58"/>
  <c r="T332" i="58" s="1"/>
  <c r="Q286" i="58"/>
  <c r="T286" i="58" s="1"/>
  <c r="Q142" i="58"/>
  <c r="T142" i="58" s="1"/>
  <c r="Q314" i="58"/>
  <c r="T314" i="58" s="1"/>
  <c r="Q26" i="58"/>
  <c r="T26" i="58" s="1"/>
  <c r="Q339" i="58"/>
  <c r="T339" i="58" s="1"/>
  <c r="Q533" i="58"/>
  <c r="T533" i="58" s="1"/>
  <c r="Q353" i="58"/>
  <c r="T353" i="58" s="1"/>
  <c r="Q80" i="58"/>
  <c r="T80" i="58" s="1"/>
  <c r="Q308" i="58"/>
  <c r="T308" i="58" s="1"/>
  <c r="Q118" i="58"/>
  <c r="T118" i="58" s="1"/>
  <c r="Q141" i="58"/>
  <c r="T141" i="58" s="1"/>
  <c r="Q176" i="58"/>
  <c r="T176" i="58" s="1"/>
  <c r="Q583" i="58"/>
  <c r="T583" i="58" s="1"/>
  <c r="Q387" i="58"/>
  <c r="T387" i="58" s="1"/>
  <c r="Q363" i="58"/>
  <c r="T363" i="58" s="1"/>
  <c r="Q391" i="58"/>
  <c r="T391" i="58" s="1"/>
  <c r="Q509" i="58"/>
  <c r="T509" i="58" s="1"/>
  <c r="Q401" i="58"/>
  <c r="T401" i="58" s="1"/>
  <c r="Q364" i="58"/>
  <c r="T364" i="58" s="1"/>
  <c r="Q535" i="58"/>
  <c r="T535" i="58" s="1"/>
  <c r="Q400" i="58"/>
  <c r="T400" i="58" s="1"/>
  <c r="Q426" i="58"/>
  <c r="T426" i="58" s="1"/>
  <c r="Q112" i="58"/>
  <c r="T112" i="58" s="1"/>
  <c r="Q132" i="58"/>
  <c r="T132" i="58" s="1"/>
  <c r="Q152" i="58"/>
  <c r="T152" i="58" s="1"/>
  <c r="Q168" i="58"/>
  <c r="T168" i="58" s="1"/>
  <c r="Q575" i="58"/>
  <c r="T575" i="58" s="1"/>
  <c r="Q348" i="58"/>
  <c r="T348" i="58" s="1"/>
  <c r="Q123" i="58"/>
  <c r="T123" i="58" s="1"/>
  <c r="Q82" i="58"/>
  <c r="T82" i="58" s="1"/>
  <c r="Q501" i="58"/>
  <c r="T501" i="58" s="1"/>
  <c r="Q3" i="58"/>
  <c r="T3" i="58" s="1"/>
  <c r="Q267" i="58"/>
  <c r="T267" i="58" s="1"/>
  <c r="Q114" i="58"/>
  <c r="T114" i="58" s="1"/>
  <c r="Q28" i="58"/>
  <c r="T28" i="58" s="1"/>
  <c r="Q51" i="58"/>
  <c r="T51" i="58" s="1"/>
  <c r="Q55" i="58"/>
  <c r="T55" i="58" s="1"/>
  <c r="Q433" i="58"/>
  <c r="T433" i="58" s="1"/>
  <c r="Q431" i="58"/>
  <c r="T431" i="58" s="1"/>
  <c r="Q129" i="58"/>
  <c r="T129" i="58" s="1"/>
  <c r="Q133" i="58"/>
  <c r="T133" i="58" s="1"/>
  <c r="Q449" i="58"/>
  <c r="T449" i="58" s="1"/>
  <c r="Q468" i="58"/>
  <c r="T468" i="58" s="1"/>
  <c r="Q45" i="58"/>
  <c r="T45" i="58" s="1"/>
  <c r="Q166" i="58"/>
  <c r="T166" i="58" s="1"/>
  <c r="Q338" i="58"/>
  <c r="T338" i="58" s="1"/>
  <c r="Q50" i="58"/>
  <c r="T50" i="58" s="1"/>
  <c r="Q541" i="58"/>
  <c r="T541" i="58" s="1"/>
  <c r="Q9" i="58"/>
  <c r="T9" i="58" s="1"/>
  <c r="Q22" i="58"/>
  <c r="T22" i="58" s="1"/>
  <c r="Q246" i="58"/>
  <c r="T246" i="58" s="1"/>
  <c r="Q590" i="58"/>
  <c r="T590" i="58" s="1"/>
  <c r="Q593" i="58"/>
  <c r="T593" i="58" s="1"/>
  <c r="Q594" i="58"/>
  <c r="T594" i="58" s="1"/>
  <c r="Q196" i="58"/>
  <c r="T196" i="58" s="1"/>
  <c r="Q344" i="58"/>
  <c r="T344" i="58" s="1"/>
  <c r="Q270" i="58"/>
  <c r="T270" i="58" s="1"/>
  <c r="Q522" i="58"/>
  <c r="Q523" i="58"/>
  <c r="T523" i="58" s="1"/>
  <c r="Q524" i="58"/>
  <c r="T524" i="58" s="1"/>
  <c r="Q322" i="58"/>
  <c r="T322" i="58" s="1"/>
  <c r="Q278" i="58"/>
  <c r="T278" i="58" s="1"/>
  <c r="Q294" i="58"/>
  <c r="T294" i="58" s="1"/>
  <c r="Q174" i="58"/>
  <c r="T174" i="58" s="1"/>
  <c r="Q298" i="58"/>
  <c r="T298" i="58" s="1"/>
  <c r="Q576" i="58"/>
  <c r="T576" i="58" s="1"/>
  <c r="Q323" i="58"/>
  <c r="T323" i="58" s="1"/>
  <c r="Q44" i="58"/>
  <c r="T44" i="58" s="1"/>
  <c r="Q531" i="58"/>
  <c r="T531" i="58" s="1"/>
  <c r="Q266" i="58"/>
  <c r="T266" i="58" s="1"/>
  <c r="Q272" i="58"/>
  <c r="T272" i="58" s="1"/>
  <c r="Q17" i="58"/>
  <c r="T17" i="58" s="1"/>
  <c r="Q60" i="58"/>
  <c r="T60" i="58" s="1"/>
  <c r="Q584" i="58"/>
  <c r="T584" i="58" s="1"/>
  <c r="Q90" i="58"/>
  <c r="T90" i="58" s="1"/>
  <c r="Q397" i="58"/>
  <c r="T397" i="58" s="1"/>
  <c r="Q95" i="58"/>
  <c r="T95" i="58" s="1"/>
  <c r="Q406" i="58"/>
  <c r="T406" i="58" s="1"/>
  <c r="Q413" i="58"/>
  <c r="T413" i="58" s="1"/>
  <c r="Q469" i="58"/>
  <c r="T469" i="58" s="1"/>
  <c r="Q222" i="58"/>
  <c r="T222" i="58" s="1"/>
  <c r="Q499" i="58"/>
  <c r="T499" i="58" s="1"/>
  <c r="Q242" i="58"/>
  <c r="T242" i="58" s="1"/>
  <c r="Q515" i="58"/>
  <c r="T515" i="58" s="1"/>
  <c r="Q570" i="58"/>
  <c r="T570" i="58" s="1"/>
  <c r="Q33" i="58"/>
  <c r="T33" i="58" s="1"/>
  <c r="Q343" i="58"/>
  <c r="T343" i="58" s="1"/>
  <c r="Q394" i="58"/>
  <c r="T394" i="58" s="1"/>
  <c r="Q390" i="58"/>
  <c r="T390" i="58" s="1"/>
  <c r="Q35" i="58"/>
  <c r="T35" i="58" s="1"/>
  <c r="Q379" i="58"/>
  <c r="T379" i="58" s="1"/>
  <c r="Q156" i="58"/>
  <c r="T156" i="58" s="1"/>
  <c r="Q154" i="58"/>
  <c r="T154" i="58" s="1"/>
  <c r="Q155" i="58"/>
  <c r="T155" i="58" s="1"/>
  <c r="Q198" i="58"/>
  <c r="T198" i="58" s="1"/>
  <c r="Q560" i="58"/>
  <c r="T560" i="58" s="1"/>
  <c r="Q331" i="58"/>
  <c r="T331" i="58" s="1"/>
  <c r="Q67" i="58"/>
  <c r="T67" i="58" s="1"/>
  <c r="Q107" i="58"/>
  <c r="T107" i="58" s="1"/>
  <c r="Q410" i="58"/>
  <c r="T410" i="58" s="1"/>
  <c r="Q113" i="58"/>
  <c r="T113" i="58" s="1"/>
  <c r="Q170" i="58"/>
  <c r="T170" i="58" s="1"/>
  <c r="Q237" i="58"/>
  <c r="T237" i="58" s="1"/>
  <c r="Q572" i="58"/>
  <c r="T572" i="58" s="1"/>
  <c r="Q167" i="58"/>
  <c r="T167" i="58" s="1"/>
  <c r="Q473" i="58"/>
  <c r="T473" i="58" s="1"/>
  <c r="Q459" i="58"/>
  <c r="T459" i="58" s="1"/>
  <c r="Q477" i="58"/>
  <c r="T477" i="58" s="1"/>
  <c r="Q288" i="58"/>
  <c r="T288" i="58" s="1"/>
  <c r="Q422" i="58"/>
  <c r="T422" i="58" s="1"/>
  <c r="Q57" i="58"/>
  <c r="T57" i="58" s="1"/>
  <c r="Q303" i="58"/>
  <c r="T303" i="58" s="1"/>
  <c r="Q529" i="58"/>
  <c r="T529" i="58" s="1"/>
  <c r="Q527" i="58"/>
  <c r="T527" i="58" s="1"/>
  <c r="Q395" i="58"/>
  <c r="T395" i="58" s="1"/>
  <c r="Q91" i="58"/>
  <c r="T91" i="58" s="1"/>
  <c r="Q274" i="58"/>
  <c r="T274" i="58" s="1"/>
  <c r="Q275" i="58"/>
  <c r="T275" i="58" s="1"/>
  <c r="Q12" i="58"/>
  <c r="T12" i="58" s="1"/>
  <c r="Q285" i="58"/>
  <c r="T285" i="58" s="1"/>
  <c r="Q291" i="58"/>
  <c r="T291" i="58" s="1"/>
  <c r="Q20" i="58"/>
  <c r="T20" i="58" s="1"/>
  <c r="Q25" i="58"/>
  <c r="T25" i="58" s="1"/>
  <c r="Q579" i="58"/>
  <c r="T579" i="58" s="1"/>
  <c r="Q48" i="58"/>
  <c r="T48" i="58" s="1"/>
  <c r="Q393" i="58"/>
  <c r="T393" i="58" s="1"/>
  <c r="Q83" i="58"/>
  <c r="T83" i="58" s="1"/>
  <c r="Q68" i="58"/>
  <c r="T68" i="58" s="1"/>
  <c r="Q93" i="58"/>
  <c r="T93" i="58" s="1"/>
  <c r="Q399" i="58"/>
  <c r="T399" i="58" s="1"/>
  <c r="Q589" i="58"/>
  <c r="T589" i="58" s="1"/>
  <c r="Q537" i="58"/>
  <c r="T537" i="58" s="1"/>
  <c r="Q150" i="58"/>
  <c r="T150" i="58" s="1"/>
  <c r="Q160" i="58"/>
  <c r="T160" i="58" s="1"/>
  <c r="Q172" i="58"/>
  <c r="T172" i="58" s="1"/>
  <c r="Q191" i="58"/>
  <c r="T191" i="58" s="1"/>
  <c r="Q282" i="58"/>
  <c r="T282" i="58" s="1"/>
  <c r="Q341" i="58"/>
  <c r="T341" i="58" s="1"/>
  <c r="Q582" i="58"/>
  <c r="T582" i="58" s="1"/>
  <c r="Q71" i="58"/>
  <c r="T71" i="58" s="1"/>
  <c r="Q102" i="58"/>
  <c r="T102" i="58" s="1"/>
  <c r="Q116" i="58"/>
  <c r="T116" i="58" s="1"/>
  <c r="Q324" i="58"/>
  <c r="T324" i="58" s="1"/>
  <c r="Q357" i="58"/>
  <c r="T357" i="58" s="1"/>
  <c r="Q54" i="58"/>
  <c r="T54" i="58" s="1"/>
  <c r="Q356" i="58"/>
  <c r="T356" i="58" s="1"/>
  <c r="Q53" i="58"/>
  <c r="T53" i="58" s="1"/>
  <c r="Q382" i="58"/>
  <c r="T382" i="58" s="1"/>
  <c r="Q96" i="58"/>
  <c r="T96" i="58" s="1"/>
  <c r="Q380" i="58"/>
  <c r="T380" i="58" s="1"/>
  <c r="Q127" i="58"/>
  <c r="T127" i="58" s="1"/>
  <c r="Q444" i="58"/>
  <c r="T444" i="58" s="1"/>
  <c r="Q428" i="58"/>
  <c r="T428" i="58" s="1"/>
  <c r="Q436" i="58"/>
  <c r="T436" i="58" s="1"/>
  <c r="Q476" i="58"/>
  <c r="T476" i="58" s="1"/>
  <c r="Q489" i="58"/>
  <c r="T489" i="58" s="1"/>
  <c r="Q14" i="58"/>
  <c r="T14" i="58" s="1"/>
  <c r="Q337" i="58"/>
  <c r="T337" i="58" s="1"/>
  <c r="Q310" i="58"/>
  <c r="T310" i="58" s="1"/>
  <c r="Q162" i="58"/>
  <c r="T162" i="58" s="1"/>
  <c r="Q488" i="58"/>
  <c r="T488" i="58" s="1"/>
  <c r="Q438" i="58"/>
  <c r="T438" i="58" s="1"/>
  <c r="Q493" i="58"/>
  <c r="T493" i="58" s="1"/>
  <c r="Q463" i="58"/>
  <c r="T463" i="58" s="1"/>
  <c r="Q64" i="58"/>
  <c r="T64" i="58" s="1"/>
  <c r="Q184" i="58"/>
  <c r="T184" i="58" s="1"/>
  <c r="Q398" i="58"/>
  <c r="T398" i="58" s="1"/>
  <c r="Q321" i="58"/>
  <c r="T321" i="58" s="1"/>
  <c r="Q293" i="58"/>
  <c r="T293" i="58" s="1"/>
  <c r="Q42" i="58"/>
  <c r="T42" i="58" s="1"/>
  <c r="Q311" i="58"/>
  <c r="T311" i="58" s="1"/>
  <c r="Q105" i="58"/>
  <c r="T105" i="58" s="1"/>
  <c r="Q287" i="58"/>
  <c r="T287" i="58" s="1"/>
  <c r="Q508" i="58"/>
  <c r="T508" i="58" s="1"/>
  <c r="Q425" i="58"/>
  <c r="T425" i="58" s="1"/>
  <c r="Q290" i="58"/>
  <c r="T290" i="58" s="1"/>
  <c r="Q461" i="58"/>
  <c r="T461" i="58" s="1"/>
  <c r="Q11" i="58"/>
  <c r="T11" i="58" s="1"/>
  <c r="Q193" i="58"/>
  <c r="T193" i="58" s="1"/>
  <c r="Q249" i="58"/>
  <c r="T249" i="58" s="1"/>
  <c r="Q569" i="58"/>
  <c r="T569" i="58" s="1"/>
  <c r="Q39" i="58"/>
  <c r="T39" i="58" s="1"/>
  <c r="Q540" i="58"/>
  <c r="T540" i="58" s="1"/>
  <c r="Q544" i="58"/>
  <c r="T544" i="58" s="1"/>
  <c r="Q89" i="58"/>
  <c r="T89" i="58" s="1"/>
  <c r="T10" i="58"/>
  <c r="Q6" i="58"/>
  <c r="T6" i="58" s="1"/>
  <c r="Q289" i="58"/>
  <c r="T289" i="58" s="1"/>
  <c r="Q312" i="58"/>
  <c r="T312" i="58" s="1"/>
  <c r="Q528" i="58"/>
  <c r="T528" i="58" s="1"/>
  <c r="Q24" i="58"/>
  <c r="T24" i="58" s="1"/>
  <c r="Q342" i="58"/>
  <c r="T342" i="58" s="1"/>
  <c r="Q189" i="58"/>
  <c r="T189" i="58" s="1"/>
  <c r="Q296" i="58"/>
  <c r="T296" i="58" s="1"/>
  <c r="Q448" i="58"/>
  <c r="T448" i="58" s="1"/>
  <c r="Q265" i="58"/>
  <c r="T265" i="58" s="1"/>
  <c r="Q511" i="58"/>
  <c r="T511" i="58" s="1"/>
  <c r="Q408" i="58"/>
  <c r="T408" i="58" s="1"/>
  <c r="Q419" i="58"/>
  <c r="T419" i="58" s="1"/>
  <c r="Q412" i="58"/>
  <c r="T412" i="58" s="1"/>
  <c r="Q424" i="58"/>
  <c r="T424" i="58" s="1"/>
  <c r="Q218" i="58"/>
  <c r="T218" i="58" s="1"/>
  <c r="R312" i="58" l="1"/>
  <c r="R293" i="58"/>
  <c r="R14" i="58"/>
  <c r="R96" i="58"/>
  <c r="R102" i="58"/>
  <c r="R150" i="58"/>
  <c r="R48" i="58"/>
  <c r="R274" i="58"/>
  <c r="R288" i="58"/>
  <c r="R113" i="58"/>
  <c r="R154" i="58"/>
  <c r="R390" i="58"/>
  <c r="R222" i="58"/>
  <c r="R60" i="58"/>
  <c r="R298" i="58"/>
  <c r="R270" i="58"/>
  <c r="R9" i="58"/>
  <c r="R133" i="58"/>
  <c r="R267" i="58"/>
  <c r="R152" i="58"/>
  <c r="R509" i="58"/>
  <c r="R308" i="58"/>
  <c r="R286" i="58"/>
  <c r="R372" i="58"/>
  <c r="R43" i="58"/>
  <c r="R427" i="58"/>
  <c r="R412" i="58"/>
  <c r="R265" i="58"/>
  <c r="R342" i="58"/>
  <c r="R289" i="58"/>
  <c r="R544" i="58"/>
  <c r="R249" i="58"/>
  <c r="R290" i="58"/>
  <c r="R105" i="58"/>
  <c r="R321" i="58"/>
  <c r="R463" i="58"/>
  <c r="R162" i="58"/>
  <c r="R489" i="58"/>
  <c r="R444" i="58"/>
  <c r="R382" i="58"/>
  <c r="R357" i="58"/>
  <c r="R71" i="58"/>
  <c r="R191" i="58"/>
  <c r="R537" i="58"/>
  <c r="R68" i="58"/>
  <c r="R579" i="58"/>
  <c r="R285" i="58"/>
  <c r="R91" i="58"/>
  <c r="R303" i="58"/>
  <c r="R477" i="58"/>
  <c r="R572" i="58"/>
  <c r="R410" i="58"/>
  <c r="R560" i="58"/>
  <c r="R156" i="58"/>
  <c r="R394" i="58"/>
  <c r="R515" i="58"/>
  <c r="R469" i="58"/>
  <c r="R397" i="58"/>
  <c r="R17" i="58"/>
  <c r="R44" i="58"/>
  <c r="R174" i="58"/>
  <c r="R524" i="58"/>
  <c r="R344" i="58"/>
  <c r="R590" i="58"/>
  <c r="R541" i="58"/>
  <c r="R45" i="58"/>
  <c r="R129" i="58"/>
  <c r="R51" i="58"/>
  <c r="R3" i="58"/>
  <c r="R348" i="58"/>
  <c r="R132" i="58"/>
  <c r="R535" i="58"/>
  <c r="R391" i="58"/>
  <c r="R176" i="58"/>
  <c r="R80" i="58"/>
  <c r="R26" i="58"/>
  <c r="R332" i="58"/>
  <c r="R313" i="58"/>
  <c r="R359" i="58"/>
  <c r="R362" i="58"/>
  <c r="R148" i="58"/>
  <c r="R81" i="58"/>
  <c r="R46" i="58"/>
  <c r="R37" i="58"/>
  <c r="R409" i="58"/>
  <c r="R360" i="58"/>
  <c r="R424" i="58"/>
  <c r="R189" i="58"/>
  <c r="R461" i="58"/>
  <c r="R419" i="58"/>
  <c r="R6" i="58"/>
  <c r="R193" i="58"/>
  <c r="R398" i="58"/>
  <c r="R476" i="58"/>
  <c r="R324" i="58"/>
  <c r="R172" i="58"/>
  <c r="R25" i="58"/>
  <c r="R57" i="58"/>
  <c r="R107" i="58"/>
  <c r="R343" i="58"/>
  <c r="R413" i="58"/>
  <c r="R272" i="58"/>
  <c r="R523" i="58"/>
  <c r="R246" i="58"/>
  <c r="R468" i="58"/>
  <c r="R28" i="58"/>
  <c r="R112" i="58"/>
  <c r="R141" i="58"/>
  <c r="R314" i="58"/>
  <c r="R407" i="58"/>
  <c r="R450" i="58"/>
  <c r="R31" i="58"/>
  <c r="R333" i="58"/>
  <c r="R511" i="58"/>
  <c r="R89" i="58"/>
  <c r="R64" i="58"/>
  <c r="R448" i="58"/>
  <c r="R24" i="58"/>
  <c r="R540" i="58"/>
  <c r="R425" i="58"/>
  <c r="R311" i="58"/>
  <c r="R493" i="58"/>
  <c r="R310" i="58"/>
  <c r="R127" i="58"/>
  <c r="R53" i="58"/>
  <c r="R582" i="58"/>
  <c r="R589" i="58"/>
  <c r="R83" i="58"/>
  <c r="R12" i="58"/>
  <c r="D4" i="68" s="1"/>
  <c r="R395" i="58"/>
  <c r="R459" i="58"/>
  <c r="R237" i="58"/>
  <c r="R198" i="58"/>
  <c r="R379" i="58"/>
  <c r="R242" i="58"/>
  <c r="R90" i="58"/>
  <c r="R323" i="58"/>
  <c r="R294" i="58"/>
  <c r="R196" i="58"/>
  <c r="R50" i="58"/>
  <c r="R431" i="58"/>
  <c r="R501" i="58"/>
  <c r="R575" i="58"/>
  <c r="R364" i="58"/>
  <c r="R363" i="58"/>
  <c r="R353" i="58"/>
  <c r="R110" i="58"/>
  <c r="R145" i="58"/>
  <c r="R318" i="58"/>
  <c r="R73" i="58"/>
  <c r="R40" i="58"/>
  <c r="R104" i="58"/>
  <c r="R218" i="58"/>
  <c r="R408" i="58"/>
  <c r="R296" i="58"/>
  <c r="R528" i="58"/>
  <c r="R10" i="58"/>
  <c r="D3" i="68" s="1"/>
  <c r="R39" i="58"/>
  <c r="R11" i="58"/>
  <c r="R508" i="58"/>
  <c r="R42" i="58"/>
  <c r="R184" i="58"/>
  <c r="R438" i="58"/>
  <c r="R337" i="58"/>
  <c r="R436" i="58"/>
  <c r="R380" i="58"/>
  <c r="R356" i="58"/>
  <c r="R116" i="58"/>
  <c r="R341" i="58"/>
  <c r="R160" i="58"/>
  <c r="R399" i="58"/>
  <c r="R393" i="58"/>
  <c r="R20" i="58"/>
  <c r="R275" i="58"/>
  <c r="R527" i="58"/>
  <c r="R422" i="58"/>
  <c r="R473" i="58"/>
  <c r="R170" i="58"/>
  <c r="R67" i="58"/>
  <c r="R155" i="58"/>
  <c r="R35" i="58"/>
  <c r="R33" i="58"/>
  <c r="R499" i="58"/>
  <c r="R406" i="58"/>
  <c r="R584" i="58"/>
  <c r="R266" i="58"/>
  <c r="R576" i="58"/>
  <c r="R278" i="58"/>
  <c r="R522" i="58"/>
  <c r="R594" i="58"/>
  <c r="R22" i="58"/>
  <c r="R338" i="58"/>
  <c r="R449" i="58"/>
  <c r="R433" i="58"/>
  <c r="R114" i="58"/>
  <c r="R82" i="58"/>
  <c r="R168" i="58"/>
  <c r="R426" i="58"/>
  <c r="R401" i="58"/>
  <c r="R387" i="58"/>
  <c r="R118" i="58"/>
  <c r="R533" i="58"/>
  <c r="R142" i="58"/>
  <c r="R547" i="58"/>
  <c r="R386" i="58"/>
  <c r="R443" i="58"/>
  <c r="R281" i="58"/>
  <c r="R92" i="58"/>
  <c r="R56" i="58"/>
  <c r="R328" i="58"/>
  <c r="R388" i="58"/>
  <c r="R368" i="58"/>
  <c r="R295" i="58"/>
  <c r="R569" i="58"/>
  <c r="R287" i="58"/>
  <c r="R488" i="58"/>
  <c r="R428" i="58"/>
  <c r="R54" i="58"/>
  <c r="R282" i="58"/>
  <c r="R93" i="58"/>
  <c r="R291" i="58"/>
  <c r="R529" i="58"/>
  <c r="D5" i="68" s="1"/>
  <c r="R167" i="58"/>
  <c r="R331" i="58"/>
  <c r="R570" i="58"/>
  <c r="R95" i="58"/>
  <c r="R531" i="58"/>
  <c r="R322" i="58"/>
  <c r="R593" i="58"/>
  <c r="R166" i="58"/>
  <c r="R55" i="58"/>
  <c r="R123" i="58"/>
  <c r="R400" i="58"/>
  <c r="R583" i="58"/>
  <c r="R339" i="58"/>
  <c r="R316" i="58"/>
  <c r="R361" i="58"/>
  <c r="R526" i="58"/>
  <c r="R385" i="58"/>
  <c r="R325" i="58"/>
  <c r="R374" i="58"/>
  <c r="R5" i="58"/>
  <c r="Q327" i="58"/>
  <c r="T327" i="58" s="1"/>
  <c r="R327" i="5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B3" authorId="0" shapeId="0" xr:uid="{00000000-0006-0000-0000-000001000000}">
      <text>
        <r>
          <rPr>
            <sz val="15"/>
            <color indexed="81"/>
            <rFont val="Tahoma"/>
            <family val="2"/>
            <charset val="162"/>
          </rPr>
          <t xml:space="preserve">FK oranı şirketin finansal performansı yani satışlarından ne kadar kar elde ettiği hakkında yorumlama yapılabilir.
Bu oran ne kadar düşükçe firmanın karlılığına göre hisse fiyatın iskontasız olduğunu gösterir.
Fiyat/Kazanç Oranı = Hisse Senedi Fiyatı / Hisse Başına Kâr
</t>
        </r>
        <r>
          <rPr>
            <b/>
            <sz val="15"/>
            <color indexed="81"/>
            <rFont val="Tahoma"/>
            <family val="2"/>
            <charset val="162"/>
          </rPr>
          <t>KİLİT NOKTA:</t>
        </r>
        <r>
          <rPr>
            <sz val="15"/>
            <color indexed="81"/>
            <rFont val="Tahoma"/>
            <family val="2"/>
            <charset val="162"/>
          </rPr>
          <t xml:space="preserve"> Devamlı Büyüyen ve Kar Yapan Firmaların anlık F/K ları yüksek olsada ileri F/K ları düşeceğinden yatırım yapılabilir. Ancak optimum durum F/K'sı düşük aynı zamanda her dönem karını artıran firmalara yatırım yapmaktır.</t>
        </r>
      </text>
    </comment>
    <comment ref="B4" authorId="0" shapeId="0" xr:uid="{00000000-0006-0000-0000-000002000000}">
      <text>
        <r>
          <rPr>
            <sz val="14"/>
            <color indexed="81"/>
            <rFont val="Tahoma"/>
            <family val="2"/>
            <charset val="162"/>
          </rPr>
          <t>Finansal ve mali açıdan bir firmanın nasıl performans gösterdiği anlaşılabilir.
HBK: Çeyreklik net kâr / Toplam hisse adedi
F/K Oranı ile ilişkilidir. Bir şirketin HBK oranı artarken hisse fiyatı sabitse,hisseler F/K değeri açısında iskontalıdır yorumlarması yapılabilir.</t>
        </r>
        <r>
          <rPr>
            <sz val="9"/>
            <color indexed="81"/>
            <rFont val="Tahoma"/>
            <family val="2"/>
            <charset val="162"/>
          </rPr>
          <t xml:space="preserve"> 
</t>
        </r>
        <r>
          <rPr>
            <sz val="14"/>
            <color indexed="81"/>
            <rFont val="Tahoma"/>
            <family val="2"/>
            <charset val="162"/>
          </rPr>
          <t>KİLİT NOKTA:
HBK değeri  beklentilerden daha yüksekse şirketin ciddi kar elde ettiğini söyleyebiliriz, dolayısıyla bu oran ne kadar yüksek ise firmanın o derece kar yaptığı yorumunu yapabiliriz.</t>
        </r>
      </text>
    </comment>
    <comment ref="B5" authorId="0" shapeId="0" xr:uid="{00000000-0006-0000-0000-000003000000}">
      <text>
        <r>
          <rPr>
            <sz val="14"/>
            <color indexed="81"/>
            <rFont val="Tahoma"/>
            <family val="2"/>
            <charset val="162"/>
          </rPr>
          <t>Defter Değeri aynı zamanda firmanın özkaynak değeridir. Bir firmanın piyasada değeri, özkaynak değerine ne kadar yakınsa firmanın o kadar iskontasız olduğu söylenebilir. 
1-3 arası idealdir ancak  ayrıca aynı sektörlerde faaliyet gösteren diğer firmaların ağırlıklı pd/dd oranına göre değerlendirmek daha doğru sonuç verecektir. Banka ve GYO lar için pd/dd değeri işlemez ve doğru sonuç vermez.</t>
        </r>
      </text>
    </comment>
    <comment ref="B6" authorId="0" shapeId="0" xr:uid="{00000000-0006-0000-0000-000004000000}">
      <text>
        <r>
          <rPr>
            <sz val="9"/>
            <color indexed="81"/>
            <rFont val="Tahoma"/>
            <family val="2"/>
            <charset val="162"/>
          </rPr>
          <t xml:space="preserve">
</t>
        </r>
        <r>
          <rPr>
            <sz val="14"/>
            <color indexed="81"/>
            <rFont val="Tahoma"/>
            <family val="2"/>
            <charset val="162"/>
          </rPr>
          <t>Oranın yüksek olması, işletmenin borç yükünün faaliyetlerinden elde ettiği kârları aşırı derecede aştığını ve finansal risklerin artabileceğini gösterebilir. Öte yandan, düşük bir net borç FAVÖK oranı işletmenin borç yükünün kontrol altında olduğunun, faaliyetlerinden elde ettiği kârları iyi bir şekilde ödeyebildiğinin kanıtı niteliğindedir.
KİLİT NOKTA:
Bu oran ne kadar düşükse firmanın borçluluk durumu iyi durumdadır ve ek borç yüklenmesine gerek bulunmamaktadır. Bazı firmalardan bu oran 5 üzeri olabilmektedir. Böyle yüksek oranlı firmalar borç yükü altında kalan firmalar olabilir. Bu oran bazı firmalarda (-) dir ve bu mükemmeldir. Firma gerçekten borçluluğa ihtiyaç duymadan kendi nakit ve kaynaklarıyla faaliyetlerine devam edebileceğini gösterir.</t>
        </r>
      </text>
    </comment>
    <comment ref="B7" authorId="0" shapeId="0" xr:uid="{00000000-0006-0000-0000-000005000000}">
      <text>
        <r>
          <rPr>
            <sz val="9"/>
            <color indexed="81"/>
            <rFont val="Tahoma"/>
            <family val="2"/>
            <charset val="162"/>
          </rPr>
          <t xml:space="preserve">
</t>
        </r>
        <r>
          <rPr>
            <sz val="14"/>
            <color indexed="81"/>
            <rFont val="Tahoma"/>
            <family val="2"/>
            <charset val="162"/>
          </rPr>
          <t xml:space="preserve">FD/FAVÖK = Firma Değeri / Faiz Amortisman Vergi Öncesi Kar
Firmanın son 4 çeyrekte elde edilen FAVÖK değerinin kaç katı olduğunu gösterir. F/K'ya benzer ancak net dönem karı yerine FAVÖK kullanılır. 
</t>
        </r>
        <r>
          <rPr>
            <b/>
            <sz val="14"/>
            <color indexed="81"/>
            <rFont val="Tahoma"/>
            <family val="2"/>
            <charset val="162"/>
          </rPr>
          <t>FAVÖK:</t>
        </r>
        <r>
          <rPr>
            <sz val="14"/>
            <color indexed="81"/>
            <rFont val="Tahoma"/>
            <family val="2"/>
            <charset val="162"/>
          </rPr>
          <t xml:space="preserve"> Faiz, amortisman ve vergi öncesi kar anlamındadır.
Dolayısıyla bu orana bakarken faizlerle ilişkilendirmek gerekir. 
</t>
        </r>
        <r>
          <rPr>
            <b/>
            <sz val="14"/>
            <color indexed="81"/>
            <rFont val="Tahoma"/>
            <family val="2"/>
            <charset val="162"/>
          </rPr>
          <t>KİLİT NOKTA:</t>
        </r>
        <r>
          <rPr>
            <sz val="14"/>
            <color indexed="81"/>
            <rFont val="Tahoma"/>
            <family val="2"/>
            <charset val="162"/>
          </rPr>
          <t xml:space="preserve">
Faiz Oranları ne kadar fazlaysa bu oranın düşük olması olumludur. %50 bir faizin olduğu ortamda 20 nin altı idealdir. Faizler düştükçe bu oranın yüksek olması kabul edilebilir ancak  genel olarak bu oranın 20 nin altında olması ve ne kadar düşükse o kadar firmanın ucuz olduğu anlamına gelir.</t>
        </r>
        <r>
          <rPr>
            <sz val="9"/>
            <color indexed="81"/>
            <rFont val="Tahoma"/>
            <family val="2"/>
            <charset val="162"/>
          </rPr>
          <t xml:space="preserve"> </t>
        </r>
      </text>
    </comment>
    <comment ref="B10" authorId="0" shapeId="0" xr:uid="{00000000-0006-0000-0000-000006000000}">
      <text>
        <r>
          <rPr>
            <sz val="9"/>
            <color indexed="81"/>
            <rFont val="Tahoma"/>
            <family val="2"/>
            <charset val="162"/>
          </rPr>
          <t xml:space="preserve"> 
</t>
        </r>
        <r>
          <rPr>
            <sz val="14"/>
            <color indexed="81"/>
            <rFont val="Tahoma"/>
            <family val="2"/>
            <charset val="162"/>
          </rPr>
          <t xml:space="preserve">Cari oran bir likidite oranı olduğundan, işletmenin kısa vadeli borç ödeyebilme gücünü ölçer.
Cari Oran : Dönen Varlıklar / Kısa Vadeli Borçlar
Bir işletmenin net işletme sermayesini belirleyen gücünü gösterir. 
1.5 üzerindeyse  firma kısa dönem sermaye sıkıntısı yaşamıyor.
</t>
        </r>
        <r>
          <rPr>
            <b/>
            <sz val="14"/>
            <color indexed="81"/>
            <rFont val="Tahoma"/>
            <family val="2"/>
            <charset val="162"/>
          </rPr>
          <t>KİLİT NOKTA:</t>
        </r>
        <r>
          <rPr>
            <sz val="14"/>
            <color indexed="81"/>
            <rFont val="Tahoma"/>
            <family val="2"/>
            <charset val="162"/>
          </rPr>
          <t xml:space="preserve">
Oran aşırı yüksekse firmada atıl bir kısa dönem çalışma sermayesi vardır. Evet, Kısa dönem borçlarını ödeme gücü vardır ama ödedikten sonra geride kalan sermayeyi pozitif kullanamıyordur. Bu oranın aşırı yüksek olduğu firmalara dikkat edilmesi gerekir.</t>
        </r>
      </text>
    </comment>
    <comment ref="B11" authorId="0" shapeId="0" xr:uid="{00000000-0006-0000-0000-000007000000}">
      <text>
        <r>
          <rPr>
            <sz val="9"/>
            <color indexed="81"/>
            <rFont val="Tahoma"/>
            <family val="2"/>
            <charset val="162"/>
          </rPr>
          <t xml:space="preserve">
</t>
        </r>
        <r>
          <rPr>
            <b/>
            <sz val="14"/>
            <color indexed="81"/>
            <rFont val="Tahoma"/>
            <family val="2"/>
            <charset val="162"/>
          </rPr>
          <t>Likitide Oranı:</t>
        </r>
        <r>
          <rPr>
            <sz val="14"/>
            <color indexed="81"/>
            <rFont val="Tahoma"/>
            <family val="2"/>
            <charset val="162"/>
          </rPr>
          <t xml:space="preserve"> Dönen Varlıklar- Stoklar / Kısa vadeli borçlar (Diğer ismi asit test oranıdır.)</t>
        </r>
        <r>
          <rPr>
            <sz val="9"/>
            <color indexed="81"/>
            <rFont val="Tahoma"/>
            <family val="2"/>
            <charset val="162"/>
          </rPr>
          <t xml:space="preserve">
</t>
        </r>
        <r>
          <rPr>
            <sz val="14"/>
            <color indexed="81"/>
            <rFont val="Tahoma"/>
            <family val="2"/>
            <charset val="162"/>
          </rPr>
          <t>Şirket o dönem içerisinde stoklarını elden çıkaramazsa bile hala çalışma sermayesi yeterli kalıyor mu ve  borçlarını ödeyebiliyor mu? Firmanın olumsuz durumlarda borcunu ödeyebilecek likiditesi var mı? Bunların ölçümünü verir.
Özetle firma kısa dönem borçlarını ödemek için stoklarına bağımlımı, değilmi?! 1-2 arası olması olumludur.</t>
        </r>
      </text>
    </comment>
    <comment ref="B12" authorId="0" shapeId="0" xr:uid="{00000000-0006-0000-0000-000008000000}">
      <text>
        <r>
          <rPr>
            <sz val="14"/>
            <color indexed="81"/>
            <rFont val="Tahoma"/>
            <family val="2"/>
            <charset val="162"/>
          </rPr>
          <t xml:space="preserve">
Nakit Oranı = [Hazır Değerler + Menkul Kıymetler] / Kısa Vadeli Yabancı Kaynaklar
Satışların azalması durumunda firmanın bütçesinin vermili kullanıp/kullanmadığını gösterir. 
</t>
        </r>
        <r>
          <rPr>
            <b/>
            <i/>
            <u/>
            <sz val="14"/>
            <color indexed="81"/>
            <rFont val="Tahoma"/>
            <family val="2"/>
            <charset val="162"/>
          </rPr>
          <t>Ör:</t>
        </r>
        <r>
          <rPr>
            <sz val="14"/>
            <color indexed="81"/>
            <rFont val="Tahoma"/>
            <family val="2"/>
            <charset val="162"/>
          </rPr>
          <t xml:space="preserve"> 0.20 nin altında olması alacaklarını zamanında tahsil edememesi, şirketin acil nakit sorunu ihtiyacını karşılayamadığı anlamına gelebilir. Firma değerlendirmelerinde bu oran absürt bir şekilde fazlaysa bütçenin verimli kullanılmadığı anlamınada gelebilir. Dolayısıyla 0.20 ve 0.90 arası ideal ve olumludur.
</t>
        </r>
      </text>
    </comment>
    <comment ref="B15" authorId="0" shapeId="0" xr:uid="{00000000-0006-0000-0000-000009000000}">
      <text>
        <r>
          <rPr>
            <sz val="14"/>
            <color indexed="81"/>
            <rFont val="Tahoma"/>
            <family val="2"/>
            <charset val="162"/>
          </rPr>
          <t xml:space="preserve">SDH : SATIŞLARIN MALİYETİ / ORTALAMA STOKLAR
Yıl içinde satılan ürünün maliyeti, dönem başındaki stoklar ve Dönem sonundaki stokların ortalamasına bölünmesi sonucu elde edilen rakam, bu süre içeirsinde firmanın kaç defa stok yenilediğini gösterir.
</t>
        </r>
        <r>
          <rPr>
            <b/>
            <sz val="14"/>
            <color indexed="81"/>
            <rFont val="Tahoma"/>
            <family val="2"/>
            <charset val="162"/>
          </rPr>
          <t>Ör:</t>
        </r>
        <r>
          <rPr>
            <sz val="14"/>
            <color indexed="81"/>
            <rFont val="Tahoma"/>
            <family val="2"/>
            <charset val="162"/>
          </rPr>
          <t xml:space="preserve">
-Satılan ürünlerin maliyeti 600.000 TL
-Dönem başı stok 20.000 TL, dönem sonu stok ise 50.000 TL olsun.
Bu verilerin her biri formüle yerleştirildiğinde stok devir hızına ulaşmak mümkün olacaktır. Yani;
SDH: 600.000  / (20.000 + 50.000 ) / 2) = 4,28
Firma ortalama stokların 4.28 katı kadar satış yapmıştır. 
4-6 arası olumludur.</t>
        </r>
      </text>
    </comment>
    <comment ref="B16" authorId="0" shapeId="0" xr:uid="{00000000-0006-0000-0000-00000A000000}">
      <text>
        <r>
          <rPr>
            <sz val="14"/>
            <color indexed="81"/>
            <rFont val="Tahoma"/>
            <family val="2"/>
            <charset val="162"/>
          </rPr>
          <t xml:space="preserve">
FORMÜLÜ:
360 / STOK DEVİR HIZI
BİR ÖNCEKİ ÖRNEĞİMİZDE BULDUĞUMUZ 4.28 RAKAMINI 360 GÜNE BÖLDÜĞÜMÜZDE 84 BULUYORUZ. 
</t>
        </r>
        <r>
          <rPr>
            <u/>
            <sz val="14"/>
            <color indexed="81"/>
            <rFont val="Tahoma"/>
            <family val="2"/>
            <charset val="162"/>
          </rPr>
          <t xml:space="preserve">BU ÜRÜNLERİN STOKTA KALMA SÜRESİDİR, BU BAĞLAMDA FİRMANIN STOKLARI 84 GÜNDE BİR YENİLENİLİR. 
</t>
        </r>
        <r>
          <rPr>
            <b/>
            <u/>
            <sz val="14"/>
            <color indexed="81"/>
            <rFont val="Tahoma"/>
            <family val="2"/>
            <charset val="162"/>
          </rPr>
          <t xml:space="preserve">
</t>
        </r>
        <r>
          <rPr>
            <b/>
            <sz val="14"/>
            <color indexed="81"/>
            <rFont val="Tahoma"/>
            <family val="2"/>
            <charset val="162"/>
          </rPr>
          <t>DOLAYISIYLA BU GÜN SAYISI NE KADAR DÜŞÜK İSE FİRMANIN STOKLARINI ELDEN ÇIKARMA GÜCÜ O KADAR HIZLIDIR VE O KADAR HIZLI SATIŞ YAPIYORDUR ANLAMINA GELİR.</t>
        </r>
        <r>
          <rPr>
            <sz val="14"/>
            <color indexed="81"/>
            <rFont val="Tahoma"/>
            <family val="2"/>
            <charset val="162"/>
          </rPr>
          <t xml:space="preserve">
</t>
        </r>
      </text>
    </comment>
    <comment ref="B19" authorId="0" shapeId="0" xr:uid="{00000000-0006-0000-0000-00000B000000}">
      <text>
        <r>
          <rPr>
            <sz val="14"/>
            <color indexed="81"/>
            <rFont val="Tahoma"/>
            <family val="2"/>
            <charset val="162"/>
          </rPr>
          <t xml:space="preserve">Kaldıraç oranı, şirketin toplam yükümlülüklerinin toplam varlıklarına bölünmesi ile bulunur. Yani şirketin sahip olduğu varlıkların yüzde kaçının borçlar ile finanse edildiğini gösterir.
FKO : Yabancı Kaynaklar Toplamı / Kaynaklar Toplamı
Kaldıraç oranının yüksek olması şirketin daha yüksek finansal riske sahip olduğunu gösterir. %70 üzeri kaldıraç oranına sahip şirketler riskli olarak sınıflandırılabilir. Daha muhafazakar yatırımcılar için bu oran %50 olarak kabul edilir. Kaldıraç oranı yükseldikçe şirketin finansman maliyetleri de yükselecektir </t>
        </r>
      </text>
    </comment>
    <comment ref="B20" authorId="0" shapeId="0" xr:uid="{00000000-0006-0000-0000-00000C000000}">
      <text>
        <r>
          <rPr>
            <sz val="9"/>
            <color indexed="81"/>
            <rFont val="Tahoma"/>
            <family val="2"/>
            <charset val="162"/>
          </rPr>
          <t xml:space="preserve">
</t>
        </r>
        <r>
          <rPr>
            <b/>
            <sz val="14"/>
            <color indexed="81"/>
            <rFont val="Tahoma"/>
            <family val="2"/>
            <charset val="162"/>
          </rPr>
          <t>ATAK SERMAYELİ FİRMALAR:</t>
        </r>
        <r>
          <rPr>
            <sz val="14"/>
            <color indexed="81"/>
            <rFont val="Tahoma"/>
            <family val="2"/>
            <charset val="162"/>
          </rPr>
          <t xml:space="preserve">
Firma risk üstlenip, kar beklentisini çoğaltır. Kısa dönem işletme sermayesi kısa vadeli borçlarla finanse edilir. 
Bu firmaların kısa ve uzun vadeli borçları fazla olabilir ancak devamlı borçlandığı için alınan kredileri olumlu alanlarda kullanır ve iş alır. 
Riski kıriz zamanında en fazla etkilenecek firmalar olmasıdır ancak hisse fiyatları yukarı yönlü daha agresiftir.</t>
        </r>
      </text>
    </comment>
    <comment ref="B21" authorId="0" shapeId="0" xr:uid="{00000000-0006-0000-0000-00000D000000}">
      <text>
        <r>
          <rPr>
            <b/>
            <sz val="14"/>
            <color indexed="81"/>
            <rFont val="Tahoma"/>
            <family val="2"/>
            <charset val="162"/>
          </rPr>
          <t xml:space="preserve">İHTİYATLI SERMAYE FİRMALARI:
</t>
        </r>
        <r>
          <rPr>
            <sz val="14"/>
            <color indexed="81"/>
            <rFont val="Tahoma"/>
            <family val="2"/>
            <charset val="162"/>
          </rPr>
          <t>Firma Atak çalışma sermayesinin tersine risk üstlenmez. Firma likit bir firmadır, nakit ve nakit benzeri pozisyonları fazladır. Her zaman kasasında ve bankasında işletme sermayesini hazır bulundurur. 
İşletme varlıkları uzun vadeli borçlarla finanse edilir. Hisse fiyatları agresif değil, durağandır.
Riski iş almaktan çekinir amacı kriz durumlarında şirketin ayakta durmasını sağlamaktır. İş almaktan çekindiği için büyümede sıkınta yaşarlar.</t>
        </r>
      </text>
    </comment>
    <comment ref="B23" authorId="0" shapeId="0" xr:uid="{00000000-0006-0000-0000-00000E000000}">
      <text>
        <r>
          <rPr>
            <sz val="9"/>
            <color indexed="81"/>
            <rFont val="Tahoma"/>
            <family val="2"/>
            <charset val="162"/>
          </rPr>
          <t xml:space="preserve">
</t>
        </r>
        <r>
          <rPr>
            <sz val="14"/>
            <color indexed="81"/>
            <rFont val="Tahoma"/>
            <family val="2"/>
            <charset val="162"/>
          </rPr>
          <t xml:space="preserve">Karşılaştırmalı (Mukayeseli) tablolar tekniğinde, finansal tabloların iki farklı dönem veya tarihteki verileri karşılaştırılarak, bu verilerin tutar ve yüzde olarak ne yönde değiştiği belirlenir. Bu analiz tekniğine “yatay analiz” de denilmektedir. Hesap tutarlarındaki değişimin tutar ve oran olarak yönü yorumlanarak bir bulguya ulaşmaya çalışılır.
</t>
        </r>
        <r>
          <rPr>
            <b/>
            <i/>
            <u/>
            <sz val="14"/>
            <color indexed="81"/>
            <rFont val="Tahoma"/>
            <family val="2"/>
            <charset val="162"/>
          </rPr>
          <t xml:space="preserve">Örneğin, </t>
        </r>
        <r>
          <rPr>
            <sz val="14"/>
            <color indexed="81"/>
            <rFont val="Tahoma"/>
            <family val="2"/>
            <charset val="162"/>
          </rPr>
          <t>karşılaştırılan dönemlere ilişkin olarak; brüt satışların düştüğü, stokların, ticari alacakların, satış iskontolarının, pazarlama, satış ve dağıtım giderlerinin artması şeklinde ortaya çıkan sonuçlardan hareketle, işletmenin satışlarla ilgili bir sorun yaşamakta olduğu görüşüne ulaşılabilecektir. Benzer şekilde, işletmenin dönen varlıklarında (bir yıl içinde nakde dönüşeceği varsayılan varlıklar) bir azalış olmasına karşın, kısa vadeli yabancı kaynaklarında (bir yıl içinde ödeneceği varsayılan borçlar) artış olmuşsa işletmenin kısa vadeli borçlarını ödeme bakımından gücünün azaldığı sonucuna ulaşılabilecektir. Mukayeseli tablolar tekniğine göre yapılacak analiz ve değerlendirmelerde değişimin tutarı ve oranı (yüzdesi) birlikte değerlendirilmelidir.</t>
        </r>
        <r>
          <rPr>
            <sz val="9"/>
            <color indexed="81"/>
            <rFont val="Tahoma"/>
            <family val="2"/>
            <charset val="162"/>
          </rPr>
          <t xml:space="preserve">
</t>
        </r>
      </text>
    </comment>
    <comment ref="B24" authorId="0" shapeId="0" xr:uid="{00000000-0006-0000-0000-00000F000000}">
      <text>
        <r>
          <rPr>
            <sz val="9"/>
            <color indexed="81"/>
            <rFont val="Tahoma"/>
            <family val="2"/>
            <charset val="162"/>
          </rPr>
          <t xml:space="preserve">
</t>
        </r>
        <r>
          <rPr>
            <sz val="14"/>
            <color indexed="81"/>
            <rFont val="Tahoma"/>
            <family val="2"/>
            <charset val="162"/>
          </rPr>
          <t xml:space="preserve">Dikey yüzdeler tekniği, aynı finansal tablonun aynı dönemine ilişkin verilerin kendi aralarında oranlanması şeklinde uygulanan bir tekniktir. Finansal tablolarda yer alan veriler, kapsamında bulunduğu grubun toplam tutarına göre oranlanmaktadır. Örneğin grup olarak aktif toplamı alınmışsa bütün aktif kalemler aktif toplamına, pasif kalemler de pasif toplamına göre oranlanır. Genellikle aktif pasif toplamlarına göre yapılan dikey yüzde analizleri, aynı nitelikteki hesap gruplarının toplamları esas alınarak da yapılabilir. Grup olarak dönen varlıklar alınmışsa, dönen varlıklar; dönen varlık toplamına; duran varlıklar duran varlıklar toplamına; kısa vadeli yabancı kaynaklar, kısa vadeli yabancı kaynaklar toplamına; uzun vadeli yabancı kaynaklar, uzun vadeli yabancı kaynaklar toplamına; özkaynaklar da özkaynak toplamına göre oranlanır. 
</t>
        </r>
        <r>
          <rPr>
            <b/>
            <sz val="14"/>
            <color indexed="81"/>
            <rFont val="Tahoma"/>
            <family val="2"/>
            <charset val="162"/>
          </rPr>
          <t xml:space="preserve">Gelir tablosunun dikey yüzdeleri, her bir gelir tablosu kaleminin “net satışlar tutarına” oranlanması şeklinde hesaplanır.
Örnek: Kaldıraç oranında kısa vadeli ve uzun vadeli borç toplamını firmanın toplam özkaynaklarına bölüp bir oran elde ediyorduk. Bu dikey analiz tekniğiniz. 
Bu işlemi diğer kalemlerde yapabilirsiniz.
</t>
        </r>
        <r>
          <rPr>
            <b/>
            <u/>
            <sz val="14"/>
            <color indexed="81"/>
            <rFont val="Tahoma"/>
            <family val="2"/>
            <charset val="162"/>
          </rPr>
          <t>Örnek: Dönen varlıklar grubunda ticari alacak toplamını dönen varlıklar toplamına bölerseniz çıkan oran size ticari alacakların dönen varlıklar içersinde kapladığı alanı/oranı verecektir. Mesela %60 çıktıysa bu oran, firmanın kısa dönem çalışma sermayesinin %60 ı henüz tahsil edemediği alacaktan kaynaklanıyor, çoğunluk burda, geri kalan %40 ise stok,kasa yı oluşturuyor. Bu kadar çok alacağı tahsil edemezse riskli diye yorum yapabiliriz.</t>
        </r>
        <r>
          <rPr>
            <b/>
            <sz val="14"/>
            <color indexed="81"/>
            <rFont val="Tahoma"/>
            <family val="2"/>
            <charset val="162"/>
          </rPr>
          <t xml:space="preserve">
</t>
        </r>
        <r>
          <rPr>
            <sz val="14"/>
            <color indexed="81"/>
            <rFont val="Tahoma"/>
            <family val="2"/>
            <charset val="162"/>
          </rPr>
          <t xml:space="preserve">
 </t>
        </r>
      </text>
    </comment>
    <comment ref="B26" authorId="0" shapeId="0" xr:uid="{00000000-0006-0000-0000-000010000000}">
      <text>
        <r>
          <rPr>
            <b/>
            <sz val="9"/>
            <color indexed="81"/>
            <rFont val="Tahoma"/>
            <family val="2"/>
            <charset val="162"/>
          </rPr>
          <t>User:</t>
        </r>
        <r>
          <rPr>
            <sz val="9"/>
            <color indexed="81"/>
            <rFont val="Tahoma"/>
            <family val="2"/>
            <charset val="162"/>
          </rPr>
          <t xml:space="preserve">
</t>
        </r>
      </text>
    </comment>
    <comment ref="B27" authorId="0" shapeId="0" xr:uid="{00000000-0006-0000-0000-000011000000}">
      <text>
        <r>
          <rPr>
            <sz val="9"/>
            <color indexed="81"/>
            <rFont val="Tahoma"/>
            <family val="2"/>
            <charset val="162"/>
          </rPr>
          <t xml:space="preserve">
</t>
        </r>
        <r>
          <rPr>
            <u/>
            <sz val="14"/>
            <color indexed="81"/>
            <rFont val="Tahoma"/>
            <family val="2"/>
            <charset val="162"/>
          </rPr>
          <t>NÇS: DÖNEN VARLIKLAR - KISA VADELİ BORÇLAR</t>
        </r>
        <r>
          <rPr>
            <sz val="9"/>
            <color indexed="81"/>
            <rFont val="Tahoma"/>
            <family val="2"/>
            <charset val="162"/>
          </rPr>
          <t xml:space="preserve">
</t>
        </r>
        <r>
          <rPr>
            <sz val="14"/>
            <color indexed="81"/>
            <rFont val="Tahoma"/>
            <family val="2"/>
            <charset val="162"/>
          </rPr>
          <t>Firmanın,  Dönen varlıkların toplam tutarı ile kısa vadeli yabancı kaynakların toplam tutarı arasındaki fark, net işletme sermayesi olarak ifade edilir. Dönen varlıklar bir yıl içinde nakde dönüşecek varlıkları, kısa vadeli yabancı kaynaklar da bir yıl içinde ödenecek borç ve yükümlülükleri ifade ettiğine göre; net işletme sermayesi, bir yıllık bir zaman dilimi içinde elde  edilecek nakit fazlasını gösterir. 
Net işletme sermayesi artıkça, işletmenin kısa vadeli borçlarını ödeme gücü (likiditesi) artar ve firma yatırım fırsatlarını değerlendirmek için güç kazanır.</t>
        </r>
        <r>
          <rPr>
            <sz val="9"/>
            <color indexed="81"/>
            <rFont val="Tahoma"/>
            <family val="2"/>
            <charset val="162"/>
          </rPr>
          <t xml:space="preserve">
</t>
        </r>
      </text>
    </comment>
    <comment ref="B29" authorId="0" shapeId="0" xr:uid="{00000000-0006-0000-0000-000012000000}">
      <text>
        <r>
          <rPr>
            <sz val="14"/>
            <color indexed="81"/>
            <rFont val="Tahoma"/>
            <family val="2"/>
            <charset val="162"/>
          </rPr>
          <t xml:space="preserve">Dolaşımdaki lotu fiyat ile ilişkilendirme gerekir.
</t>
        </r>
        <r>
          <rPr>
            <b/>
            <sz val="14"/>
            <color indexed="81"/>
            <rFont val="Tahoma"/>
            <family val="2"/>
            <charset val="162"/>
          </rPr>
          <t xml:space="preserve">Ör: </t>
        </r>
        <r>
          <rPr>
            <sz val="14"/>
            <color indexed="81"/>
            <rFont val="Tahoma"/>
            <family val="2"/>
            <charset val="162"/>
          </rPr>
          <t>15 milyon lotu olup fiyatı 20 lira olan hisse, 90 milyon lotu olup fiyatı 30 lira olan hisseye tercih edilmeli.
Dolaşımdaki lotu az, firmanın büyüme, borçluluk ve karlılık yapısı iyi durumdaysa bedelsiz ve temettü verebilme ihtimali vardır. Bunun için sermaye üzeri kar ve geçmiş dönem birikmiş karlarıda bilançodan kontrol etmek gerekir.</t>
        </r>
        <r>
          <rPr>
            <sz val="9"/>
            <color indexed="81"/>
            <rFont val="Tahoma"/>
            <family val="2"/>
            <charset val="162"/>
          </rPr>
          <t xml:space="preserve">
</t>
        </r>
      </text>
    </comment>
    <comment ref="B30" authorId="0" shapeId="0" xr:uid="{00000000-0006-0000-0000-000013000000}">
      <text>
        <r>
          <rPr>
            <b/>
            <sz val="14"/>
            <color indexed="81"/>
            <rFont val="Tahoma"/>
            <family val="2"/>
            <charset val="162"/>
          </rPr>
          <t>Bedelsiz Sermaye Artırımı Potansiyeli Yüksek Hisseler Nasıl Tespit Edilir?</t>
        </r>
        <r>
          <rPr>
            <sz val="14"/>
            <color indexed="81"/>
            <rFont val="Tahoma"/>
            <family val="2"/>
            <charset val="162"/>
          </rPr>
          <t xml:space="preserve">
Bedelsiz Sermaye artırımı şirketin temel verilerinde değişiklik yaratmaz. Piyasada psikolojik etki yaratır. Dolayısıyla bedelsiz potansiyeli olan hisseleri tespit etmek ve önceden pozisyon almak önemlidir.
</t>
        </r>
        <r>
          <rPr>
            <u/>
            <sz val="14"/>
            <color indexed="81"/>
            <rFont val="Tahoma"/>
            <family val="2"/>
            <charset val="162"/>
          </rPr>
          <t>Öncelikle bakmamız gereken veriler;</t>
        </r>
        <r>
          <rPr>
            <sz val="14"/>
            <color indexed="81"/>
            <rFont val="Tahoma"/>
            <family val="2"/>
            <charset val="162"/>
          </rPr>
          <t xml:space="preserve">
1-Şirketin Dolaşımda bulunan Lotu
2-Roic oranı (Yani sermayenin dönemlere sair getirisi)
3-Kaynaklarının nasıl sağladığı (Finansal borçlarla mı? Yoksa özkaynaklarıyla mı?) Bilançoda kısa ve uzun vadeli borçlar ile özkaynak toplamını oranlayınız.
4-Geçmiş Dönem Kar ve Zararları
5-Yedek Akçeler</t>
        </r>
        <r>
          <rPr>
            <sz val="9"/>
            <color indexed="81"/>
            <rFont val="Tahoma"/>
            <family val="2"/>
            <charset val="162"/>
          </rPr>
          <t xml:space="preserve">
</t>
        </r>
      </text>
    </comment>
    <comment ref="B32" authorId="0" shapeId="0" xr:uid="{00000000-0006-0000-0000-000014000000}">
      <text>
        <r>
          <rPr>
            <sz val="14"/>
            <color indexed="81"/>
            <rFont val="Tahoma"/>
            <family val="2"/>
            <charset val="162"/>
          </rPr>
          <t>Faaliyet karı düşük ancak dönem net karı yüksekse firma olağan ve olağan dışı kalemlerden kar sağlıyordur. Sürdürülebilirliği yoktur. 
Dolayısıyla en optimali hem faaliyet karının hemde faaliyet karının önceki dönemlere göre artık göstermesidir. Bu artış firmanın aldığı iş ve yatırımlarla ilgilidir. Dolayısıyla şirket haberlerini ve aldığı işleri takip etmek gerekir. Aldığı içi hacmi en son bilançodaki karından fazlaysa şirket büyüyüyor anlamı taşıyabilir.</t>
        </r>
        <r>
          <rPr>
            <sz val="9"/>
            <color indexed="81"/>
            <rFont val="Tahoma"/>
            <family val="2"/>
            <charset val="162"/>
          </rPr>
          <t xml:space="preserve">
</t>
        </r>
      </text>
    </comment>
    <comment ref="B33" authorId="0" shapeId="0" xr:uid="{00000000-0006-0000-0000-000015000000}">
      <text>
        <r>
          <rPr>
            <sz val="14"/>
            <color indexed="81"/>
            <rFont val="Tahoma"/>
            <family val="2"/>
            <charset val="162"/>
          </rPr>
          <t xml:space="preserve">
Dönem Karı ve Zararından Vergi ve yasal yükümlülükleri çıkardığımızda firmanın DÖNEM NET KARI veya ZARARINA ulaşmış oluruz.
Dönem Karından Vergiyi düşürüyoruz ve sonuca ulaşıyoruz.
Burada önemli olan firmanın vergi avantajı varmı. Çünkü bir firmada ne kadar vergi muhafiyeti ,vergi istisnası varsa ve devletten vergi muafiyetini gösteren yatrım teşviki alıyorsa bu dönem net karını artıracaktır. Onun için İhracat yapan ve devletten vegi teşviki alan firmalar hep 1 adım önde olacaktır. </t>
        </r>
        <r>
          <rPr>
            <sz val="9"/>
            <color indexed="81"/>
            <rFont val="Tahoma"/>
            <family val="2"/>
            <charset val="162"/>
          </rPr>
          <t xml:space="preserve">
</t>
        </r>
      </text>
    </comment>
    <comment ref="C34" authorId="0" shapeId="0" xr:uid="{00000000-0006-0000-0000-000016000000}">
      <text>
        <r>
          <rPr>
            <b/>
            <sz val="9"/>
            <color indexed="81"/>
            <rFont val="Tahoma"/>
            <family val="2"/>
            <charset val="162"/>
          </rPr>
          <t>YUKARIDAKİ DEĞERLERİ SAĞLIYORSA YATIRIM YAPILABİLİR.</t>
        </r>
      </text>
    </comment>
  </commentList>
</comments>
</file>

<file path=xl/sharedStrings.xml><?xml version="1.0" encoding="utf-8"?>
<sst xmlns="http://schemas.openxmlformats.org/spreadsheetml/2006/main" count="9360" uniqueCount="2417">
  <si>
    <t>YATAS</t>
  </si>
  <si>
    <t>TTRAK</t>
  </si>
  <si>
    <t>AYGAZ</t>
  </si>
  <si>
    <t>SASA</t>
  </si>
  <si>
    <t>SOKM</t>
  </si>
  <si>
    <t>TCELL</t>
  </si>
  <si>
    <t>OYAKC</t>
  </si>
  <si>
    <t>NTHOL</t>
  </si>
  <si>
    <t>KRVGD</t>
  </si>
  <si>
    <t>KRDMA</t>
  </si>
  <si>
    <t>EGGUB</t>
  </si>
  <si>
    <t>KONYA</t>
  </si>
  <si>
    <t>EUHOL</t>
  </si>
  <si>
    <t>OSTIM</t>
  </si>
  <si>
    <t>RALYH</t>
  </si>
  <si>
    <t>DERHL</t>
  </si>
  <si>
    <t>CMBTN</t>
  </si>
  <si>
    <t>KRTEK</t>
  </si>
  <si>
    <t>DERIM</t>
  </si>
  <si>
    <t>YUNSA</t>
  </si>
  <si>
    <t>DAGI</t>
  </si>
  <si>
    <t>AGYO</t>
  </si>
  <si>
    <t>DZGYO</t>
  </si>
  <si>
    <t>MSGYO</t>
  </si>
  <si>
    <t>OZGYO</t>
  </si>
  <si>
    <t>PAGYO</t>
  </si>
  <si>
    <t>PEKGY</t>
  </si>
  <si>
    <t>TDGYO</t>
  </si>
  <si>
    <t>VKGYO</t>
  </si>
  <si>
    <t>ERSU</t>
  </si>
  <si>
    <t>FADE</t>
  </si>
  <si>
    <t>KRSTL</t>
  </si>
  <si>
    <t>PINSU</t>
  </si>
  <si>
    <t>VANGD</t>
  </si>
  <si>
    <t>AKENR</t>
  </si>
  <si>
    <t>AKSUE</t>
  </si>
  <si>
    <t>AYEN</t>
  </si>
  <si>
    <t>SAMAT</t>
  </si>
  <si>
    <t>VKING</t>
  </si>
  <si>
    <t>ACSEL</t>
  </si>
  <si>
    <t>DNISI</t>
  </si>
  <si>
    <t>EGPRO</t>
  </si>
  <si>
    <t>ISKPL</t>
  </si>
  <si>
    <t>SEKUR</t>
  </si>
  <si>
    <t>SEYKM</t>
  </si>
  <si>
    <t>TMPOL</t>
  </si>
  <si>
    <t>MAALT</t>
  </si>
  <si>
    <t>MARTI</t>
  </si>
  <si>
    <t>CELHA</t>
  </si>
  <si>
    <t>DMSAS</t>
  </si>
  <si>
    <t>BURVA</t>
  </si>
  <si>
    <t>ALCAR</t>
  </si>
  <si>
    <t>BFREN</t>
  </si>
  <si>
    <t>DITAS</t>
  </si>
  <si>
    <t>FMIZP</t>
  </si>
  <si>
    <t>GEREL</t>
  </si>
  <si>
    <t>IHEVA</t>
  </si>
  <si>
    <t>KATMR</t>
  </si>
  <si>
    <t>KLMSN</t>
  </si>
  <si>
    <t>MEPET</t>
  </si>
  <si>
    <t>DGATE</t>
  </si>
  <si>
    <t>ESCOM</t>
  </si>
  <si>
    <t>LINK</t>
  </si>
  <si>
    <t>PKART</t>
  </si>
  <si>
    <t>PSDTC</t>
  </si>
  <si>
    <t>SANKO</t>
  </si>
  <si>
    <t>BEYAZ</t>
  </si>
  <si>
    <t>DOCO</t>
  </si>
  <si>
    <t>TLMAN</t>
  </si>
  <si>
    <t>KUYAS</t>
  </si>
  <si>
    <t>TURGG</t>
  </si>
  <si>
    <t>POLTK</t>
  </si>
  <si>
    <t>AVGYO</t>
  </si>
  <si>
    <t>DESA</t>
  </si>
  <si>
    <t>SANFM</t>
  </si>
  <si>
    <t>BOSSA</t>
  </si>
  <si>
    <t>KLGYO</t>
  </si>
  <si>
    <t>KRGYO</t>
  </si>
  <si>
    <t>NUGYO</t>
  </si>
  <si>
    <t>KTSKR</t>
  </si>
  <si>
    <t>SELVA</t>
  </si>
  <si>
    <t>AVHOL</t>
  </si>
  <si>
    <t>YESIL</t>
  </si>
  <si>
    <t>IHGZT</t>
  </si>
  <si>
    <t>KAPLM</t>
  </si>
  <si>
    <t>BMSCH</t>
  </si>
  <si>
    <t>EMKEL</t>
  </si>
  <si>
    <t>MEDTR</t>
  </si>
  <si>
    <t>EDATA</t>
  </si>
  <si>
    <t>VBTYZ</t>
  </si>
  <si>
    <t>HUBVC</t>
  </si>
  <si>
    <t>VERTU</t>
  </si>
  <si>
    <t>ORGE</t>
  </si>
  <si>
    <t>BTCIM</t>
  </si>
  <si>
    <t>BAKAB</t>
  </si>
  <si>
    <t>DESPC</t>
  </si>
  <si>
    <t>SKTAS</t>
  </si>
  <si>
    <t>KFEIN</t>
  </si>
  <si>
    <t>EDIP</t>
  </si>
  <si>
    <t>AKYHO</t>
  </si>
  <si>
    <t>ATEKS</t>
  </si>
  <si>
    <t>PENGD</t>
  </si>
  <si>
    <t>GEDZA</t>
  </si>
  <si>
    <t>CUSAN</t>
  </si>
  <si>
    <t>TGSAS</t>
  </si>
  <si>
    <t>ANELE</t>
  </si>
  <si>
    <t>RYGYO</t>
  </si>
  <si>
    <t>KGYO</t>
  </si>
  <si>
    <t>ULUUN</t>
  </si>
  <si>
    <t>DURDO</t>
  </si>
  <si>
    <t>TEKTU</t>
  </si>
  <si>
    <t>IHYAY</t>
  </si>
  <si>
    <t>TRCAS</t>
  </si>
  <si>
    <t>GOLTS</t>
  </si>
  <si>
    <t>FRIGO</t>
  </si>
  <si>
    <t>LUKSK</t>
  </si>
  <si>
    <t>HURGZ</t>
  </si>
  <si>
    <t>MEGAP</t>
  </si>
  <si>
    <t>TUREX</t>
  </si>
  <si>
    <t>ATATP</t>
  </si>
  <si>
    <t>BURCE</t>
  </si>
  <si>
    <t>TUCLK</t>
  </si>
  <si>
    <t>GSDDE</t>
  </si>
  <si>
    <t>YYAPI</t>
  </si>
  <si>
    <t>KZBGY</t>
  </si>
  <si>
    <t>METRO</t>
  </si>
  <si>
    <t>PRKME</t>
  </si>
  <si>
    <t>PAMEL</t>
  </si>
  <si>
    <t>MANAS</t>
  </si>
  <si>
    <t>NATEN</t>
  </si>
  <si>
    <t>YAPRK</t>
  </si>
  <si>
    <t>GLRYH</t>
  </si>
  <si>
    <t>YEOTK</t>
  </si>
  <si>
    <t>IEYHO</t>
  </si>
  <si>
    <t>CEOEM</t>
  </si>
  <si>
    <t>ARSAN</t>
  </si>
  <si>
    <t>MNDRS</t>
  </si>
  <si>
    <t>SNGYO</t>
  </si>
  <si>
    <t>KNFRT</t>
  </si>
  <si>
    <t>ORCAY</t>
  </si>
  <si>
    <t>BRYAT</t>
  </si>
  <si>
    <t>ECZYT</t>
  </si>
  <si>
    <t>IHLAS</t>
  </si>
  <si>
    <t>KONTR</t>
  </si>
  <si>
    <t>BRSAN</t>
  </si>
  <si>
    <t>KRDMB</t>
  </si>
  <si>
    <t>VAKKO</t>
  </si>
  <si>
    <t>CRFSA</t>
  </si>
  <si>
    <t>KIMMR</t>
  </si>
  <si>
    <t>BSOKE</t>
  </si>
  <si>
    <t>KUTPO</t>
  </si>
  <si>
    <t>NUHCM</t>
  </si>
  <si>
    <t>FONET</t>
  </si>
  <si>
    <t>KRONT</t>
  </si>
  <si>
    <t>MTRKS</t>
  </si>
  <si>
    <t>PAPIL</t>
  </si>
  <si>
    <t>ARZUM</t>
  </si>
  <si>
    <t>EGSER</t>
  </si>
  <si>
    <t>AFYON</t>
  </si>
  <si>
    <t>PETUN</t>
  </si>
  <si>
    <t>AVOD</t>
  </si>
  <si>
    <t>BANVT</t>
  </si>
  <si>
    <t>PNSUT</t>
  </si>
  <si>
    <t>ALKA</t>
  </si>
  <si>
    <t>MERIT</t>
  </si>
  <si>
    <t>AKMGY</t>
  </si>
  <si>
    <t>BAGFS</t>
  </si>
  <si>
    <t>EPLAS</t>
  </si>
  <si>
    <t>MZHLD</t>
  </si>
  <si>
    <t>HEDEF</t>
  </si>
  <si>
    <t>BOBET</t>
  </si>
  <si>
    <t>DOGUB</t>
  </si>
  <si>
    <t>NIBAS</t>
  </si>
  <si>
    <t>USAK</t>
  </si>
  <si>
    <t>MRGYO</t>
  </si>
  <si>
    <t>ELITE</t>
  </si>
  <si>
    <t>MERKO</t>
  </si>
  <si>
    <t>MERCN</t>
  </si>
  <si>
    <t>NTGAZ</t>
  </si>
  <si>
    <t>OZRDN</t>
  </si>
  <si>
    <t>RNPOL</t>
  </si>
  <si>
    <t>YKSLN</t>
  </si>
  <si>
    <t>JANTS</t>
  </si>
  <si>
    <t>BIZIM</t>
  </si>
  <si>
    <t>MIATK</t>
  </si>
  <si>
    <t>INVEO</t>
  </si>
  <si>
    <t>HDFGS</t>
  </si>
  <si>
    <t>INFO</t>
  </si>
  <si>
    <t>OSMEN</t>
  </si>
  <si>
    <t>PCILT</t>
  </si>
  <si>
    <t>EGEEN</t>
  </si>
  <si>
    <t>FROTO</t>
  </si>
  <si>
    <t>KARSN</t>
  </si>
  <si>
    <t>OTKAR</t>
  </si>
  <si>
    <t>PARSN</t>
  </si>
  <si>
    <t>TMSN</t>
  </si>
  <si>
    <t>TOASO</t>
  </si>
  <si>
    <t>KONKA</t>
  </si>
  <si>
    <t>TEZOL</t>
  </si>
  <si>
    <t>ENSRI</t>
  </si>
  <si>
    <t>Ana Metal Sanayi</t>
  </si>
  <si>
    <t>ERBOS</t>
  </si>
  <si>
    <t>ERCB</t>
  </si>
  <si>
    <t>CEMTS</t>
  </si>
  <si>
    <t>SARKY</t>
  </si>
  <si>
    <t>ISDMR</t>
  </si>
  <si>
    <t>EREGL</t>
  </si>
  <si>
    <t>KRDMD</t>
  </si>
  <si>
    <t>Elektrik , Gaz ve Su</t>
  </si>
  <si>
    <t>ARASE</t>
  </si>
  <si>
    <t>ESEN</t>
  </si>
  <si>
    <t>GESAN</t>
  </si>
  <si>
    <t>SMRTG</t>
  </si>
  <si>
    <t>CANTE</t>
  </si>
  <si>
    <t>CONSE</t>
  </si>
  <si>
    <t>BIOEN</t>
  </si>
  <si>
    <t>GWIND</t>
  </si>
  <si>
    <t>AYDEM</t>
  </si>
  <si>
    <t>ENJSA</t>
  </si>
  <si>
    <t>AKSEN</t>
  </si>
  <si>
    <t>ODAS</t>
  </si>
  <si>
    <t>Gayrimenkul Yatırım Ortaklıkları</t>
  </si>
  <si>
    <t>ALGYO</t>
  </si>
  <si>
    <t>YGGYO</t>
  </si>
  <si>
    <t>PSGYO</t>
  </si>
  <si>
    <t>TSGYO</t>
  </si>
  <si>
    <t>BASGZ</t>
  </si>
  <si>
    <t>OZKGY</t>
  </si>
  <si>
    <t>ISGYO</t>
  </si>
  <si>
    <t>TRGYO</t>
  </si>
  <si>
    <t>AKFGY</t>
  </si>
  <si>
    <t>HLGYO</t>
  </si>
  <si>
    <t>EKGYO</t>
  </si>
  <si>
    <t>Gıda , İçecek ve Tütün</t>
  </si>
  <si>
    <t>TATGD</t>
  </si>
  <si>
    <t>CCOLA</t>
  </si>
  <si>
    <t>TUKAS</t>
  </si>
  <si>
    <t>ULKER</t>
  </si>
  <si>
    <t>DARDL</t>
  </si>
  <si>
    <t>TTKOM</t>
  </si>
  <si>
    <t>VERUS</t>
  </si>
  <si>
    <t>TRILC</t>
  </si>
  <si>
    <t>INVES</t>
  </si>
  <si>
    <t>AGHOL</t>
  </si>
  <si>
    <t>GENIL</t>
  </si>
  <si>
    <t>BERA</t>
  </si>
  <si>
    <t>TAVHL</t>
  </si>
  <si>
    <t>TKFEN</t>
  </si>
  <si>
    <t>GLYHO</t>
  </si>
  <si>
    <t>ECILC</t>
  </si>
  <si>
    <t>POLHO</t>
  </si>
  <si>
    <t>SAHOL</t>
  </si>
  <si>
    <t>KCHOL</t>
  </si>
  <si>
    <t>DOHOL</t>
  </si>
  <si>
    <t>SISE</t>
  </si>
  <si>
    <t>Kimya , İlaç , Petrol , Lastik ve Plastik Ürünler</t>
  </si>
  <si>
    <t>ANGEN</t>
  </si>
  <si>
    <t>ALKIM</t>
  </si>
  <si>
    <t>DEVA</t>
  </si>
  <si>
    <t>TUPRS</t>
  </si>
  <si>
    <t>GOODY</t>
  </si>
  <si>
    <t>BRISA</t>
  </si>
  <si>
    <t>GUBRF</t>
  </si>
  <si>
    <t>HEKTS</t>
  </si>
  <si>
    <t>PETKM</t>
  </si>
  <si>
    <t>AKSA</t>
  </si>
  <si>
    <t>VESTL</t>
  </si>
  <si>
    <t>ARCLK</t>
  </si>
  <si>
    <t>VESBE</t>
  </si>
  <si>
    <t>MAVI</t>
  </si>
  <si>
    <t>MGROS</t>
  </si>
  <si>
    <t>TKNSA</t>
  </si>
  <si>
    <t>BIMAS</t>
  </si>
  <si>
    <t>KLKIM</t>
  </si>
  <si>
    <t>CIMSA</t>
  </si>
  <si>
    <t>AKCNS</t>
  </si>
  <si>
    <t>BUCIM</t>
  </si>
  <si>
    <t>ASELS</t>
  </si>
  <si>
    <t>ALCTL</t>
  </si>
  <si>
    <t>PENTA</t>
  </si>
  <si>
    <t>NETAS</t>
  </si>
  <si>
    <t>LOGO</t>
  </si>
  <si>
    <t>ARENA</t>
  </si>
  <si>
    <t>ARDYZ</t>
  </si>
  <si>
    <t>KAREL</t>
  </si>
  <si>
    <t>INDES</t>
  </si>
  <si>
    <t>MOBTL</t>
  </si>
  <si>
    <t>Tekstil , Giyim Esyası ve Deri</t>
  </si>
  <si>
    <t>SUWEN</t>
  </si>
  <si>
    <t>BLCYT</t>
  </si>
  <si>
    <t>ISSEN</t>
  </si>
  <si>
    <t>KORDS</t>
  </si>
  <si>
    <t>CLEBI</t>
  </si>
  <si>
    <t>PGSUS</t>
  </si>
  <si>
    <t>THYAO</t>
  </si>
  <si>
    <t>DOAS</t>
  </si>
  <si>
    <t>SELEC</t>
  </si>
  <si>
    <t>IZINV</t>
  </si>
  <si>
    <t>HUNER</t>
  </si>
  <si>
    <t>MAGEN</t>
  </si>
  <si>
    <t>IDGYO</t>
  </si>
  <si>
    <t>OYLUM</t>
  </si>
  <si>
    <t>ATAGY</t>
  </si>
  <si>
    <t>UFUK</t>
  </si>
  <si>
    <t>MARKA</t>
  </si>
  <si>
    <t>DENGE</t>
  </si>
  <si>
    <t>PRZMA</t>
  </si>
  <si>
    <t>IZFAS</t>
  </si>
  <si>
    <t>BRKSN</t>
  </si>
  <si>
    <t>AYCES</t>
  </si>
  <si>
    <t>AVTUR</t>
  </si>
  <si>
    <t>ETILR</t>
  </si>
  <si>
    <t>ULAS</t>
  </si>
  <si>
    <t>RODRG</t>
  </si>
  <si>
    <t>SANEL</t>
  </si>
  <si>
    <t>SAYAS</t>
  </si>
  <si>
    <t>ADESE</t>
  </si>
  <si>
    <t>DGGYO</t>
  </si>
  <si>
    <t>SRVGY</t>
  </si>
  <si>
    <t>DYOBY</t>
  </si>
  <si>
    <t>MRSHL</t>
  </si>
  <si>
    <t>RTALB</t>
  </si>
  <si>
    <t>BMSTL</t>
  </si>
  <si>
    <t>CEMAS</t>
  </si>
  <si>
    <t>IZMDC</t>
  </si>
  <si>
    <t>PNLSN</t>
  </si>
  <si>
    <t>ASUZU</t>
  </si>
  <si>
    <t>BRLSM</t>
  </si>
  <si>
    <t>FORMT</t>
  </si>
  <si>
    <t>IMASM</t>
  </si>
  <si>
    <t>MAKTK</t>
  </si>
  <si>
    <t>PRKAB</t>
  </si>
  <si>
    <t>SAFKR</t>
  </si>
  <si>
    <t>SILVR</t>
  </si>
  <si>
    <t>GMTAS</t>
  </si>
  <si>
    <t>SMART</t>
  </si>
  <si>
    <t>INTEM</t>
  </si>
  <si>
    <t>GRSEL</t>
  </si>
  <si>
    <t>ISGSY</t>
  </si>
  <si>
    <t>ZRGYO</t>
  </si>
  <si>
    <t>YYLGD</t>
  </si>
  <si>
    <t>KMPUR</t>
  </si>
  <si>
    <t>KLRHO</t>
  </si>
  <si>
    <t>RUBNS</t>
  </si>
  <si>
    <t>KCAER</t>
  </si>
  <si>
    <t>DAPGM</t>
  </si>
  <si>
    <t>GZNMI</t>
  </si>
  <si>
    <t>OBASE</t>
  </si>
  <si>
    <t>ALARK</t>
  </si>
  <si>
    <t>Holdingler ve Yatırım Sirketleri</t>
  </si>
  <si>
    <t>Madencilik ve Tas Ocakçılığı</t>
  </si>
  <si>
    <t>Mesleki , Bilimsel ve Teknik Faaliyetler</t>
  </si>
  <si>
    <t>Perakende Ticaret</t>
  </si>
  <si>
    <t>Tas ve Toprağa Dayalı</t>
  </si>
  <si>
    <t>Teknoloji - Savunma</t>
  </si>
  <si>
    <t>Teknoloji - Bilisim</t>
  </si>
  <si>
    <t>Ulastırma ve Depolama</t>
  </si>
  <si>
    <t>Toptan Ticaret</t>
  </si>
  <si>
    <t>OYYAT</t>
  </si>
  <si>
    <t>QUAGR</t>
  </si>
  <si>
    <t>SUNTK</t>
  </si>
  <si>
    <t>DOKTA</t>
  </si>
  <si>
    <t>Sembol</t>
  </si>
  <si>
    <t>Periyot</t>
  </si>
  <si>
    <t>Birim</t>
  </si>
  <si>
    <t xml:space="preserve">SEKTÖR KODU                   </t>
  </si>
  <si>
    <t xml:space="preserve">NET DÖNEM KARI                </t>
  </si>
  <si>
    <t xml:space="preserve">FIILI DOLAŞIMDAKİ PAY ADEDİ   </t>
  </si>
  <si>
    <t xml:space="preserve">DEFTER DEGERI                 </t>
  </si>
  <si>
    <t xml:space="preserve">OZ SERMAYE                    </t>
  </si>
  <si>
    <t xml:space="preserve">ÖDENMİŞ SERMAYE               </t>
  </si>
  <si>
    <t xml:space="preserve">PD/DD                         </t>
  </si>
  <si>
    <t>TL</t>
  </si>
  <si>
    <t>ADEL</t>
  </si>
  <si>
    <t>Bankalar</t>
  </si>
  <si>
    <t>Metal Esya,Makine,Elektrikli Cihazlar,Ulasım Araç</t>
  </si>
  <si>
    <t>İnsaat ve Bayındırlık</t>
  </si>
  <si>
    <t>ATSYH</t>
  </si>
  <si>
    <t>AYES</t>
  </si>
  <si>
    <t>AZTEK</t>
  </si>
  <si>
    <t>BARMA</t>
  </si>
  <si>
    <t>BASCM</t>
  </si>
  <si>
    <t>BAYRK</t>
  </si>
  <si>
    <t>BNTAS</t>
  </si>
  <si>
    <t>BRKO</t>
  </si>
  <si>
    <t>BRMEN</t>
  </si>
  <si>
    <t>CASA</t>
  </si>
  <si>
    <t>CMENT</t>
  </si>
  <si>
    <t>COSMO</t>
  </si>
  <si>
    <t>DGNMO</t>
  </si>
  <si>
    <t>Orman Ürünleri ve Mobilya</t>
  </si>
  <si>
    <t>DIRIT</t>
  </si>
  <si>
    <t>EGEPO</t>
  </si>
  <si>
    <t>İnsan Sağlığı ve Sosyal Hizmetler</t>
  </si>
  <si>
    <t>EMNIS</t>
  </si>
  <si>
    <t>ENKAI</t>
  </si>
  <si>
    <t>ESCAR</t>
  </si>
  <si>
    <t>EUREN</t>
  </si>
  <si>
    <t>GEDIK</t>
  </si>
  <si>
    <t>GENTS</t>
  </si>
  <si>
    <t>HKTM</t>
  </si>
  <si>
    <t>HTTBT</t>
  </si>
  <si>
    <t>IHAAS</t>
  </si>
  <si>
    <t>IHLGM</t>
  </si>
  <si>
    <t>Gayrimenkul Faaliyetleri</t>
  </si>
  <si>
    <t>ISBIR</t>
  </si>
  <si>
    <t>KENT</t>
  </si>
  <si>
    <t>KERVN</t>
  </si>
  <si>
    <t>KLSYN</t>
  </si>
  <si>
    <t>KRPLS</t>
  </si>
  <si>
    <t>KSTUR</t>
  </si>
  <si>
    <t>LIDER</t>
  </si>
  <si>
    <t>LKMNH</t>
  </si>
  <si>
    <t>MAKIM</t>
  </si>
  <si>
    <t>MMCAS</t>
  </si>
  <si>
    <t>MNDTR</t>
  </si>
  <si>
    <t>ORMA</t>
  </si>
  <si>
    <t>OTTO</t>
  </si>
  <si>
    <t>PRDGS</t>
  </si>
  <si>
    <t>SEGYO</t>
  </si>
  <si>
    <t>SNPAM</t>
  </si>
  <si>
    <t>SODSN</t>
  </si>
  <si>
    <t>SONME</t>
  </si>
  <si>
    <t>SUMAS</t>
  </si>
  <si>
    <t>ULUSE</t>
  </si>
  <si>
    <t>UMPAS</t>
  </si>
  <si>
    <t>Tarım Ormancılık ve Balıkçılık</t>
  </si>
  <si>
    <t>YONGA</t>
  </si>
  <si>
    <t xml:space="preserve">PİYASA DEĞERİ                 </t>
  </si>
  <si>
    <t>SNICA</t>
  </si>
  <si>
    <t>ALFAS</t>
  </si>
  <si>
    <t>MACD TOPLAM</t>
  </si>
  <si>
    <t>kapanış</t>
  </si>
  <si>
    <t>AKSGY</t>
  </si>
  <si>
    <t>ALBRK</t>
  </si>
  <si>
    <t>ANHYT</t>
  </si>
  <si>
    <t>EKIZ</t>
  </si>
  <si>
    <t>GOZDE</t>
  </si>
  <si>
    <t>GSDHO</t>
  </si>
  <si>
    <t>HALKB</t>
  </si>
  <si>
    <t>KARTN</t>
  </si>
  <si>
    <t>MPARK</t>
  </si>
  <si>
    <t>PKENT</t>
  </si>
  <si>
    <t>PLTUR</t>
  </si>
  <si>
    <t>TNZTP</t>
  </si>
  <si>
    <t>EYGYO</t>
  </si>
  <si>
    <t>AHGAZ</t>
  </si>
  <si>
    <t>ASTOR</t>
  </si>
  <si>
    <t>ONCSM</t>
  </si>
  <si>
    <t>OZSUB</t>
  </si>
  <si>
    <t>SDTTR</t>
  </si>
  <si>
    <t>SOKE</t>
  </si>
  <si>
    <t>TERA</t>
  </si>
  <si>
    <t>BVSAN</t>
  </si>
  <si>
    <t>AKFYE</t>
  </si>
  <si>
    <t>EKSUN</t>
  </si>
  <si>
    <t>GOKNR</t>
  </si>
  <si>
    <t>CVKMD</t>
  </si>
  <si>
    <t>KOPOL</t>
  </si>
  <si>
    <t>CWENE</t>
  </si>
  <si>
    <t>EUPWR</t>
  </si>
  <si>
    <t>BIGCH</t>
  </si>
  <si>
    <t>BIENY</t>
  </si>
  <si>
    <t>KAYSE</t>
  </si>
  <si>
    <t>INGRM</t>
  </si>
  <si>
    <t>KTLEV</t>
  </si>
  <si>
    <t>A1CAP</t>
  </si>
  <si>
    <t>FORTE</t>
  </si>
  <si>
    <t>PASEU</t>
  </si>
  <si>
    <t>ICUGS</t>
  </si>
  <si>
    <t>ATAKP</t>
  </si>
  <si>
    <t>FZLGY</t>
  </si>
  <si>
    <t>KLSER</t>
  </si>
  <si>
    <t>ASGYO</t>
  </si>
  <si>
    <t>TATEN</t>
  </si>
  <si>
    <t>KZGYO</t>
  </si>
  <si>
    <t>3,30</t>
  </si>
  <si>
    <t>13,16</t>
  </si>
  <si>
    <t>ADGYO</t>
  </si>
  <si>
    <t>EBEBK</t>
  </si>
  <si>
    <t>REEDR</t>
  </si>
  <si>
    <t>OFSYM</t>
  </si>
  <si>
    <t>TARKM</t>
  </si>
  <si>
    <t>HATSN</t>
  </si>
  <si>
    <t>IZENR</t>
  </si>
  <si>
    <t>DMRGD</t>
  </si>
  <si>
    <t>ENERY</t>
  </si>
  <si>
    <t>GIPTA</t>
  </si>
  <si>
    <t>BYDNR</t>
  </si>
  <si>
    <t>7,64</t>
  </si>
  <si>
    <t>7,14</t>
  </si>
  <si>
    <t>27,18</t>
  </si>
  <si>
    <t>49,96</t>
  </si>
  <si>
    <t>12,60</t>
  </si>
  <si>
    <t>49,90</t>
  </si>
  <si>
    <t>8,26</t>
  </si>
  <si>
    <t>36,44</t>
  </si>
  <si>
    <t>37,62</t>
  </si>
  <si>
    <t>27,60</t>
  </si>
  <si>
    <t>4,14</t>
  </si>
  <si>
    <t>24,88</t>
  </si>
  <si>
    <t>31,34</t>
  </si>
  <si>
    <t>15,45</t>
  </si>
  <si>
    <t>MEKAG</t>
  </si>
  <si>
    <t>49,50</t>
  </si>
  <si>
    <t>10,23</t>
  </si>
  <si>
    <t>26,10</t>
  </si>
  <si>
    <t>21,84</t>
  </si>
  <si>
    <t>DOFER</t>
  </si>
  <si>
    <t>BORLS</t>
  </si>
  <si>
    <t>LRSHO</t>
  </si>
  <si>
    <t>VRGYO</t>
  </si>
  <si>
    <t>TABGD</t>
  </si>
  <si>
    <t>MARBL</t>
  </si>
  <si>
    <t>EKOS</t>
  </si>
  <si>
    <t>BINHO</t>
  </si>
  <si>
    <t>AGROT</t>
  </si>
  <si>
    <t>SKYMD</t>
  </si>
  <si>
    <t>CATES</t>
  </si>
  <si>
    <t>KBORU</t>
  </si>
  <si>
    <t>SURGY</t>
  </si>
  <si>
    <t>MEGMT</t>
  </si>
  <si>
    <t>BEGYO</t>
  </si>
  <si>
    <t>AVPGY</t>
  </si>
  <si>
    <t>BORSK</t>
  </si>
  <si>
    <t>PATEK</t>
  </si>
  <si>
    <t>LMKDC</t>
  </si>
  <si>
    <t>ALVES</t>
  </si>
  <si>
    <t>ARTMS</t>
  </si>
  <si>
    <t>OBAMS</t>
  </si>
  <si>
    <t>SKYLP</t>
  </si>
  <si>
    <t>MOGAN</t>
  </si>
  <si>
    <t>ENTRA</t>
  </si>
  <si>
    <t>RGYAS</t>
  </si>
  <si>
    <t>LILAK</t>
  </si>
  <si>
    <t>KOTON</t>
  </si>
  <si>
    <t>ALTNY</t>
  </si>
  <si>
    <t>HRKET</t>
  </si>
  <si>
    <t>KOCMT</t>
  </si>
  <si>
    <t>OZYSR</t>
  </si>
  <si>
    <t>ALKLC</t>
  </si>
  <si>
    <t>ONRYT</t>
  </si>
  <si>
    <t>YIGIT</t>
  </si>
  <si>
    <t>HOROZ</t>
  </si>
  <si>
    <t>SEGMN</t>
  </si>
  <si>
    <t>DCTTR</t>
  </si>
  <si>
    <t>INTEK</t>
  </si>
  <si>
    <t>AHSGY</t>
  </si>
  <si>
    <t>BAHKM</t>
  </si>
  <si>
    <t>CEMZY</t>
  </si>
  <si>
    <t>GUNDG</t>
  </si>
  <si>
    <t>TCKRC</t>
  </si>
  <si>
    <t>DURKN</t>
  </si>
  <si>
    <t>GRTHO</t>
  </si>
  <si>
    <t>LYDYE</t>
  </si>
  <si>
    <t>BINBN</t>
  </si>
  <si>
    <t>BORSA PERFORMANS ORANLARI</t>
  </si>
  <si>
    <t>UYGUNLUK ARALIĞI</t>
  </si>
  <si>
    <t>F/K (FİYAT / KAZANÇ)</t>
  </si>
  <si>
    <t>10-20 arası olumludur.</t>
  </si>
  <si>
    <t>HBK(HİSSE BAŞI KAR)</t>
  </si>
  <si>
    <t>Ne kadar yüksekse o kadar olumludur.</t>
  </si>
  <si>
    <t>PD/DD (PİYASA DEĞERİ/DEFTER DEĞERİ)</t>
  </si>
  <si>
    <t>1-3 arası olumludur.</t>
  </si>
  <si>
    <t>NETBORÇ/FAVÖK</t>
  </si>
  <si>
    <t>(-)1 ve 5 arası olumludur.</t>
  </si>
  <si>
    <t>FD/FAVÖK</t>
  </si>
  <si>
    <t>20 nin altında olması olumludur.</t>
  </si>
  <si>
    <t>LİKİDİTE ORANLARI</t>
  </si>
  <si>
    <t>CARİ ORAN</t>
  </si>
  <si>
    <t>1.5 - 3 arası olumludur.</t>
  </si>
  <si>
    <t>LİKİDİTE ORANI</t>
  </si>
  <si>
    <t>1.00 - 2.00 arası olumludur.</t>
  </si>
  <si>
    <t>NAKİT ORAN /DİSPOMİBİLİTE)</t>
  </si>
  <si>
    <t>0.20 veya üzerinde olması olumludur.</t>
  </si>
  <si>
    <t>FAALİYET ORANLARI</t>
  </si>
  <si>
    <t>STOK DEVİR HIZI</t>
  </si>
  <si>
    <t>2-6 arasında olması olumludur.</t>
  </si>
  <si>
    <t>ORTALAMA STOKTA KALMA SÜRESİ</t>
  </si>
  <si>
    <t>20-90 gün arası olumludur.</t>
  </si>
  <si>
    <t>FİNANSAL DURUM ORANLARI</t>
  </si>
  <si>
    <t>KALDIRAÇ ORANI</t>
  </si>
  <si>
    <t>%10-50 arası olumludur.</t>
  </si>
  <si>
    <t>ATAK SERMAYELİ FİRMALARDA K.O</t>
  </si>
  <si>
    <t>%50-%60 arası olumludur.</t>
  </si>
  <si>
    <t>İHTİYATLI SERMAYELİ FİRMALARDA K.O</t>
  </si>
  <si>
    <t>%20- %50 arası olumludur.</t>
  </si>
  <si>
    <t>KARŞILAŞTIRMALI TABLOLAR TEKNİĞİ</t>
  </si>
  <si>
    <t>Bir önceki dönemelere göre karlılığını artırıp, borçluluğunun azalmasına bakılır.</t>
  </si>
  <si>
    <t>DİKEY ANALİZ TEKNİĞİ</t>
  </si>
  <si>
    <t>Aynı Bilanço ve Gelir Tablosu Kalemlerinin bir birine oranlamasına bakılır.</t>
  </si>
  <si>
    <t>VARLIK YAPISI</t>
  </si>
  <si>
    <t>Firmaların varlıklarının yüzde kaçının borçla veya özkaynakla döndüğünü gösterir.</t>
  </si>
  <si>
    <t>NET ÇALIŞMA SERMAYESİ</t>
  </si>
  <si>
    <t>Firmaların net çalışma sermayeleri mutlaka pozitif olmalıdır.</t>
  </si>
  <si>
    <t>FİİLİ DOLAŞIM LOT SAYISI</t>
  </si>
  <si>
    <t>9 milyon ile 50 milyon lot arasında olan firmalar tercih edilmeli.</t>
  </si>
  <si>
    <t>BEDELSİZ POTANSİYELİ</t>
  </si>
  <si>
    <t>Dolaşımda 25 milyondan az, geçmiş dönem karı birikmiş,sermaye üzeri kar.</t>
  </si>
  <si>
    <t>ESAS FAALİYET KARI</t>
  </si>
  <si>
    <t>Dönem net karından önce faaliyet karına bakılmalıdır.</t>
  </si>
  <si>
    <t>DÖNEM NET KARI</t>
  </si>
  <si>
    <t>Faaliyet Karıyla birlikte dönem karıda artıyorsa olumludur.</t>
  </si>
  <si>
    <t xml:space="preserve">FIILI DOLAŞIMDAKİ PAY ORANI   </t>
  </si>
  <si>
    <t>CGCAM</t>
  </si>
  <si>
    <t>Kağıt, Kağıt Ürünleri Basım</t>
  </si>
  <si>
    <t>13,12</t>
  </si>
  <si>
    <t>Kiralama ve Leasing Faaliyetleri</t>
  </si>
  <si>
    <t>Yiyecek ve İçecek Hizmetleri</t>
  </si>
  <si>
    <t>Oteller ve Lokantalar</t>
  </si>
  <si>
    <t>17,96</t>
  </si>
  <si>
    <t>16,93</t>
  </si>
  <si>
    <t>39,96</t>
  </si>
  <si>
    <t>28,04</t>
  </si>
  <si>
    <t>25,63</t>
  </si>
  <si>
    <t>34,97</t>
  </si>
  <si>
    <t>27,99</t>
  </si>
  <si>
    <t>19,98</t>
  </si>
  <si>
    <t>Finansman Sirketleri</t>
  </si>
  <si>
    <t>22,37</t>
  </si>
  <si>
    <t>50,85</t>
  </si>
  <si>
    <t>8,40</t>
  </si>
  <si>
    <t>35,40</t>
  </si>
  <si>
    <t>15,54</t>
  </si>
  <si>
    <t>48,28</t>
  </si>
  <si>
    <t>8,29</t>
  </si>
  <si>
    <t>6,30</t>
  </si>
  <si>
    <t>19,93</t>
  </si>
  <si>
    <t>6,37</t>
  </si>
  <si>
    <t>ARMGD</t>
  </si>
  <si>
    <t>VSNMD</t>
  </si>
  <si>
    <t>BIGEN</t>
  </si>
  <si>
    <t>KLYPV</t>
  </si>
  <si>
    <t>ENDAE</t>
  </si>
  <si>
    <t>EGEGY</t>
  </si>
  <si>
    <t>GLRMK</t>
  </si>
  <si>
    <t>AKFIS</t>
  </si>
  <si>
    <t>MOPAS</t>
  </si>
  <si>
    <t>SERNT</t>
  </si>
  <si>
    <t>26,94</t>
  </si>
  <si>
    <t>33,84</t>
  </si>
  <si>
    <t>31,37</t>
  </si>
  <si>
    <t>27,04</t>
  </si>
  <si>
    <t>36,37</t>
  </si>
  <si>
    <t>48,96</t>
  </si>
  <si>
    <t>32,01</t>
  </si>
  <si>
    <t>34,32</t>
  </si>
  <si>
    <t>78,70</t>
  </si>
  <si>
    <t>BALSU</t>
  </si>
  <si>
    <t>12,17</t>
  </si>
  <si>
    <t>BULGS</t>
  </si>
  <si>
    <t>52,69</t>
  </si>
  <si>
    <t>43,71</t>
  </si>
  <si>
    <t>31,33</t>
  </si>
  <si>
    <t>34,37</t>
  </si>
  <si>
    <t>16,95</t>
  </si>
  <si>
    <t>56,51</t>
  </si>
  <si>
    <t>92,84</t>
  </si>
  <si>
    <t>49,45</t>
  </si>
  <si>
    <t>49,71</t>
  </si>
  <si>
    <t>89,40</t>
  </si>
  <si>
    <t>52,26</t>
  </si>
  <si>
    <t>84,54</t>
  </si>
  <si>
    <t>27,28</t>
  </si>
  <si>
    <t>11,38</t>
  </si>
  <si>
    <t>RUZYE</t>
  </si>
  <si>
    <t>A1YEN</t>
  </si>
  <si>
    <t>BESLR</t>
  </si>
  <si>
    <t>TEHOL</t>
  </si>
  <si>
    <t>TRHOL</t>
  </si>
  <si>
    <t>DOFRB</t>
  </si>
  <si>
    <t>MARMR</t>
  </si>
  <si>
    <t>BLUME</t>
  </si>
  <si>
    <t>DUNYH</t>
  </si>
  <si>
    <t>EFOR</t>
  </si>
  <si>
    <t>BIGTK</t>
  </si>
  <si>
    <t>TRALT</t>
  </si>
  <si>
    <t>PAHOL</t>
  </si>
  <si>
    <t>ZERGY</t>
  </si>
  <si>
    <t>Aracı Kurumlar</t>
  </si>
  <si>
    <t>Diğer İmalat Sanayii</t>
  </si>
  <si>
    <t>AEFES</t>
  </si>
  <si>
    <t>AGESA</t>
  </si>
  <si>
    <t>Sigorta Sirketleri</t>
  </si>
  <si>
    <t>AKBNK</t>
  </si>
  <si>
    <t>AKGRT</t>
  </si>
  <si>
    <t>ANSGR</t>
  </si>
  <si>
    <t>Diğer</t>
  </si>
  <si>
    <t>ATLAS</t>
  </si>
  <si>
    <t>Menkul Kıymet Yatırım Ortaklıkları</t>
  </si>
  <si>
    <t>BALAT</t>
  </si>
  <si>
    <t>Yayımcılık</t>
  </si>
  <si>
    <t>BJKAS</t>
  </si>
  <si>
    <t>Spor Hizmetleri</t>
  </si>
  <si>
    <t>BRKVY</t>
  </si>
  <si>
    <t>Varlık Yönetim Sirketleri</t>
  </si>
  <si>
    <t>Girisim Sermayesi Yatırım Ortaklıkları</t>
  </si>
  <si>
    <t>Büro Yönetimi, Büro Desteği ve Diğer Şirket Destek</t>
  </si>
  <si>
    <t>CRDFA</t>
  </si>
  <si>
    <t>Finansal Kiralama ve Factoring Sirketleri</t>
  </si>
  <si>
    <t>DMLKTG</t>
  </si>
  <si>
    <t>DSTKF</t>
  </si>
  <si>
    <t>ECOGR</t>
  </si>
  <si>
    <t>ETYAT</t>
  </si>
  <si>
    <t>EUKYO</t>
  </si>
  <si>
    <t>EUYO</t>
  </si>
  <si>
    <t>FENER</t>
  </si>
  <si>
    <t>FLAP</t>
  </si>
  <si>
    <t>GARAN</t>
  </si>
  <si>
    <t>GARFA</t>
  </si>
  <si>
    <t>GLBMD</t>
  </si>
  <si>
    <t>GLCVY</t>
  </si>
  <si>
    <t>GMSTRF</t>
  </si>
  <si>
    <t>GRNYO</t>
  </si>
  <si>
    <t>GSRAY</t>
  </si>
  <si>
    <t>Seyahat Acentesi, Tur Operatörü ve Diğer Rezerv.</t>
  </si>
  <si>
    <t>HATEK</t>
  </si>
  <si>
    <t>ICBCT</t>
  </si>
  <si>
    <t>Bilgi Hizmet Faaliyetleri</t>
  </si>
  <si>
    <t>ISATR</t>
  </si>
  <si>
    <t>ISBTR</t>
  </si>
  <si>
    <t>ISCTR</t>
  </si>
  <si>
    <t>ISFIN</t>
  </si>
  <si>
    <t>ISKUR</t>
  </si>
  <si>
    <t>ISMEN</t>
  </si>
  <si>
    <t>ISYAT</t>
  </si>
  <si>
    <t>KLNMA</t>
  </si>
  <si>
    <t>KUVVA</t>
  </si>
  <si>
    <t>LIDFA</t>
  </si>
  <si>
    <t>LYDHO</t>
  </si>
  <si>
    <t>MACKO</t>
  </si>
  <si>
    <t>MHRGY</t>
  </si>
  <si>
    <t>MTRYO</t>
  </si>
  <si>
    <t>ODINE</t>
  </si>
  <si>
    <t>OYAYO</t>
  </si>
  <si>
    <t>OZATD</t>
  </si>
  <si>
    <t>QNBFK</t>
  </si>
  <si>
    <t>QNBTR</t>
  </si>
  <si>
    <t>RAYSG</t>
  </si>
  <si>
    <t>RYSAS</t>
  </si>
  <si>
    <t>SEKFK</t>
  </si>
  <si>
    <t>SKBNK</t>
  </si>
  <si>
    <t>SMRVA</t>
  </si>
  <si>
    <t>Güvenlik ve Sorusturma</t>
  </si>
  <si>
    <t>TBORG</t>
  </si>
  <si>
    <t>Telekomünikasyon</t>
  </si>
  <si>
    <t>TRENJ</t>
  </si>
  <si>
    <t>TRMET</t>
  </si>
  <si>
    <t>TSKB</t>
  </si>
  <si>
    <t>TSPOR</t>
  </si>
  <si>
    <t>TURSG</t>
  </si>
  <si>
    <t>ULUFA</t>
  </si>
  <si>
    <t>UNLU</t>
  </si>
  <si>
    <t>VAKBN</t>
  </si>
  <si>
    <t>VAKFA</t>
  </si>
  <si>
    <t>VAKFN</t>
  </si>
  <si>
    <t>VKFYO</t>
  </si>
  <si>
    <t>YAYLA</t>
  </si>
  <si>
    <t>YBTAS</t>
  </si>
  <si>
    <t>YKBNK</t>
  </si>
  <si>
    <t>ARFYE</t>
  </si>
  <si>
    <t>FRMPL</t>
  </si>
  <si>
    <t>MEYSU</t>
  </si>
  <si>
    <t>ZGYO</t>
  </si>
  <si>
    <t>UCAYM</t>
  </si>
  <si>
    <t>GATEG</t>
  </si>
  <si>
    <t>AKHAN</t>
  </si>
  <si>
    <t>ATATR</t>
  </si>
  <si>
    <t>BESTE</t>
  </si>
  <si>
    <t>NETCD</t>
  </si>
  <si>
    <t>EMPAE</t>
  </si>
  <si>
    <t>GENKM</t>
  </si>
  <si>
    <t>SVGYO</t>
  </si>
  <si>
    <t>MCARD</t>
  </si>
  <si>
    <t>LXGYO</t>
  </si>
  <si>
    <t>AAGYO</t>
  </si>
  <si>
    <t>ENPRA</t>
  </si>
  <si>
    <t>0,00</t>
  </si>
  <si>
    <t>48,33</t>
  </si>
  <si>
    <t>18,34</t>
  </si>
  <si>
    <t>18,30</t>
  </si>
  <si>
    <t>1,57</t>
  </si>
  <si>
    <t>25,25</t>
  </si>
  <si>
    <t>10,49</t>
  </si>
  <si>
    <t>0,48</t>
  </si>
  <si>
    <t>4,85</t>
  </si>
  <si>
    <t>19,45</t>
  </si>
  <si>
    <t>2.500.000.000</t>
  </si>
  <si>
    <t>40,28</t>
  </si>
  <si>
    <t>22,97</t>
  </si>
  <si>
    <t>2,83</t>
  </si>
  <si>
    <t>300.000.000</t>
  </si>
  <si>
    <t>37,76</t>
  </si>
  <si>
    <t>15,06</t>
  </si>
  <si>
    <t>39,48</t>
  </si>
  <si>
    <t>100.000.000</t>
  </si>
  <si>
    <t>1,54</t>
  </si>
  <si>
    <t>50,59</t>
  </si>
  <si>
    <t>25,70</t>
  </si>
  <si>
    <t>0,59</t>
  </si>
  <si>
    <t>35,46</t>
  </si>
  <si>
    <t>600.000.000</t>
  </si>
  <si>
    <t>25,78</t>
  </si>
  <si>
    <t>59,42</t>
  </si>
  <si>
    <t>34,84</t>
  </si>
  <si>
    <t>21,43</t>
  </si>
  <si>
    <t>8.000.000</t>
  </si>
  <si>
    <t>52,08</t>
  </si>
  <si>
    <t>18,42</t>
  </si>
  <si>
    <t>34,02</t>
  </si>
  <si>
    <t>1.035.049.529</t>
  </si>
  <si>
    <t>20,27</t>
  </si>
  <si>
    <t>3.039.844.844</t>
  </si>
  <si>
    <t>150.000.000</t>
  </si>
  <si>
    <t>-27.125.850</t>
  </si>
  <si>
    <t>3,77</t>
  </si>
  <si>
    <t>52.360.538</t>
  </si>
  <si>
    <t>13.878.486</t>
  </si>
  <si>
    <t>1.112.000.000</t>
  </si>
  <si>
    <t>24,99</t>
  </si>
  <si>
    <t>392.044.758</t>
  </si>
  <si>
    <t>11,87</t>
  </si>
  <si>
    <t>7.835.710.127</t>
  </si>
  <si>
    <t>660.000.000</t>
  </si>
  <si>
    <t>7,45</t>
  </si>
  <si>
    <t>15,28</t>
  </si>
  <si>
    <t>28,99</t>
  </si>
  <si>
    <t>24,54</t>
  </si>
  <si>
    <t>35,98</t>
  </si>
  <si>
    <t>20,01</t>
  </si>
  <si>
    <t>37,87</t>
  </si>
  <si>
    <t>32,75</t>
  </si>
  <si>
    <t>-146.085.600</t>
  </si>
  <si>
    <t>0,80</t>
  </si>
  <si>
    <t>3.482.014.185</t>
  </si>
  <si>
    <t>4.364.569.202</t>
  </si>
  <si>
    <t>30,59</t>
  </si>
  <si>
    <t>49,82</t>
  </si>
  <si>
    <t>10,22</t>
  </si>
  <si>
    <t>56.000.000</t>
  </si>
  <si>
    <t>24,23</t>
  </si>
  <si>
    <t>25,32</t>
  </si>
  <si>
    <t>21,33</t>
  </si>
  <si>
    <t>2,89</t>
  </si>
  <si>
    <t>19,99</t>
  </si>
  <si>
    <t>29,35</t>
  </si>
  <si>
    <t>1,60</t>
  </si>
  <si>
    <t>45,07</t>
  </si>
  <si>
    <t>2,70</t>
  </si>
  <si>
    <t>26,99</t>
  </si>
  <si>
    <t>40,74</t>
  </si>
  <si>
    <t>5,56</t>
  </si>
  <si>
    <t>32,57</t>
  </si>
  <si>
    <t>20,52</t>
  </si>
  <si>
    <t>39,46</t>
  </si>
  <si>
    <t>10.983.458</t>
  </si>
  <si>
    <t>85,99</t>
  </si>
  <si>
    <t>29,02</t>
  </si>
  <si>
    <t>333.333.333</t>
  </si>
  <si>
    <t>25,35</t>
  </si>
  <si>
    <t>1,18</t>
  </si>
  <si>
    <t>15,62</t>
  </si>
  <si>
    <t>47,84</t>
  </si>
  <si>
    <t>34,56</t>
  </si>
  <si>
    <t>1,43</t>
  </si>
  <si>
    <t>22,34</t>
  </si>
  <si>
    <t>5,37</t>
  </si>
  <si>
    <t>20,38</t>
  </si>
  <si>
    <t>1,52</t>
  </si>
  <si>
    <t>0,12</t>
  </si>
  <si>
    <t>5,50</t>
  </si>
  <si>
    <t>35,48</t>
  </si>
  <si>
    <t>-1.191.006.000</t>
  </si>
  <si>
    <t>8.960.111.644</t>
  </si>
  <si>
    <t>6.250.000.000</t>
  </si>
  <si>
    <t>13,98</t>
  </si>
  <si>
    <t>397.500.000</t>
  </si>
  <si>
    <t>8,36</t>
  </si>
  <si>
    <t>54,64</t>
  </si>
  <si>
    <t>25,13</t>
  </si>
  <si>
    <t>139.700.000</t>
  </si>
  <si>
    <t>18,86</t>
  </si>
  <si>
    <t>52,87</t>
  </si>
  <si>
    <t>30,40</t>
  </si>
  <si>
    <t>734.210.566</t>
  </si>
  <si>
    <t>15.945.776.654</t>
  </si>
  <si>
    <t>13.500.000.000</t>
  </si>
  <si>
    <t>21,12</t>
  </si>
  <si>
    <t>7,94</t>
  </si>
  <si>
    <t>66,26</t>
  </si>
  <si>
    <t>20,62</t>
  </si>
  <si>
    <t>24,05</t>
  </si>
  <si>
    <t>18,70</t>
  </si>
  <si>
    <t>23,48</t>
  </si>
  <si>
    <t>-115.395.100</t>
  </si>
  <si>
    <t>19,50</t>
  </si>
  <si>
    <t>155.992.742</t>
  </si>
  <si>
    <t>-327.345.700</t>
  </si>
  <si>
    <t>222,45</t>
  </si>
  <si>
    <t>7.204.572.126</t>
  </si>
  <si>
    <t>32.387.040</t>
  </si>
  <si>
    <t>0,87</t>
  </si>
  <si>
    <t>695.302.645</t>
  </si>
  <si>
    <t>17,12</t>
  </si>
  <si>
    <t>900.000.000</t>
  </si>
  <si>
    <t>39,42</t>
  </si>
  <si>
    <t>-4.574.215.000</t>
  </si>
  <si>
    <t>13,44</t>
  </si>
  <si>
    <t>40.334.782.642</t>
  </si>
  <si>
    <t>3.000.000.000</t>
  </si>
  <si>
    <t>25,79</t>
  </si>
  <si>
    <t>20,40</t>
  </si>
  <si>
    <t>74,72</t>
  </si>
  <si>
    <t>27,07</t>
  </si>
  <si>
    <t>16,96</t>
  </si>
  <si>
    <t>31,69</t>
  </si>
  <si>
    <t>0,91</t>
  </si>
  <si>
    <t>21,24</t>
  </si>
  <si>
    <t>11,26</t>
  </si>
  <si>
    <t>28,61</t>
  </si>
  <si>
    <t>84.300.833</t>
  </si>
  <si>
    <t>200,08</t>
  </si>
  <si>
    <t>849.237.071</t>
  </si>
  <si>
    <t>4.244.586</t>
  </si>
  <si>
    <t>2.070.000.000</t>
  </si>
  <si>
    <t>1,08</t>
  </si>
  <si>
    <t>77,84</t>
  </si>
  <si>
    <t>30,90</t>
  </si>
  <si>
    <t>1.088.802.000</t>
  </si>
  <si>
    <t>64,48</t>
  </si>
  <si>
    <t>37,99</t>
  </si>
  <si>
    <t>52,25</t>
  </si>
  <si>
    <t>3.016.276.170</t>
  </si>
  <si>
    <t>31,68</t>
  </si>
  <si>
    <t>72,57</t>
  </si>
  <si>
    <t>20,58</t>
  </si>
  <si>
    <t>32,34</t>
  </si>
  <si>
    <t>36,89</t>
  </si>
  <si>
    <t>60,13</t>
  </si>
  <si>
    <t>49,53</t>
  </si>
  <si>
    <t>10,69</t>
  </si>
  <si>
    <t>41,73</t>
  </si>
  <si>
    <t>42.000.000</t>
  </si>
  <si>
    <t>94,96</t>
  </si>
  <si>
    <t>36,90</t>
  </si>
  <si>
    <t>0,52</t>
  </si>
  <si>
    <t>18,95</t>
  </si>
  <si>
    <t>-21.429.790</t>
  </si>
  <si>
    <t>254,03</t>
  </si>
  <si>
    <t>6.909.611.026</t>
  </si>
  <si>
    <t>27.200.000</t>
  </si>
  <si>
    <t>120.000.000</t>
  </si>
  <si>
    <t>33,88</t>
  </si>
  <si>
    <t>5.000.000.000</t>
  </si>
  <si>
    <t>48,03</t>
  </si>
  <si>
    <t>33,07</t>
  </si>
  <si>
    <t>34,54</t>
  </si>
  <si>
    <t>32,62</t>
  </si>
  <si>
    <t>19,72</t>
  </si>
  <si>
    <t>31,46</t>
  </si>
  <si>
    <t>50,00</t>
  </si>
  <si>
    <t>1,75</t>
  </si>
  <si>
    <t>20,50</t>
  </si>
  <si>
    <t>26,39</t>
  </si>
  <si>
    <t>14,90</t>
  </si>
  <si>
    <t>49,84</t>
  </si>
  <si>
    <t>59,89</t>
  </si>
  <si>
    <t>59,16</t>
  </si>
  <si>
    <t>-37.672.820</t>
  </si>
  <si>
    <t>181.919.399</t>
  </si>
  <si>
    <t>15.019.123</t>
  </si>
  <si>
    <t>75,67</t>
  </si>
  <si>
    <t>471.013.063</t>
  </si>
  <si>
    <t>6.224.400</t>
  </si>
  <si>
    <t>27,27</t>
  </si>
  <si>
    <t>23,79</t>
  </si>
  <si>
    <t>43,66</t>
  </si>
  <si>
    <t>49,65</t>
  </si>
  <si>
    <t>24,96</t>
  </si>
  <si>
    <t>39,38</t>
  </si>
  <si>
    <t>28,68</t>
  </si>
  <si>
    <t>24,10</t>
  </si>
  <si>
    <t>27,94</t>
  </si>
  <si>
    <t>33,56</t>
  </si>
  <si>
    <t>20,70</t>
  </si>
  <si>
    <t>41,31</t>
  </si>
  <si>
    <t>41,19</t>
  </si>
  <si>
    <t>7.500.000.000</t>
  </si>
  <si>
    <t>1.080.000.000</t>
  </si>
  <si>
    <t>23,33</t>
  </si>
  <si>
    <t>26,65</t>
  </si>
  <si>
    <t>112.484.000</t>
  </si>
  <si>
    <t>-1.015.001</t>
  </si>
  <si>
    <t>19,37</t>
  </si>
  <si>
    <t>813.453.855</t>
  </si>
  <si>
    <t>390.600.000</t>
  </si>
  <si>
    <t>13,25</t>
  </si>
  <si>
    <t>22,65</t>
  </si>
  <si>
    <t>59,01</t>
  </si>
  <si>
    <t>-70.757.340</t>
  </si>
  <si>
    <t>5,45</t>
  </si>
  <si>
    <t>1.633.923.073</t>
  </si>
  <si>
    <t>82,28</t>
  </si>
  <si>
    <t>4.772.795</t>
  </si>
  <si>
    <t>604.420.825</t>
  </si>
  <si>
    <t>16.800.000</t>
  </si>
  <si>
    <t>24,65</t>
  </si>
  <si>
    <t>44,98</t>
  </si>
  <si>
    <t>57,31</t>
  </si>
  <si>
    <t>5,01</t>
  </si>
  <si>
    <t>2.004.187.000</t>
  </si>
  <si>
    <t>15,95</t>
  </si>
  <si>
    <t>1,09</t>
  </si>
  <si>
    <t>682.431.000</t>
  </si>
  <si>
    <t>5.985.751.000</t>
  </si>
  <si>
    <t>402.500.000</t>
  </si>
  <si>
    <t>4.247.524.000</t>
  </si>
  <si>
    <t>87,75</t>
  </si>
  <si>
    <t>804.969.000</t>
  </si>
  <si>
    <t>18,76</t>
  </si>
  <si>
    <t>13.043.459.000</t>
  </si>
  <si>
    <t>77,90</t>
  </si>
  <si>
    <t>562.601.000</t>
  </si>
  <si>
    <t>7.078.013.000</t>
  </si>
  <si>
    <t>410.655.000</t>
  </si>
  <si>
    <t>7.859.832.000</t>
  </si>
  <si>
    <t>54,85</t>
  </si>
  <si>
    <t>21,17</t>
  </si>
  <si>
    <t>137.762.000</t>
  </si>
  <si>
    <t>25,74</t>
  </si>
  <si>
    <t>1.441.301.000</t>
  </si>
  <si>
    <t>6,13</t>
  </si>
  <si>
    <t>378.885.188</t>
  </si>
  <si>
    <t>1.839.661.730</t>
  </si>
  <si>
    <t>29,95</t>
  </si>
  <si>
    <t>15,12</t>
  </si>
  <si>
    <t>26,88</t>
  </si>
  <si>
    <t>0,53</t>
  </si>
  <si>
    <t>19,06</t>
  </si>
  <si>
    <t>52,13</t>
  </si>
  <si>
    <t>26,78</t>
  </si>
  <si>
    <t>13,48</t>
  </si>
  <si>
    <t>99.081.839</t>
  </si>
  <si>
    <t>4.839.967.141</t>
  </si>
  <si>
    <t>254.788.867</t>
  </si>
  <si>
    <t>2.007.242.303</t>
  </si>
  <si>
    <t>29,18</t>
  </si>
  <si>
    <t>35,19</t>
  </si>
  <si>
    <t>40,81</t>
  </si>
  <si>
    <t>131.816.000</t>
  </si>
  <si>
    <t>2.485.538.000</t>
  </si>
  <si>
    <t>8,20</t>
  </si>
  <si>
    <t>24,47</t>
  </si>
  <si>
    <t>-684.262.200</t>
  </si>
  <si>
    <t>13.101.802.922</t>
  </si>
  <si>
    <t>461.585.000</t>
  </si>
  <si>
    <t>7.376.632.000</t>
  </si>
  <si>
    <t>22,68</t>
  </si>
  <si>
    <t>2,36</t>
  </si>
  <si>
    <t>20.357.299.000</t>
  </si>
  <si>
    <t>850.000.000</t>
  </si>
  <si>
    <t>37,70</t>
  </si>
  <si>
    <t>89,82</t>
  </si>
  <si>
    <t>21,62</t>
  </si>
  <si>
    <t>3,73</t>
  </si>
  <si>
    <t>31,86</t>
  </si>
  <si>
    <t>27,58</t>
  </si>
  <si>
    <t>15,31</t>
  </si>
  <si>
    <t>0,33</t>
  </si>
  <si>
    <t>73.854.000</t>
  </si>
  <si>
    <t>10,18</t>
  </si>
  <si>
    <t>1.018.312.000</t>
  </si>
  <si>
    <t>19,42</t>
  </si>
  <si>
    <t>39,94</t>
  </si>
  <si>
    <t>34,29</t>
  </si>
  <si>
    <t>45,32</t>
  </si>
  <si>
    <t>-160.816.500</t>
  </si>
  <si>
    <t>3,96</t>
  </si>
  <si>
    <t>4.399.219.392</t>
  </si>
  <si>
    <t>9,87</t>
  </si>
  <si>
    <t>29,99</t>
  </si>
  <si>
    <t>52,66</t>
  </si>
  <si>
    <t>43,81</t>
  </si>
  <si>
    <t>12,86</t>
  </si>
  <si>
    <t>1.179.195.000</t>
  </si>
  <si>
    <t>39,92</t>
  </si>
  <si>
    <t>13.307.866.000</t>
  </si>
  <si>
    <t>22,01</t>
  </si>
  <si>
    <t>30,21</t>
  </si>
  <si>
    <t>97,71</t>
  </si>
  <si>
    <t>24,21</t>
  </si>
  <si>
    <t>9,03</t>
  </si>
  <si>
    <t>39,95</t>
  </si>
  <si>
    <t>4,13</t>
  </si>
  <si>
    <t>83,41</t>
  </si>
  <si>
    <t>12,65</t>
  </si>
  <si>
    <t>2,91</t>
  </si>
  <si>
    <t>3.353.158.441</t>
  </si>
  <si>
    <t>15.819.301.983</t>
  </si>
  <si>
    <t>2,24</t>
  </si>
  <si>
    <t>23,90</t>
  </si>
  <si>
    <t>53,56</t>
  </si>
  <si>
    <t>64,27</t>
  </si>
  <si>
    <t>16,42</t>
  </si>
  <si>
    <t>29,72</t>
  </si>
  <si>
    <t>74,77</t>
  </si>
  <si>
    <t>18,94</t>
  </si>
  <si>
    <t>46,88</t>
  </si>
  <si>
    <t>17,78</t>
  </si>
  <si>
    <t>28,33</t>
  </si>
  <si>
    <t>21,67</t>
  </si>
  <si>
    <t>7,47</t>
  </si>
  <si>
    <t>34,87</t>
  </si>
  <si>
    <t>53,37</t>
  </si>
  <si>
    <t>23,53</t>
  </si>
  <si>
    <t>58,68</t>
  </si>
  <si>
    <t>29,14</t>
  </si>
  <si>
    <t>96,92</t>
  </si>
  <si>
    <t>38,85</t>
  </si>
  <si>
    <t>25,75</t>
  </si>
  <si>
    <t>35,69</t>
  </si>
  <si>
    <t>59,09</t>
  </si>
  <si>
    <t>48,35</t>
  </si>
  <si>
    <t>27,25</t>
  </si>
  <si>
    <t>31,30</t>
  </si>
  <si>
    <t>1,34</t>
  </si>
  <si>
    <t>66,04</t>
  </si>
  <si>
    <t>90,10</t>
  </si>
  <si>
    <t>1,86</t>
  </si>
  <si>
    <t>13,55</t>
  </si>
  <si>
    <t>20,29</t>
  </si>
  <si>
    <t>79,41</t>
  </si>
  <si>
    <t>0,76</t>
  </si>
  <si>
    <t>96,20</t>
  </si>
  <si>
    <t>8,44</t>
  </si>
  <si>
    <t>28,22</t>
  </si>
  <si>
    <t>73,84</t>
  </si>
  <si>
    <t>70,45</t>
  </si>
  <si>
    <t>70,12</t>
  </si>
  <si>
    <t>79,77</t>
  </si>
  <si>
    <t>37,05</t>
  </si>
  <si>
    <t>99,61</t>
  </si>
  <si>
    <t>44,94</t>
  </si>
  <si>
    <t>12,30</t>
  </si>
  <si>
    <t>99,72</t>
  </si>
  <si>
    <t>250.965.000</t>
  </si>
  <si>
    <t>3.173.753.000</t>
  </si>
  <si>
    <t>63,39</t>
  </si>
  <si>
    <t>71,54</t>
  </si>
  <si>
    <t>30,53</t>
  </si>
  <si>
    <t>50,75</t>
  </si>
  <si>
    <t>20,17</t>
  </si>
  <si>
    <t>77,65</t>
  </si>
  <si>
    <t>43,20</t>
  </si>
  <si>
    <t>42,27</t>
  </si>
  <si>
    <t>13,32</t>
  </si>
  <si>
    <t>55,90</t>
  </si>
  <si>
    <t>31,95</t>
  </si>
  <si>
    <t>84,92</t>
  </si>
  <si>
    <t>24,93</t>
  </si>
  <si>
    <t>57,02</t>
  </si>
  <si>
    <t>26,62</t>
  </si>
  <si>
    <t>33,97</t>
  </si>
  <si>
    <t>21,40</t>
  </si>
  <si>
    <t>56,45</t>
  </si>
  <si>
    <t>20,10</t>
  </si>
  <si>
    <t>26,76</t>
  </si>
  <si>
    <t>41,10</t>
  </si>
  <si>
    <t>74,29</t>
  </si>
  <si>
    <t>36,32</t>
  </si>
  <si>
    <t>38,54</t>
  </si>
  <si>
    <t>23,75</t>
  </si>
  <si>
    <t>25,09</t>
  </si>
  <si>
    <t>1,03</t>
  </si>
  <si>
    <t>30,42</t>
  </si>
  <si>
    <t>34,73</t>
  </si>
  <si>
    <t>44,06</t>
  </si>
  <si>
    <t>73,60</t>
  </si>
  <si>
    <t>66,96</t>
  </si>
  <si>
    <t>34,35</t>
  </si>
  <si>
    <t>36,54</t>
  </si>
  <si>
    <t>25,54</t>
  </si>
  <si>
    <t>53,93</t>
  </si>
  <si>
    <t>47,19</t>
  </si>
  <si>
    <t>20,36</t>
  </si>
  <si>
    <t>2,12</t>
  </si>
  <si>
    <t>14,44</t>
  </si>
  <si>
    <t>19,53</t>
  </si>
  <si>
    <t>26,68</t>
  </si>
  <si>
    <t>70,00</t>
  </si>
  <si>
    <t>67,74</t>
  </si>
  <si>
    <t>9,41</t>
  </si>
  <si>
    <t>36,30</t>
  </si>
  <si>
    <t>59,14</t>
  </si>
  <si>
    <t>1,20</t>
  </si>
  <si>
    <t>44,30</t>
  </si>
  <si>
    <t>1,06</t>
  </si>
  <si>
    <t>2.109.703</t>
  </si>
  <si>
    <t>0,32</t>
  </si>
  <si>
    <t>4,72</t>
  </si>
  <si>
    <t>32,80</t>
  </si>
  <si>
    <t>19,89</t>
  </si>
  <si>
    <t>76,50</t>
  </si>
  <si>
    <t>37,74</t>
  </si>
  <si>
    <t>17,28</t>
  </si>
  <si>
    <t>6,39</t>
  </si>
  <si>
    <t>4,15</t>
  </si>
  <si>
    <t>84,21</t>
  </si>
  <si>
    <t>17,45</t>
  </si>
  <si>
    <t>20,98</t>
  </si>
  <si>
    <t>34,59</t>
  </si>
  <si>
    <t>88,97</t>
  </si>
  <si>
    <t>51,04</t>
  </si>
  <si>
    <t>93,04</t>
  </si>
  <si>
    <t>38,93</t>
  </si>
  <si>
    <t>48,60</t>
  </si>
  <si>
    <t>1,41</t>
  </si>
  <si>
    <t>36,49</t>
  </si>
  <si>
    <t>14,92</t>
  </si>
  <si>
    <t>53,16</t>
  </si>
  <si>
    <t>20,54</t>
  </si>
  <si>
    <t>44,25</t>
  </si>
  <si>
    <t>24,56</t>
  </si>
  <si>
    <t>3.365.585</t>
  </si>
  <si>
    <t>30,86</t>
  </si>
  <si>
    <t>53,40</t>
  </si>
  <si>
    <t>15,90</t>
  </si>
  <si>
    <t>39,67</t>
  </si>
  <si>
    <t>37,13</t>
  </si>
  <si>
    <t>15,05</t>
  </si>
  <si>
    <t>22,10</t>
  </si>
  <si>
    <t>51,40</t>
  </si>
  <si>
    <t>5.401.109</t>
  </si>
  <si>
    <t>26.585.895</t>
  </si>
  <si>
    <t>71,37</t>
  </si>
  <si>
    <t>23,62</t>
  </si>
  <si>
    <t>25,52</t>
  </si>
  <si>
    <t>12.606.715</t>
  </si>
  <si>
    <t>17,50</t>
  </si>
  <si>
    <t>96,78</t>
  </si>
  <si>
    <t>75,17</t>
  </si>
  <si>
    <t>23,93</t>
  </si>
  <si>
    <t>68,78</t>
  </si>
  <si>
    <t>35,89</t>
  </si>
  <si>
    <t>0,72</t>
  </si>
  <si>
    <t>15,37</t>
  </si>
  <si>
    <t>43,70</t>
  </si>
  <si>
    <t>70,62</t>
  </si>
  <si>
    <t>85,87</t>
  </si>
  <si>
    <t>18,08</t>
  </si>
  <si>
    <t>31,92</t>
  </si>
  <si>
    <t>87,22</t>
  </si>
  <si>
    <t>11.696.857</t>
  </si>
  <si>
    <t>17,72</t>
  </si>
  <si>
    <t>49,35</t>
  </si>
  <si>
    <t>5.402.190.789</t>
  </si>
  <si>
    <t>2235,49</t>
  </si>
  <si>
    <t>24.553.432.694</t>
  </si>
  <si>
    <t>43,85</t>
  </si>
  <si>
    <t>33,42</t>
  </si>
  <si>
    <t>25,31</t>
  </si>
  <si>
    <t>36,12</t>
  </si>
  <si>
    <t>35,95</t>
  </si>
  <si>
    <t>EKDMR</t>
  </si>
  <si>
    <t>16,24</t>
  </si>
  <si>
    <t>27,39</t>
  </si>
  <si>
    <t>77,88</t>
  </si>
  <si>
    <t>20,25</t>
  </si>
  <si>
    <t>71,64</t>
  </si>
  <si>
    <t>65,46</t>
  </si>
  <si>
    <t>44,91</t>
  </si>
  <si>
    <t>86,91</t>
  </si>
  <si>
    <t>88,42</t>
  </si>
  <si>
    <t>58.626.662</t>
  </si>
  <si>
    <t>22,18</t>
  </si>
  <si>
    <t>17,67</t>
  </si>
  <si>
    <t>71,17</t>
  </si>
  <si>
    <t>54,53</t>
  </si>
  <si>
    <t>24,28</t>
  </si>
  <si>
    <t>61,49</t>
  </si>
  <si>
    <t>25,20</t>
  </si>
  <si>
    <t>22,12</t>
  </si>
  <si>
    <t>55,44</t>
  </si>
  <si>
    <t>29,76</t>
  </si>
  <si>
    <t>45,36</t>
  </si>
  <si>
    <t>84,44</t>
  </si>
  <si>
    <t>72,22</t>
  </si>
  <si>
    <t>74,96</t>
  </si>
  <si>
    <t>48,40</t>
  </si>
  <si>
    <t>2.459.186</t>
  </si>
  <si>
    <t>44,97</t>
  </si>
  <si>
    <t>38,95</t>
  </si>
  <si>
    <t>28,43</t>
  </si>
  <si>
    <t>67,19</t>
  </si>
  <si>
    <t>27,93</t>
  </si>
  <si>
    <t>19,83</t>
  </si>
  <si>
    <t>38,05</t>
  </si>
  <si>
    <t>23,17</t>
  </si>
  <si>
    <t>26,32</t>
  </si>
  <si>
    <t>43,76</t>
  </si>
  <si>
    <t>25,97</t>
  </si>
  <si>
    <t>23,95</t>
  </si>
  <si>
    <t>87,98</t>
  </si>
  <si>
    <t>92,99</t>
  </si>
  <si>
    <t>20,92</t>
  </si>
  <si>
    <t>65,16</t>
  </si>
  <si>
    <t>0,83</t>
  </si>
  <si>
    <t>34,77</t>
  </si>
  <si>
    <t>24,72</t>
  </si>
  <si>
    <t>15,26</t>
  </si>
  <si>
    <t>32,13</t>
  </si>
  <si>
    <t>26,63</t>
  </si>
  <si>
    <t>61,65</t>
  </si>
  <si>
    <t>39,01</t>
  </si>
  <si>
    <t>81,58</t>
  </si>
  <si>
    <t>12.119.565</t>
  </si>
  <si>
    <t>90,87</t>
  </si>
  <si>
    <t>49,58</t>
  </si>
  <si>
    <t>17,27</t>
  </si>
  <si>
    <t>34,43</t>
  </si>
  <si>
    <t>84,70</t>
  </si>
  <si>
    <t>73,52</t>
  </si>
  <si>
    <t>19,77</t>
  </si>
  <si>
    <t>29,30</t>
  </si>
  <si>
    <t>43,41</t>
  </si>
  <si>
    <t>76,82</t>
  </si>
  <si>
    <t>5.465.378</t>
  </si>
  <si>
    <t>47,06</t>
  </si>
  <si>
    <t>74,35</t>
  </si>
  <si>
    <t>35,72</t>
  </si>
  <si>
    <t>41,93</t>
  </si>
  <si>
    <t>25,68</t>
  </si>
  <si>
    <t>23,86</t>
  </si>
  <si>
    <t>65,10</t>
  </si>
  <si>
    <t>12.081.940</t>
  </si>
  <si>
    <t>80,54</t>
  </si>
  <si>
    <t>8.271.277</t>
  </si>
  <si>
    <t>73,22</t>
  </si>
  <si>
    <t>48,92</t>
  </si>
  <si>
    <t>13,24</t>
  </si>
  <si>
    <t>78,55</t>
  </si>
  <si>
    <t>29.906.798</t>
  </si>
  <si>
    <t>36,15</t>
  </si>
  <si>
    <t>86,84</t>
  </si>
  <si>
    <t>44,46</t>
  </si>
  <si>
    <t>35,14</t>
  </si>
  <si>
    <t>73,31</t>
  </si>
  <si>
    <t>7,41</t>
  </si>
  <si>
    <t>14.692.790</t>
  </si>
  <si>
    <t>28,12</t>
  </si>
  <si>
    <t>72,55</t>
  </si>
  <si>
    <t>91,86</t>
  </si>
  <si>
    <t>39,12</t>
  </si>
  <si>
    <t>83,28</t>
  </si>
  <si>
    <t>24,51</t>
  </si>
  <si>
    <t>48,57</t>
  </si>
  <si>
    <t>80,41</t>
  </si>
  <si>
    <t>77,71</t>
  </si>
  <si>
    <t>84,94</t>
  </si>
  <si>
    <t>26,71</t>
  </si>
  <si>
    <t>66,57</t>
  </si>
  <si>
    <t>99,17</t>
  </si>
  <si>
    <t>68,76</t>
  </si>
  <si>
    <t>1.868.281</t>
  </si>
  <si>
    <t>23,00</t>
  </si>
  <si>
    <t>66,55</t>
  </si>
  <si>
    <t>64,05</t>
  </si>
  <si>
    <t>22,02</t>
  </si>
  <si>
    <t>36,52</t>
  </si>
  <si>
    <t>50,45</t>
  </si>
  <si>
    <t>2.442.218</t>
  </si>
  <si>
    <t>10,05</t>
  </si>
  <si>
    <t>65,57</t>
  </si>
  <si>
    <t>10,68</t>
  </si>
  <si>
    <t>175.248.232</t>
  </si>
  <si>
    <t>12.224.814</t>
  </si>
  <si>
    <t>172.747.309</t>
  </si>
  <si>
    <t>49,07</t>
  </si>
  <si>
    <t>21.706.331</t>
  </si>
  <si>
    <t>31.101.011</t>
  </si>
  <si>
    <t>30,12</t>
  </si>
  <si>
    <t>45,46</t>
  </si>
  <si>
    <t>92,70</t>
  </si>
  <si>
    <t>20,00</t>
  </si>
  <si>
    <t>40,95</t>
  </si>
  <si>
    <t>46,67</t>
  </si>
  <si>
    <t>3,57</t>
  </si>
  <si>
    <t>74,52</t>
  </si>
  <si>
    <t>61,61</t>
  </si>
  <si>
    <t>35,39</t>
  </si>
  <si>
    <t>86,34</t>
  </si>
  <si>
    <t>8.057.676</t>
  </si>
  <si>
    <t>38,21</t>
  </si>
  <si>
    <t>67,94</t>
  </si>
  <si>
    <t>20,47</t>
  </si>
  <si>
    <t>44,12</t>
  </si>
  <si>
    <t>-0,0097</t>
  </si>
  <si>
    <t>96,63</t>
  </si>
  <si>
    <t>70,16</t>
  </si>
  <si>
    <t>17,48</t>
  </si>
  <si>
    <t>1,47</t>
  </si>
  <si>
    <t>5,19</t>
  </si>
  <si>
    <t>25.101.271</t>
  </si>
  <si>
    <t>28,70</t>
  </si>
  <si>
    <t>59.070.202</t>
  </si>
  <si>
    <t>97,80</t>
  </si>
  <si>
    <t>255.320.310</t>
  </si>
  <si>
    <t>31,81</t>
  </si>
  <si>
    <t>25,72</t>
  </si>
  <si>
    <t>41,09</t>
  </si>
  <si>
    <t>98,93</t>
  </si>
  <si>
    <t>1.436.500.000</t>
  </si>
  <si>
    <t>68,90</t>
  </si>
  <si>
    <t>39.884.192</t>
  </si>
  <si>
    <t>82,57</t>
  </si>
  <si>
    <t>38,39</t>
  </si>
  <si>
    <t>15.667.656</t>
  </si>
  <si>
    <t>52,68</t>
  </si>
  <si>
    <t>87.924.075</t>
  </si>
  <si>
    <t>15,34</t>
  </si>
  <si>
    <t>8.117.594</t>
  </si>
  <si>
    <t>20,21</t>
  </si>
  <si>
    <t>56,46</t>
  </si>
  <si>
    <t>38,70</t>
  </si>
  <si>
    <t>16,19</t>
  </si>
  <si>
    <t>58,80</t>
  </si>
  <si>
    <t>83,61</t>
  </si>
  <si>
    <t>73,55</t>
  </si>
  <si>
    <t>3.975.885</t>
  </si>
  <si>
    <t>113.270.408</t>
  </si>
  <si>
    <t>29,61</t>
  </si>
  <si>
    <t>21.204.580</t>
  </si>
  <si>
    <t>53.028.322</t>
  </si>
  <si>
    <t>5,06</t>
  </si>
  <si>
    <t>5.771.904</t>
  </si>
  <si>
    <t>233.178.165</t>
  </si>
  <si>
    <t>448.671.928</t>
  </si>
  <si>
    <t>175.896.966</t>
  </si>
  <si>
    <t>5.182.781</t>
  </si>
  <si>
    <t>71.729.606</t>
  </si>
  <si>
    <t>4.679.597.870</t>
  </si>
  <si>
    <t>65.829.008</t>
  </si>
  <si>
    <t>12,05</t>
  </si>
  <si>
    <t>1.931.812.445</t>
  </si>
  <si>
    <t>194.304.468</t>
  </si>
  <si>
    <t>35.803.427</t>
  </si>
  <si>
    <t>4,56</t>
  </si>
  <si>
    <t>45.000.000.000</t>
  </si>
  <si>
    <t>888.701.268</t>
  </si>
  <si>
    <t>958.660.172</t>
  </si>
  <si>
    <t>48.209.040</t>
  </si>
  <si>
    <t>387.970.634</t>
  </si>
  <si>
    <t>112.720.027</t>
  </si>
  <si>
    <t>2.764.762.881</t>
  </si>
  <si>
    <t>39.326.844</t>
  </si>
  <si>
    <t>184.162.025</t>
  </si>
  <si>
    <t>1.726.023.676</t>
  </si>
  <si>
    <t>66.826.562</t>
  </si>
  <si>
    <t>294.010.634</t>
  </si>
  <si>
    <t>451.234.908</t>
  </si>
  <si>
    <t>11.477.440.000</t>
  </si>
  <si>
    <t>54.497.838</t>
  </si>
  <si>
    <t>1.198.914.348</t>
  </si>
  <si>
    <t>238.538.732</t>
  </si>
  <si>
    <t>1.289.753.751</t>
  </si>
  <si>
    <t>53.070.769</t>
  </si>
  <si>
    <t>192.870.518</t>
  </si>
  <si>
    <t>143.017.654</t>
  </si>
  <si>
    <t>1.007.169.114</t>
  </si>
  <si>
    <t>21.250.000.000</t>
  </si>
  <si>
    <t>1.717.981</t>
  </si>
  <si>
    <t>13.534.167</t>
  </si>
  <si>
    <t>84.545.682</t>
  </si>
  <si>
    <t>886.891.574</t>
  </si>
  <si>
    <t>139.256.457</t>
  </si>
  <si>
    <t>140.647.705</t>
  </si>
  <si>
    <t>44.440.303</t>
  </si>
  <si>
    <t>371.308.342</t>
  </si>
  <si>
    <t>1.359.103.256</t>
  </si>
  <si>
    <t>112.256.375</t>
  </si>
  <si>
    <t>42,36</t>
  </si>
  <si>
    <t>78.150.914</t>
  </si>
  <si>
    <t>35,52</t>
  </si>
  <si>
    <t>64.744.271</t>
  </si>
  <si>
    <t>43.989.000.000</t>
  </si>
  <si>
    <t>694.738.754</t>
  </si>
  <si>
    <t>56.800.000.000</t>
  </si>
  <si>
    <t>43.649.665</t>
  </si>
  <si>
    <t>116.818.773</t>
  </si>
  <si>
    <t>127.238.255</t>
  </si>
  <si>
    <t>50.595.195</t>
  </si>
  <si>
    <t>46.995.371</t>
  </si>
  <si>
    <t>46.937.992</t>
  </si>
  <si>
    <t>624.905.562</t>
  </si>
  <si>
    <t>19.831.706</t>
  </si>
  <si>
    <t>399.459.940</t>
  </si>
  <si>
    <t>-2,92</t>
  </si>
  <si>
    <t>1.175.783.874</t>
  </si>
  <si>
    <t>145.663.029</t>
  </si>
  <si>
    <t>426.098.408</t>
  </si>
  <si>
    <t>42,69</t>
  </si>
  <si>
    <t>36.397.486</t>
  </si>
  <si>
    <t>24.419.507</t>
  </si>
  <si>
    <t>27.728.836</t>
  </si>
  <si>
    <t>18.316.268</t>
  </si>
  <si>
    <t>279.778.935</t>
  </si>
  <si>
    <t>59.507.703</t>
  </si>
  <si>
    <t>7.994.581</t>
  </si>
  <si>
    <t>99,93</t>
  </si>
  <si>
    <t>58.125.256</t>
  </si>
  <si>
    <t>253.187.599</t>
  </si>
  <si>
    <t>93,77</t>
  </si>
  <si>
    <t>86.717.521</t>
  </si>
  <si>
    <t>30.943.805</t>
  </si>
  <si>
    <t>129.924.835</t>
  </si>
  <si>
    <t>46.985.780</t>
  </si>
  <si>
    <t>88.296.327</t>
  </si>
  <si>
    <t>4.776.000.000</t>
  </si>
  <si>
    <t>58,86</t>
  </si>
  <si>
    <t>51.918.782</t>
  </si>
  <si>
    <t>255.252.210</t>
  </si>
  <si>
    <t>82.584.239</t>
  </si>
  <si>
    <t>61,17</t>
  </si>
  <si>
    <t>18.044.424</t>
  </si>
  <si>
    <t>13.431.647</t>
  </si>
  <si>
    <t>859.772.267</t>
  </si>
  <si>
    <t>277.982.633</t>
  </si>
  <si>
    <t>20.761.040.000</t>
  </si>
  <si>
    <t>8.292.297</t>
  </si>
  <si>
    <t>75.351.631</t>
  </si>
  <si>
    <t>49.182.918</t>
  </si>
  <si>
    <t>9.424.800.000</t>
  </si>
  <si>
    <t>106.980.843</t>
  </si>
  <si>
    <t>187.952.736</t>
  </si>
  <si>
    <t>75,18</t>
  </si>
  <si>
    <t>284.200.897</t>
  </si>
  <si>
    <t>462.866.414</t>
  </si>
  <si>
    <t>158.432.193</t>
  </si>
  <si>
    <t>54.564.166</t>
  </si>
  <si>
    <t>24.468.298</t>
  </si>
  <si>
    <t>18.936.227</t>
  </si>
  <si>
    <t>83.034.749</t>
  </si>
  <si>
    <t>285.553.631</t>
  </si>
  <si>
    <t>115.481.810</t>
  </si>
  <si>
    <t>7.956.887</t>
  </si>
  <si>
    <t>825.458.758</t>
  </si>
  <si>
    <t>16.937.535</t>
  </si>
  <si>
    <t>488.671.530</t>
  </si>
  <si>
    <t>189.863.965</t>
  </si>
  <si>
    <t>37,97</t>
  </si>
  <si>
    <t>26.361.856</t>
  </si>
  <si>
    <t>1.335.174.114</t>
  </si>
  <si>
    <t>1,98</t>
  </si>
  <si>
    <t>6.896.019.339</t>
  </si>
  <si>
    <t>35.895.863</t>
  </si>
  <si>
    <t>132.143.317</t>
  </si>
  <si>
    <t>75,63</t>
  </si>
  <si>
    <t>62.830.463</t>
  </si>
  <si>
    <t>62,83</t>
  </si>
  <si>
    <t>74.740.385</t>
  </si>
  <si>
    <t>141.937.469</t>
  </si>
  <si>
    <t>113.969.858</t>
  </si>
  <si>
    <t>308.440.227</t>
  </si>
  <si>
    <t>-4,90</t>
  </si>
  <si>
    <t>279.810.762</t>
  </si>
  <si>
    <t>158.226.729</t>
  </si>
  <si>
    <t>31.206.356</t>
  </si>
  <si>
    <t>116.683.181</t>
  </si>
  <si>
    <t>83,34</t>
  </si>
  <si>
    <t>62.294.471</t>
  </si>
  <si>
    <t>13.570.377</t>
  </si>
  <si>
    <t>5.149.200.000</t>
  </si>
  <si>
    <t>107.968.583</t>
  </si>
  <si>
    <t>48,20</t>
  </si>
  <si>
    <t>57.175.823</t>
  </si>
  <si>
    <t>31.219.389</t>
  </si>
  <si>
    <t>4.322.822</t>
  </si>
  <si>
    <t>405.154.829</t>
  </si>
  <si>
    <t>3.586.723.110</t>
  </si>
  <si>
    <t>545.591.109</t>
  </si>
  <si>
    <t>72.488.143</t>
  </si>
  <si>
    <t>44.361.630</t>
  </si>
  <si>
    <t>3.211.576</t>
  </si>
  <si>
    <t>13.732.926</t>
  </si>
  <si>
    <t>17.924.288</t>
  </si>
  <si>
    <t>7.062.483.639</t>
  </si>
  <si>
    <t>4.749.523</t>
  </si>
  <si>
    <t>33.030.632</t>
  </si>
  <si>
    <t>821.382.682</t>
  </si>
  <si>
    <t>74.176.674</t>
  </si>
  <si>
    <t>19,24</t>
  </si>
  <si>
    <t>679.263.809</t>
  </si>
  <si>
    <t>194.287.902</t>
  </si>
  <si>
    <t>416.057.204</t>
  </si>
  <si>
    <t>22.200.190</t>
  </si>
  <si>
    <t>42.916.003</t>
  </si>
  <si>
    <t>426.230.420</t>
  </si>
  <si>
    <t>2.360.278</t>
  </si>
  <si>
    <t>377.508.619</t>
  </si>
  <si>
    <t>4.536.267</t>
  </si>
  <si>
    <t>153.859.475</t>
  </si>
  <si>
    <t>11.760.000.000</t>
  </si>
  <si>
    <t>51,28</t>
  </si>
  <si>
    <t>13.658.674</t>
  </si>
  <si>
    <t>-6,56</t>
  </si>
  <si>
    <t>18.348.433</t>
  </si>
  <si>
    <t>419.330.781</t>
  </si>
  <si>
    <t>287.176.180</t>
  </si>
  <si>
    <t>846.069.248</t>
  </si>
  <si>
    <t>735.541.484</t>
  </si>
  <si>
    <t>151.529.539</t>
  </si>
  <si>
    <t>523.359.240</t>
  </si>
  <si>
    <t>116.675.773</t>
  </si>
  <si>
    <t>14.576.017</t>
  </si>
  <si>
    <t>88.016.212</t>
  </si>
  <si>
    <t>35.457.333</t>
  </si>
  <si>
    <t>47,34</t>
  </si>
  <si>
    <t>18.464.297</t>
  </si>
  <si>
    <t>10.108.192</t>
  </si>
  <si>
    <t>94,91</t>
  </si>
  <si>
    <t>55.376.739</t>
  </si>
  <si>
    <t>6,08</t>
  </si>
  <si>
    <t>727.556.481</t>
  </si>
  <si>
    <t>105.381.429</t>
  </si>
  <si>
    <t>53.051.453</t>
  </si>
  <si>
    <t>86.823.064</t>
  </si>
  <si>
    <t>127.490.488.735</t>
  </si>
  <si>
    <t>18.855.746</t>
  </si>
  <si>
    <t>33,82</t>
  </si>
  <si>
    <t>44.987.781</t>
  </si>
  <si>
    <t>17.102.172</t>
  </si>
  <si>
    <t>934.142.032</t>
  </si>
  <si>
    <t>32.008.809</t>
  </si>
  <si>
    <t>84.532.953</t>
  </si>
  <si>
    <t>1.109.999.998.890</t>
  </si>
  <si>
    <t>167.149.394</t>
  </si>
  <si>
    <t>42.424.709</t>
  </si>
  <si>
    <t>1,01</t>
  </si>
  <si>
    <t>75.779.039</t>
  </si>
  <si>
    <t>112.187.603</t>
  </si>
  <si>
    <t>40.501.919</t>
  </si>
  <si>
    <t>150.892.566</t>
  </si>
  <si>
    <t>109.977.541</t>
  </si>
  <si>
    <t>19.260.493</t>
  </si>
  <si>
    <t>145.268.338</t>
  </si>
  <si>
    <t>656.114.297</t>
  </si>
  <si>
    <t>1.132.597</t>
  </si>
  <si>
    <t>69.128.760</t>
  </si>
  <si>
    <t>109.220.557</t>
  </si>
  <si>
    <t>45.468.504</t>
  </si>
  <si>
    <t>71.523.961</t>
  </si>
  <si>
    <t>247.175.092</t>
  </si>
  <si>
    <t>51.990.902</t>
  </si>
  <si>
    <t>1.837.418.021</t>
  </si>
  <si>
    <t>5.818.954</t>
  </si>
  <si>
    <t>62,67</t>
  </si>
  <si>
    <t>306.824.626</t>
  </si>
  <si>
    <t>163.504.896</t>
  </si>
  <si>
    <t>40.565.174</t>
  </si>
  <si>
    <t>116.820.232</t>
  </si>
  <si>
    <t>37.993.921</t>
  </si>
  <si>
    <t>129.503.268</t>
  </si>
  <si>
    <t>29,62</t>
  </si>
  <si>
    <t>1.822.556.022</t>
  </si>
  <si>
    <t>236.099.774</t>
  </si>
  <si>
    <t>495.637.273</t>
  </si>
  <si>
    <t>15.215.798</t>
  </si>
  <si>
    <t>205.642.202</t>
  </si>
  <si>
    <t>37,66</t>
  </si>
  <si>
    <t>808.153.325</t>
  </si>
  <si>
    <t>136.569.803</t>
  </si>
  <si>
    <t>11.626.663</t>
  </si>
  <si>
    <t>58,13</t>
  </si>
  <si>
    <t>31.848.394</t>
  </si>
  <si>
    <t>3.267.132.731</t>
  </si>
  <si>
    <t>23.567.941</t>
  </si>
  <si>
    <t>101.928.485</t>
  </si>
  <si>
    <t>465.535.171</t>
  </si>
  <si>
    <t>817.386.490</t>
  </si>
  <si>
    <t>148.650.609</t>
  </si>
  <si>
    <t>61,93</t>
  </si>
  <si>
    <t>52.150.771</t>
  </si>
  <si>
    <t>132.637.547</t>
  </si>
  <si>
    <t>59.663.963</t>
  </si>
  <si>
    <t>99,43</t>
  </si>
  <si>
    <t>252.200.483</t>
  </si>
  <si>
    <t>1.038.647.878</t>
  </si>
  <si>
    <t>248.370.544</t>
  </si>
  <si>
    <t>41.711.513</t>
  </si>
  <si>
    <t>2.351.640.648</t>
  </si>
  <si>
    <t>19.000.000.000</t>
  </si>
  <si>
    <t>69.867.155</t>
  </si>
  <si>
    <t>3.167.474</t>
  </si>
  <si>
    <t>576.748.613</t>
  </si>
  <si>
    <t>1.027.688.572</t>
  </si>
  <si>
    <t>23.711.504</t>
  </si>
  <si>
    <t>733.949.653</t>
  </si>
  <si>
    <t>39.992.565</t>
  </si>
  <si>
    <t>620.286.785</t>
  </si>
  <si>
    <t>398.334.802</t>
  </si>
  <si>
    <t>587.282.304</t>
  </si>
  <si>
    <t>33.254.895</t>
  </si>
  <si>
    <t>2,01</t>
  </si>
  <si>
    <t>12.052.200.000</t>
  </si>
  <si>
    <t>271.036.511</t>
  </si>
  <si>
    <t>24.812.120</t>
  </si>
  <si>
    <t>53,18</t>
  </si>
  <si>
    <t>1.152.410.032</t>
  </si>
  <si>
    <t>25,60</t>
  </si>
  <si>
    <t>0,268</t>
  </si>
  <si>
    <t>123.570.446</t>
  </si>
  <si>
    <t>408.981.166</t>
  </si>
  <si>
    <t>194.679.441</t>
  </si>
  <si>
    <t>175.775.027</t>
  </si>
  <si>
    <t>51.506.743</t>
  </si>
  <si>
    <t>39,02</t>
  </si>
  <si>
    <t>28.655.495</t>
  </si>
  <si>
    <t>26.359.023</t>
  </si>
  <si>
    <t>8.409.940.000</t>
  </si>
  <si>
    <t>85.154.841</t>
  </si>
  <si>
    <t>476.487.902</t>
  </si>
  <si>
    <t>1.199.207.644</t>
  </si>
  <si>
    <t>542,25</t>
  </si>
  <si>
    <t>263.259.215</t>
  </si>
  <si>
    <t>185.064.885</t>
  </si>
  <si>
    <t>12.229.931</t>
  </si>
  <si>
    <t>68.060.782</t>
  </si>
  <si>
    <t>117.045.026</t>
  </si>
  <si>
    <t>36.075.847</t>
  </si>
  <si>
    <t>22.563.583</t>
  </si>
  <si>
    <t>25.599.695</t>
  </si>
  <si>
    <t>45.644.831</t>
  </si>
  <si>
    <t>554.460.523</t>
  </si>
  <si>
    <t>5.395.399.598</t>
  </si>
  <si>
    <t>13.905.000.000</t>
  </si>
  <si>
    <t>70.556.014</t>
  </si>
  <si>
    <t>10.211.128</t>
  </si>
  <si>
    <t>26,18</t>
  </si>
  <si>
    <t>160.713.159</t>
  </si>
  <si>
    <t>29.489.986</t>
  </si>
  <si>
    <t>606.517.600</t>
  </si>
  <si>
    <t>44.915.383</t>
  </si>
  <si>
    <t>71,29</t>
  </si>
  <si>
    <t>44.275.882</t>
  </si>
  <si>
    <t>889.340.802</t>
  </si>
  <si>
    <t>238.333.884</t>
  </si>
  <si>
    <t>3.719.477.585</t>
  </si>
  <si>
    <t>69.578.063</t>
  </si>
  <si>
    <t>792.098.812</t>
  </si>
  <si>
    <t>21.769.193</t>
  </si>
  <si>
    <t>32.517.617</t>
  </si>
  <si>
    <t>82.764.232</t>
  </si>
  <si>
    <t>236.459.240</t>
  </si>
  <si>
    <t>669.651.834</t>
  </si>
  <si>
    <t>110.714.290</t>
  </si>
  <si>
    <t>61.448.740</t>
  </si>
  <si>
    <t>335.804.190</t>
  </si>
  <si>
    <t>114.763.935</t>
  </si>
  <si>
    <t>196.928.249</t>
  </si>
  <si>
    <t>36,22</t>
  </si>
  <si>
    <t>56.026.117</t>
  </si>
  <si>
    <t>253.164.248</t>
  </si>
  <si>
    <t>475.402.348</t>
  </si>
  <si>
    <t>2.501.170.355</t>
  </si>
  <si>
    <t>83,85</t>
  </si>
  <si>
    <t>749.652.668</t>
  </si>
  <si>
    <t>332.285.709</t>
  </si>
  <si>
    <t>648.993.393</t>
  </si>
  <si>
    <t>459.303.876</t>
  </si>
  <si>
    <t>61,24</t>
  </si>
  <si>
    <t>464.880.568</t>
  </si>
  <si>
    <t>2.016.016</t>
  </si>
  <si>
    <t>2.010.942</t>
  </si>
  <si>
    <t>11,80</t>
  </si>
  <si>
    <t>1.840.000.000</t>
  </si>
  <si>
    <t>174.826.939</t>
  </si>
  <si>
    <t>37.479.664</t>
  </si>
  <si>
    <t>14.567.467</t>
  </si>
  <si>
    <t>2.315.673.360</t>
  </si>
  <si>
    <t>8.077.111.380</t>
  </si>
  <si>
    <t>32,30</t>
  </si>
  <si>
    <t>147.028.769</t>
  </si>
  <si>
    <t>270.846.927</t>
  </si>
  <si>
    <t>14.045.113.429</t>
  </si>
  <si>
    <t>31.079.121</t>
  </si>
  <si>
    <t>373.447.121</t>
  </si>
  <si>
    <t>466.801.281</t>
  </si>
  <si>
    <t>31,12</t>
  </si>
  <si>
    <t>14.175.970.000.000.000,00</t>
  </si>
  <si>
    <t>7.976.210.000</t>
  </si>
  <si>
    <t>438.155.830</t>
  </si>
  <si>
    <t>29,21</t>
  </si>
  <si>
    <t>82.424.140</t>
  </si>
  <si>
    <t>107.916.184</t>
  </si>
  <si>
    <t>846.398.871</t>
  </si>
  <si>
    <t>34,63</t>
  </si>
  <si>
    <t>124.842.961</t>
  </si>
  <si>
    <t>12.279.838</t>
  </si>
  <si>
    <t>363.245.552</t>
  </si>
  <si>
    <t>119.872.149</t>
  </si>
  <si>
    <t>3.966.659</t>
  </si>
  <si>
    <t>306.640.524</t>
  </si>
  <si>
    <t>354.862.507</t>
  </si>
  <si>
    <t>17.011.635</t>
  </si>
  <si>
    <t>1.717.786.174</t>
  </si>
  <si>
    <t>808.377.455</t>
  </si>
  <si>
    <t>13.110.000.000</t>
  </si>
  <si>
    <t>139.029.326</t>
  </si>
  <si>
    <t>493.981.339</t>
  </si>
  <si>
    <t>667.629.484</t>
  </si>
  <si>
    <t>1.781.127</t>
  </si>
  <si>
    <t>218.045.639</t>
  </si>
  <si>
    <t>147.575.173</t>
  </si>
  <si>
    <t>294.126.206</t>
  </si>
  <si>
    <t>29,41</t>
  </si>
  <si>
    <t>64.982.985</t>
  </si>
  <si>
    <t>610.573.064</t>
  </si>
  <si>
    <t>119.470.669</t>
  </si>
  <si>
    <t>91.632.470</t>
  </si>
  <si>
    <t>152.957.938</t>
  </si>
  <si>
    <t>109.374.763</t>
  </si>
  <si>
    <t>107.825.118</t>
  </si>
  <si>
    <t>46.332.011</t>
  </si>
  <si>
    <t>116.492.937</t>
  </si>
  <si>
    <t>587.203.832</t>
  </si>
  <si>
    <t>74.352.840</t>
  </si>
  <si>
    <t>1.143.831.333</t>
  </si>
  <si>
    <t>266.165.806</t>
  </si>
  <si>
    <t>55.665.988</t>
  </si>
  <si>
    <t>109.248.792</t>
  </si>
  <si>
    <t>239.367.030</t>
  </si>
  <si>
    <t>116.852.366</t>
  </si>
  <si>
    <t>725.545.181</t>
  </si>
  <si>
    <t>111.579.138</t>
  </si>
  <si>
    <t>78.469.516</t>
  </si>
  <si>
    <t>171.666.124</t>
  </si>
  <si>
    <t>17.518.243</t>
  </si>
  <si>
    <t>595.526.352</t>
  </si>
  <si>
    <t>27,57</t>
  </si>
  <si>
    <t>14,12</t>
  </si>
  <si>
    <t>11.990.957.229</t>
  </si>
  <si>
    <t>515.124.467</t>
  </si>
  <si>
    <t>369.081.000.000</t>
  </si>
  <si>
    <t>14.636.781</t>
  </si>
  <si>
    <t>10.270.290</t>
  </si>
  <si>
    <t>24.164.195</t>
  </si>
  <si>
    <t>398.897.613</t>
  </si>
  <si>
    <t>1.390.999.616</t>
  </si>
  <si>
    <t>49.455.556</t>
  </si>
  <si>
    <t>254.998.317</t>
  </si>
  <si>
    <t>447.465.259</t>
  </si>
  <si>
    <t>3.473.278.380</t>
  </si>
  <si>
    <t>100.037.674</t>
  </si>
  <si>
    <t>565.326.936</t>
  </si>
  <si>
    <t>154.526.747</t>
  </si>
  <si>
    <t>138.272.390</t>
  </si>
  <si>
    <t>61.261.921</t>
  </si>
  <si>
    <t>642.213.959</t>
  </si>
  <si>
    <t>83,62</t>
  </si>
  <si>
    <t>4.749.107</t>
  </si>
  <si>
    <t>119.817.104</t>
  </si>
  <si>
    <t>53.715.555</t>
  </si>
  <si>
    <t>1.637.903</t>
  </si>
  <si>
    <t>30.535.110</t>
  </si>
  <si>
    <t>371.956.206</t>
  </si>
  <si>
    <t>42.556.854</t>
  </si>
  <si>
    <t>104.516.908</t>
  </si>
  <si>
    <t>306.919.645</t>
  </si>
  <si>
    <t>61.006.333</t>
  </si>
  <si>
    <t>20.765.463</t>
  </si>
  <si>
    <t>955.684.822</t>
  </si>
  <si>
    <t>6.846.946.905</t>
  </si>
  <si>
    <t>924.882.115</t>
  </si>
  <si>
    <t>576.625.331</t>
  </si>
  <si>
    <t>18.897.796</t>
  </si>
  <si>
    <t>24.496.238</t>
  </si>
  <si>
    <t>231.601.818</t>
  </si>
  <si>
    <t>85.702.518</t>
  </si>
  <si>
    <t>295.123.399</t>
  </si>
  <si>
    <t>38.051.651</t>
  </si>
  <si>
    <t>50,49</t>
  </si>
  <si>
    <t>74.278.114</t>
  </si>
  <si>
    <t>90.484.284</t>
  </si>
  <si>
    <t>693.493.077</t>
  </si>
  <si>
    <t>324.728.090</t>
  </si>
  <si>
    <t>174.934.092</t>
  </si>
  <si>
    <t>91.899.596</t>
  </si>
  <si>
    <t>259.579.946</t>
  </si>
  <si>
    <t>292.914.446</t>
  </si>
  <si>
    <t>59,29</t>
  </si>
  <si>
    <t>-300,79</t>
  </si>
  <si>
    <t>137.367.883</t>
  </si>
  <si>
    <t>160.647.257</t>
  </si>
  <si>
    <t>206.785.942</t>
  </si>
  <si>
    <t>260.873.281</t>
  </si>
  <si>
    <t>57.282.293</t>
  </si>
  <si>
    <t>79.717.929</t>
  </si>
  <si>
    <t>1.653.757.342</t>
  </si>
  <si>
    <t>141.922.583</t>
  </si>
  <si>
    <t>40.319.831</t>
  </si>
  <si>
    <t>40,11</t>
  </si>
  <si>
    <t>72.105.160</t>
  </si>
  <si>
    <t>66,42</t>
  </si>
  <si>
    <t>371.102.168</t>
  </si>
  <si>
    <t>23.936.192</t>
  </si>
  <si>
    <t>-12,04</t>
  </si>
  <si>
    <t>39.979.589</t>
  </si>
  <si>
    <t>267.548.676</t>
  </si>
  <si>
    <t>264.904.036</t>
  </si>
  <si>
    <t>111.623.641</t>
  </si>
  <si>
    <t>22,32</t>
  </si>
  <si>
    <t>166.286.568</t>
  </si>
  <si>
    <t>25.942.046</t>
  </si>
  <si>
    <t>750.957.381</t>
  </si>
  <si>
    <t>1.087.119.624</t>
  </si>
  <si>
    <t>47.739.924</t>
  </si>
  <si>
    <t>22.737.297</t>
  </si>
  <si>
    <t>10.082.441</t>
  </si>
  <si>
    <t>22.243.837</t>
  </si>
  <si>
    <t>150.757.180</t>
  </si>
  <si>
    <t>62,81</t>
  </si>
  <si>
    <t>41.814.454</t>
  </si>
  <si>
    <t>3.623.898</t>
  </si>
  <si>
    <t>5.274.080.000</t>
  </si>
  <si>
    <t>129.881.788</t>
  </si>
  <si>
    <t>32,35</t>
  </si>
  <si>
    <t>499.739.817</t>
  </si>
  <si>
    <t>32.616.509</t>
  </si>
  <si>
    <t>5.614.263</t>
  </si>
  <si>
    <t>961.429.232</t>
  </si>
  <si>
    <t>10.537.268</t>
  </si>
  <si>
    <t>66.222.807</t>
  </si>
  <si>
    <t>10.951.673</t>
  </si>
  <si>
    <t>338.836.754</t>
  </si>
  <si>
    <t>282.074.328</t>
  </si>
  <si>
    <t>39.640.771</t>
  </si>
  <si>
    <t>42.238.092</t>
  </si>
  <si>
    <t>113.051.084</t>
  </si>
  <si>
    <t>32.857.969</t>
  </si>
  <si>
    <t>3.998.646.272</t>
  </si>
  <si>
    <t>7.421.063</t>
  </si>
  <si>
    <t>206.005.372</t>
  </si>
  <si>
    <t>99,88</t>
  </si>
  <si>
    <t>24.411.896</t>
  </si>
  <si>
    <t>217.993.559</t>
  </si>
  <si>
    <t>32,43</t>
  </si>
  <si>
    <t>292.996.004</t>
  </si>
  <si>
    <t>33,66</t>
  </si>
  <si>
    <t>44.628.963</t>
  </si>
  <si>
    <t>3.271.901.188</t>
  </si>
  <si>
    <t>65,43</t>
  </si>
  <si>
    <t>134.444.869</t>
  </si>
  <si>
    <t>160.628.609</t>
  </si>
  <si>
    <t>1.217.340.382</t>
  </si>
  <si>
    <t>100.333.235</t>
  </si>
  <si>
    <t>231.500.754</t>
  </si>
  <si>
    <t>46,30</t>
  </si>
  <si>
    <t>98.355.565</t>
  </si>
  <si>
    <t>7.657.785</t>
  </si>
  <si>
    <t>49.484.342</t>
  </si>
  <si>
    <t>20.950.915</t>
  </si>
  <si>
    <t>118.755.290</t>
  </si>
  <si>
    <t>164.048.046</t>
  </si>
  <si>
    <t>110.663.554</t>
  </si>
  <si>
    <t>35.091.225</t>
  </si>
  <si>
    <t>46.839.131</t>
  </si>
  <si>
    <t>54.217.529</t>
  </si>
  <si>
    <t>2.787.156.965</t>
  </si>
  <si>
    <t>40,38</t>
  </si>
  <si>
    <t>14.975.438</t>
  </si>
  <si>
    <t>91.050.000.000</t>
  </si>
  <si>
    <t>6.687.265</t>
  </si>
  <si>
    <t>1.242.516.105</t>
  </si>
  <si>
    <t>115.707.533</t>
  </si>
  <si>
    <t>34,74</t>
  </si>
  <si>
    <t>8.970.337</t>
  </si>
  <si>
    <t>30.820.202.782</t>
  </si>
  <si>
    <t>592.577.574</t>
  </si>
  <si>
    <t>62,37</t>
  </si>
  <si>
    <t>89.976.471</t>
  </si>
  <si>
    <t>335.412.502</t>
  </si>
  <si>
    <t>16.644.430</t>
  </si>
  <si>
    <t>58,73</t>
  </si>
  <si>
    <t>422.728.272</t>
  </si>
  <si>
    <t>48.191.560</t>
  </si>
  <si>
    <t>204.473.598</t>
  </si>
  <si>
    <t>580.533.368</t>
  </si>
  <si>
    <t>639.073.187</t>
  </si>
  <si>
    <t>138.912.266</t>
  </si>
  <si>
    <t>69,45</t>
  </si>
  <si>
    <t>1.095.003.276</t>
  </si>
  <si>
    <t>100.007.176</t>
  </si>
  <si>
    <t>15.264.980</t>
  </si>
  <si>
    <t>217.209.581</t>
  </si>
  <si>
    <t>57,92</t>
  </si>
  <si>
    <t>20.225.931</t>
  </si>
  <si>
    <t>849.286.645</t>
  </si>
  <si>
    <t>23.521.313.183</t>
  </si>
  <si>
    <t>42.211.664</t>
  </si>
  <si>
    <t>13.776.082</t>
  </si>
  <si>
    <t>47.254.247</t>
  </si>
  <si>
    <t>202.870.632</t>
  </si>
  <si>
    <t>51.044.795</t>
  </si>
  <si>
    <t>1.028.999.999</t>
  </si>
  <si>
    <t>131.044.500</t>
  </si>
  <si>
    <t>69,83</t>
  </si>
  <si>
    <t>92.579.552</t>
  </si>
  <si>
    <t>774.542.460</t>
  </si>
  <si>
    <t>112.701.047</t>
  </si>
  <si>
    <t>150.343.110</t>
  </si>
  <si>
    <t>199.573.965</t>
  </si>
  <si>
    <t>1.450.412.320</t>
  </si>
  <si>
    <t>1.246.060.845</t>
  </si>
  <si>
    <t>299.480.053</t>
  </si>
  <si>
    <t>5.310.719</t>
  </si>
  <si>
    <t>52.462.822</t>
  </si>
  <si>
    <t>29.645.479</t>
  </si>
  <si>
    <t>663.827.212</t>
  </si>
  <si>
    <t>159.758.097</t>
  </si>
  <si>
    <t>9.264.000.000</t>
  </si>
  <si>
    <t>2.366.520.792</t>
  </si>
  <si>
    <t>321.371.613</t>
  </si>
  <si>
    <t>16.107.242</t>
  </si>
  <si>
    <t>42.875.571</t>
  </si>
  <si>
    <t>5,80</t>
  </si>
  <si>
    <t>1.054.799.999</t>
  </si>
  <si>
    <t>94.595.507</t>
  </si>
  <si>
    <t>248.816.117</t>
  </si>
  <si>
    <t>797.714.549</t>
  </si>
  <si>
    <t>1.598.699</t>
  </si>
  <si>
    <t>4,73</t>
  </si>
  <si>
    <t>2.228.335.200</t>
  </si>
  <si>
    <t>49.784.794</t>
  </si>
  <si>
    <t>363.678.921</t>
  </si>
  <si>
    <t>64,94</t>
  </si>
  <si>
    <t>295.344.778</t>
  </si>
  <si>
    <t>62.885.500</t>
  </si>
  <si>
    <t>24,06</t>
  </si>
  <si>
    <t>4.996.952</t>
  </si>
  <si>
    <t>381.164.050</t>
  </si>
  <si>
    <t>106.898.300</t>
  </si>
  <si>
    <t>180.390.903</t>
  </si>
  <si>
    <t>16.157.962</t>
  </si>
  <si>
    <t>941.181.744</t>
  </si>
  <si>
    <t>42,78</t>
  </si>
  <si>
    <t>53.288.748</t>
  </si>
  <si>
    <t>61.979.831</t>
  </si>
  <si>
    <t>1.250.372.784</t>
  </si>
  <si>
    <t>62,64</t>
  </si>
  <si>
    <t>195.306.963</t>
  </si>
  <si>
    <t>158.537.501</t>
  </si>
  <si>
    <t>22,64</t>
  </si>
  <si>
    <t>124.820.319</t>
  </si>
  <si>
    <t>692.542.271</t>
  </si>
  <si>
    <t>50,18</t>
  </si>
  <si>
    <t>79.204.424</t>
  </si>
  <si>
    <t>100.424.344</t>
  </si>
  <si>
    <t>5.519.695</t>
  </si>
  <si>
    <t>32.987.871</t>
  </si>
  <si>
    <t>79.448.607</t>
  </si>
  <si>
    <t>19,86</t>
  </si>
  <si>
    <t>120.540.333</t>
  </si>
  <si>
    <t>948.260.430</t>
  </si>
  <si>
    <t>71.434.415</t>
  </si>
  <si>
    <t>87.197.725</t>
  </si>
  <si>
    <t>207.022.477</t>
  </si>
  <si>
    <t>9.399.838</t>
  </si>
  <si>
    <t>759.305.914</t>
  </si>
  <si>
    <t>160.343.442</t>
  </si>
  <si>
    <t>73.999.791</t>
  </si>
  <si>
    <t>1.153.504.509</t>
  </si>
  <si>
    <t>3.669.480.848</t>
  </si>
  <si>
    <t>6.825.000.000</t>
  </si>
  <si>
    <t>463.443.847</t>
  </si>
  <si>
    <t>24.953.838</t>
  </si>
  <si>
    <t>282.783.034</t>
  </si>
  <si>
    <t>2.540.294.925</t>
  </si>
  <si>
    <t>936.477.865</t>
  </si>
  <si>
    <t>431.473.364</t>
  </si>
  <si>
    <t>4.648.472.420</t>
  </si>
  <si>
    <t>127.200.000.000</t>
  </si>
  <si>
    <t>23,24</t>
  </si>
  <si>
    <t>59.967.220</t>
  </si>
  <si>
    <t>16.937.048</t>
  </si>
  <si>
    <t>22.044.358</t>
  </si>
  <si>
    <t>164.209.425</t>
  </si>
  <si>
    <t>610.400.256</t>
  </si>
  <si>
    <t>2.073.600.000</t>
  </si>
  <si>
    <t>5.044.623</t>
  </si>
  <si>
    <t>290.322.575</t>
  </si>
  <si>
    <t>18.229.786</t>
  </si>
  <si>
    <t>43,40</t>
  </si>
  <si>
    <t>61.770.183</t>
  </si>
  <si>
    <t>1.796.201.816</t>
  </si>
  <si>
    <t>734.868.072</t>
  </si>
  <si>
    <t>214.106.866</t>
  </si>
  <si>
    <t>10.854.000.000</t>
  </si>
  <si>
    <t>23,78</t>
  </si>
  <si>
    <t>1.822.470.602</t>
  </si>
  <si>
    <t>8.350.000.000</t>
  </si>
  <si>
    <t>22.966.707</t>
  </si>
  <si>
    <t>18.913.271</t>
  </si>
  <si>
    <t>362.489.235</t>
  </si>
  <si>
    <t>158.330.939</t>
  </si>
  <si>
    <t>14.484.933</t>
  </si>
  <si>
    <t>923.533.865</t>
  </si>
  <si>
    <t>17.263.809</t>
  </si>
  <si>
    <t>-10,65</t>
  </si>
  <si>
    <t>594.914.275</t>
  </si>
  <si>
    <t>23.988.027</t>
  </si>
  <si>
    <t>83.863.086</t>
  </si>
  <si>
    <t>88.406.611</t>
  </si>
  <si>
    <t>37.056.990</t>
  </si>
  <si>
    <t>29.313.393</t>
  </si>
  <si>
    <t>4.722.000.000</t>
  </si>
  <si>
    <t>9,77</t>
  </si>
  <si>
    <t>128.948.841</t>
  </si>
  <si>
    <t>592.545.229</t>
  </si>
  <si>
    <t>199.069.242</t>
  </si>
  <si>
    <t>89.692.524</t>
  </si>
  <si>
    <t>29,84</t>
  </si>
  <si>
    <t>3.255.592.276</t>
  </si>
  <si>
    <t>195.609.294</t>
  </si>
  <si>
    <t>932.400.000</t>
  </si>
  <si>
    <t>200.330.117</t>
  </si>
  <si>
    <t>1.420.090.837</t>
  </si>
  <si>
    <t>266.472.411</t>
  </si>
  <si>
    <t>148.711.531</t>
  </si>
  <si>
    <t>50.002.210</t>
  </si>
  <si>
    <t>256.944.257</t>
  </si>
  <si>
    <t>5,47</t>
  </si>
  <si>
    <t>KALDIRAÃ‡ %</t>
  </si>
  <si>
    <t>PUAN</t>
  </si>
  <si>
    <t>BEDELLİ/BEDELSİZ</t>
  </si>
  <si>
    <t>HİSSE</t>
  </si>
  <si>
    <t>ZOREN</t>
  </si>
  <si>
    <t>Kapanış</t>
  </si>
  <si>
    <t>Trend (CT)</t>
  </si>
  <si>
    <t>Fark %</t>
  </si>
  <si>
    <t>ROC3 %</t>
  </si>
  <si>
    <t>Dolaşım X</t>
  </si>
  <si>
    <t>Piyasa X</t>
  </si>
  <si>
    <t>Dolaşımdaki Pay%</t>
  </si>
  <si>
    <t>Kaldıraç %</t>
  </si>
  <si>
    <t>Puan</t>
  </si>
  <si>
    <t>Skor</t>
  </si>
  <si>
    <t>Tavan Skoru</t>
  </si>
  <si>
    <t>Sektör</t>
  </si>
  <si>
    <t>Özsermaye</t>
  </si>
  <si>
    <t>Sermaye</t>
  </si>
  <si>
    <t>Lot sayısı</t>
  </si>
  <si>
    <t>Anlık</t>
  </si>
  <si>
    <t>Macd</t>
  </si>
  <si>
    <t>K-Z</t>
  </si>
  <si>
    <t>FK</t>
  </si>
  <si>
    <t>Hedef Fiyat</t>
  </si>
  <si>
    <t>Değişim %</t>
  </si>
  <si>
    <t>Macd Toplam</t>
  </si>
  <si>
    <t>Macd Aylık</t>
  </si>
  <si>
    <t>ZEDUR</t>
  </si>
  <si>
    <t>BETAE</t>
  </si>
  <si>
    <t>SOHOE</t>
  </si>
  <si>
    <t>HISSE</t>
  </si>
  <si>
    <t>BTA</t>
  </si>
  <si>
    <t>BÖLÜNME</t>
  </si>
  <si>
    <t>RSI Günlük</t>
  </si>
  <si>
    <t>RSI Saatlik</t>
  </si>
  <si>
    <t>Kontrol tarihi</t>
  </si>
  <si>
    <t>BIST'te toplam</t>
  </si>
  <si>
    <t>Sayfa1'de toplam</t>
  </si>
  <si>
    <t>EKIM</t>
  </si>
  <si>
    <t>GOLDA</t>
  </si>
  <si>
    <t>ISVEA</t>
  </si>
  <si>
    <t>ORZAX</t>
  </si>
  <si>
    <t>SARAE</t>
  </si>
  <si>
    <t>SSAAT</t>
  </si>
  <si>
    <t>RSI Aylık</t>
  </si>
  <si>
    <t>Takip Fiyatı</t>
  </si>
  <si>
    <t>Takip Tarihi</t>
  </si>
  <si>
    <t>ALBTN</t>
  </si>
  <si>
    <t>KARCL</t>
  </si>
  <si>
    <t>MASFN</t>
  </si>
  <si>
    <t>METEN</t>
  </si>
  <si>
    <t>QUICK</t>
  </si>
  <si>
    <t>ANLIK</t>
  </si>
  <si>
    <t>DOLAŞIM</t>
  </si>
  <si>
    <t>PİYASA</t>
  </si>
  <si>
    <t>LOT.S</t>
  </si>
  <si>
    <t>KAR-ZARAR</t>
  </si>
  <si>
    <t>YENİ ARZ HİSSELER</t>
  </si>
  <si>
    <t>CITAS</t>
  </si>
  <si>
    <t>TKNKA</t>
  </si>
  <si>
    <t>VEYAS</t>
  </si>
  <si>
    <t>KPEKS</t>
  </si>
  <si>
    <t>OzSermaye</t>
  </si>
  <si>
    <t>Ozsermaye</t>
  </si>
  <si>
    <t>Ser.</t>
  </si>
  <si>
    <t>DEFTER.D</t>
  </si>
  <si>
    <t>Kar-zarar</t>
  </si>
  <si>
    <t>BTA (Yeni)</t>
  </si>
  <si>
    <t>ANA METAL SANAYI</t>
  </si>
  <si>
    <t>%310, bedelsiz</t>
  </si>
  <si>
    <t>%100, bedelsiz</t>
  </si>
  <si>
    <t>%100, bedelli</t>
  </si>
  <si>
    <t>ARACı KURUMLAR</t>
  </si>
  <si>
    <t>%344,44 bedelsiz</t>
  </si>
  <si>
    <t>BANKALAR</t>
  </si>
  <si>
    <t>BILGI HIZMET FAALIYETLERI</t>
  </si>
  <si>
    <t>BÜRO YÖNETIMI, BÜRO DESTEĞI VE DIĞER ŞIRKET DESTEK</t>
  </si>
  <si>
    <t>DIGER</t>
  </si>
  <si>
    <t>DIĞER İMALAT SANAYII</t>
  </si>
  <si>
    <t>ELEKTRIK , GAZ VE SU</t>
  </si>
  <si>
    <t>%990,91 bedelsiz</t>
  </si>
  <si>
    <t>FINANSAL KIRALAMA VE FACTORING SIRKETLERI</t>
  </si>
  <si>
    <t>GAYRIMENKUL FAALIYETLERI</t>
  </si>
  <si>
    <t>%400, bedelsiz</t>
  </si>
  <si>
    <t>GAYRIMENKUL YATıRıM ORTAKLıKLARı</t>
  </si>
  <si>
    <t>%120, bedelli</t>
  </si>
  <si>
    <t>GıDA , İÇECEK VE TÜTÜN</t>
  </si>
  <si>
    <t>%188,91 bedelsiz</t>
  </si>
  <si>
    <t>%300, bedelsiz</t>
  </si>
  <si>
    <t>%125, bedelli</t>
  </si>
  <si>
    <t>%700, bedelsiz</t>
  </si>
  <si>
    <t>%638,34 bedelsiz</t>
  </si>
  <si>
    <t>GIRISIM SERMAYESI YATıRıM ORTAKLıKLARı</t>
  </si>
  <si>
    <t>%487,9 bedelsiz</t>
  </si>
  <si>
    <t>HOLDINGLER VE YATıRıM SIRKETLERI</t>
  </si>
  <si>
    <t>%35, bedelsiz</t>
  </si>
  <si>
    <t>%53,89 bedelsiz</t>
  </si>
  <si>
    <t>İNSAAT VE BAYıNDıRLıK</t>
  </si>
  <si>
    <t>İNSAN SAĞLıĞı VE SOSYAL HIZMETLER</t>
  </si>
  <si>
    <t>KAĞıT, KAĞıT ÜRÜNLERI BASıM</t>
  </si>
  <si>
    <t>%200, bedelsiz</t>
  </si>
  <si>
    <t>KIMYA , İLAÇ , PETROL , LASTIK VE PLASTIK ÜRÜNLER</t>
  </si>
  <si>
    <t>%462,96 bedelsiz</t>
  </si>
  <si>
    <t>%100, bedelli %100, bedelsiz</t>
  </si>
  <si>
    <t>%342,75 bedelsiz</t>
  </si>
  <si>
    <t>KIRALAMA VE LEASING FAALIYETLERI</t>
  </si>
  <si>
    <t>MADENCILIK VE TAS OCAKÇıLıĞı</t>
  </si>
  <si>
    <t>MENKUL KıYMET YATıRıM ORTAKLıKLARı</t>
  </si>
  <si>
    <t>MESLEKI , BILIMSEL VE TEKNIK FAALIYETLER</t>
  </si>
  <si>
    <t>METAL ESYA,MAKINE,ELEKTRIKLI CIHAZLAR,ULASıM ARAÇ</t>
  </si>
  <si>
    <t>%900, bedelsiz</t>
  </si>
  <si>
    <t>ORMAN ÜRÜNLERI VE MOBILYA</t>
  </si>
  <si>
    <t>OTELLER VE LOKANTALAR</t>
  </si>
  <si>
    <t>%150, bedelli</t>
  </si>
  <si>
    <t>PERAKENDE TICARET</t>
  </si>
  <si>
    <t>SEYAHAT ACENTESI, TUR OPERATÖRÜ VE DIĞER REZERV.</t>
  </si>
  <si>
    <t>SIGORTA SIRKETLERI</t>
  </si>
  <si>
    <t>SPOR HIZMETLERI</t>
  </si>
  <si>
    <t>TARıM ORMANCıLıK VE BALıKÇıLıK</t>
  </si>
  <si>
    <t>TAS VE TOPRAĞA DAYALı</t>
  </si>
  <si>
    <t>%500, bedelsiz</t>
  </si>
  <si>
    <t>TEKNOLOJI - BILISIM</t>
  </si>
  <si>
    <t>%550, bedelsiz</t>
  </si>
  <si>
    <t>TEKNOLOJI - SAVUNMA</t>
  </si>
  <si>
    <t>TEKSTIL , GIYIM ESYASı VE DERI</t>
  </si>
  <si>
    <t>%367,47 bedelsiz</t>
  </si>
  <si>
    <t>TOPTAN TICARET</t>
  </si>
  <si>
    <t>ULASTıRMA VE DEPOLAMA</t>
  </si>
  <si>
    <t>VARLıK YÖNETIM SIRKETLERI</t>
  </si>
  <si>
    <t>YAYıMCıLıK</t>
  </si>
  <si>
    <t>YIYECEK VE İÇECEK HIZMETLERI</t>
  </si>
  <si>
    <t>PAZAR</t>
  </si>
  <si>
    <t>Kırılım</t>
  </si>
  <si>
    <t>Tepe</t>
  </si>
  <si>
    <t>Geri Çekilme %</t>
  </si>
  <si>
    <t>Önceki Zirve</t>
  </si>
  <si>
    <t>1Ay Değişim %</t>
  </si>
  <si>
    <t>3Ay Değişim %</t>
  </si>
  <si>
    <t>PAZARI BİLİNMEYEN (pazar listelerinde yok) (54)</t>
  </si>
  <si>
    <t>Toplam uzunluk (karakter): 428329</t>
  </si>
  <si>
    <t>BILESEN KODU;BULTEN_ADI;ENDEKS KODU;ENDEKS ADI;ENDEKS INGILIZCE ADI;TARIH(GG/AA/YYYY)</t>
  </si>
  <si>
    <t>CONSTITUENT CODE;CONSTITUENT NAME;INDEX CODE;INDEX NAME IN TURKISH;INDEX NAME IN ENGLISH;DATE(DD/MM/YYYY)</t>
  </si>
  <si>
    <t>AEFES.E;ANADOLU EFES;XU100;BIST 100;BIST 100;07/08/2026</t>
  </si>
  <si>
    <t>AKBNK.E;AKBANK;XU100;BIST 100;BIST 100;07/08/2026</t>
  </si>
  <si>
    <t>AKSA.E;AKSA;XU100;BIST 100;BIST 100;07/08/2026</t>
  </si>
  <si>
    <t>AKSEN.E;AKSA ENERJI;XU100;BIST 100;BIST 100;07/08/2026</t>
  </si>
  <si>
    <t>ALARK.E;ALARKO HOLDING;XU100;BIST 100;BIST 100;07/08/2026</t>
  </si>
  <si>
    <t>ALTNY.E;ALTINAY SAVUNMA;XU100;BIST 100;BIST 100;07/08/2026</t>
  </si>
  <si>
    <t>ANSGR.E;ANADOLU SIGORTA;XU100;BIST 100;BIST 100;07/08/2026</t>
  </si>
  <si>
    <t>ARCLK.E;ARCELIK;XU100;BIST 100;BIST 100;07/08/2026</t>
  </si>
  <si>
    <t>ASELS.E;ASELSAN;XU100;BIST 100;BIST 100;07/08/2026</t>
  </si>
  <si>
    <t>ASTOR.E;ASTOR ENERJI;XU100;BIST 100;BIST 100;07/08/2026</t>
  </si>
  <si>
    <t>BALSU.E;BALSU GIDA;XU100;BIST 100;BIST 100;07/08/2026</t>
  </si>
  <si>
    <t>BERA.E;BERA HOLDING;XU100;BIST 100;BIST 100;07/08/2026</t>
  </si>
  <si>
    <t>BIMAS.E;BIM MAGAZALAR;XU100;BIST 100;BIST 100;07/08/2026</t>
  </si>
  <si>
    <t>BRSAN.E;BORUSAN BORU SANAYI;XU100;BIST 100;BIST 100;07/08/2026</t>
  </si>
  <si>
    <t>BRYAT.E;BORUSAN YAT. PAZ.;XU100;BIST 100;BIST 100;07/08/2026</t>
  </si>
  <si>
    <t>BSOKE.E;BATICIM CIMENTO;XU100;BIST 100;BIST 100;07/08/2026</t>
  </si>
  <si>
    <t>BTCIM.E;BATICIM BATI ANADOLU;XU100;BIST 100;BIST 100;07/08/2026</t>
  </si>
  <si>
    <t>CANTE.E;CAN2 TERMIK;XU100;BIST 100;BIST 100;07/08/2026</t>
  </si>
  <si>
    <t>CCOLA.E;COCA COLA ICECEK;XU100;BIST 100;BIST 100;07/08/2026</t>
  </si>
  <si>
    <t>CIMSA.E;CIMSA;XU100;BIST 100;BIST 100;07/08/2026</t>
  </si>
  <si>
    <t>CVKMD.E;CVK MADEN;XU100;BIST 100;BIST 100;07/08/2026</t>
  </si>
  <si>
    <t>CWENE.E;CW ENERJI;XU100;BIST 100;BIST 100;07/08/2026</t>
  </si>
  <si>
    <t>DAPGM.E;DAP GAYRIMENKUL;XU100;BIST 100;BIST 100;07/08/2026</t>
  </si>
  <si>
    <t>DOAS.E;DOGUS OTOMOTIV;XU100;BIST 100;BIST 100;07/08/2026</t>
  </si>
  <si>
    <t>DOHOL.E;DOGAN HOLDING;XU100;BIST 100;BIST 100;07/08/2026</t>
  </si>
  <si>
    <t>DSTKF.E;DESTEK FINANS FAKTORING;XU100;BIST 100;BIST 100;07/08/2026</t>
  </si>
  <si>
    <t>ECILC.E;ECZACIBASI ILAC;XU100;BIST 100;BIST 100;07/08/2026</t>
  </si>
  <si>
    <t>EFOR.E;EFOR YATIRIM;XU100;BIST 100;BIST 100;07/08/2026</t>
  </si>
  <si>
    <t>EKGYO.E;EMLAK KONUT GMYO;XU100;BIST 100;BIST 100;07/08/2026</t>
  </si>
  <si>
    <t>ENERY.E;ENERYA ENERJI;XU100;BIST 100;BIST 100;07/08/2026</t>
  </si>
  <si>
    <t>ENJSA.E;ENERJISA ENERJI;XU100;BIST 100;BIST 100;07/08/2026</t>
  </si>
  <si>
    <t>ENKAI.E;ENKA INSAAT;XU100;BIST 100;BIST 100;07/08/2026</t>
  </si>
  <si>
    <t>EREGL.E;EREGLI DEMIR CELIK;XU100;BIST 100;BIST 100;07/08/2026</t>
  </si>
  <si>
    <t>ESEN.E;ESENBOGA ELEKTRIK;XU100;BIST 100;BIST 100;07/08/2026</t>
  </si>
  <si>
    <t>EUPWR.E;EUROPOWER ENERJI;XU100;BIST 100;BIST 100;07/08/2026</t>
  </si>
  <si>
    <t>EUREN.E;EUROPEN ENDUSTRI;XU100;BIST 100;BIST 100;07/08/2026</t>
  </si>
  <si>
    <t>FENER.E;FENERBAHCE FUTBOL;XU100;BIST 100;BIST 100;07/08/2026</t>
  </si>
  <si>
    <t>FROTO.E;FORD OTOSAN;XU100;BIST 100;BIST 100;07/08/2026</t>
  </si>
  <si>
    <t>GARAN.E;GARANTI BANKASI;XU100;BIST 100;BIST 100;07/08/2026</t>
  </si>
  <si>
    <t>KOPYASI</t>
  </si>
  <si>
    <t>UCUZ KALANLAR</t>
  </si>
  <si>
    <t>ANA PAZAR</t>
  </si>
  <si>
    <t>YILDIZ PAZAR</t>
  </si>
  <si>
    <t>ALT PAZAR</t>
  </si>
  <si>
    <t>YAKIN İZLEME PAZARI</t>
  </si>
  <si>
    <t>BIST'TE YOK (Sayfa1'den cikarilabilir) (40)</t>
  </si>
  <si>
    <t>INTET</t>
  </si>
  <si>
    <t>USHOL</t>
  </si>
  <si>
    <t>BOT HİSSELER</t>
  </si>
  <si>
    <t>-25302949,84</t>
  </si>
  <si>
    <t>-20933291,52</t>
  </si>
  <si>
    <t>-11131010,55</t>
  </si>
  <si>
    <t>-12992376,47</t>
  </si>
  <si>
    <t>40974242,8</t>
  </si>
  <si>
    <t>-775769,52</t>
  </si>
  <si>
    <t>99507,1</t>
  </si>
  <si>
    <t>6700765,5</t>
  </si>
  <si>
    <t>1844737,6</t>
  </si>
  <si>
    <t>-2087574,5</t>
  </si>
  <si>
    <t>-1218894653,16</t>
  </si>
  <si>
    <t>8007093,5</t>
  </si>
  <si>
    <t>-1736658,63</t>
  </si>
  <si>
    <t>550433,4</t>
  </si>
  <si>
    <t>5774706,8</t>
  </si>
  <si>
    <t>-73757260766,3</t>
  </si>
  <si>
    <t>-576188815,58</t>
  </si>
  <si>
    <t>-28244764,48</t>
  </si>
  <si>
    <t>-19310818,5</t>
  </si>
  <si>
    <t>279332679,24</t>
  </si>
  <si>
    <t>-168047680,48</t>
  </si>
  <si>
    <t>-367675342,9</t>
  </si>
  <si>
    <t>-3889124102,8</t>
  </si>
  <si>
    <t>-3304756,5</t>
  </si>
  <si>
    <t>-11727047,15</t>
  </si>
  <si>
    <t>6451609,02</t>
  </si>
  <si>
    <t>3147764,4</t>
  </si>
  <si>
    <t>2691374814,68</t>
  </si>
  <si>
    <t>13316945,6</t>
  </si>
  <si>
    <t>-22566887,72</t>
  </si>
  <si>
    <t>-6231694,16</t>
  </si>
  <si>
    <t>5938118,64</t>
  </si>
  <si>
    <t>-18188818,48</t>
  </si>
  <si>
    <t>-3606916,5</t>
  </si>
  <si>
    <t>-461546582,64</t>
  </si>
  <si>
    <t>1975982670,92</t>
  </si>
  <si>
    <t>12457559,39</t>
  </si>
  <si>
    <t>-265941831,36</t>
  </si>
  <si>
    <t>-211804951,55</t>
  </si>
  <si>
    <t>-5051412712,5</t>
  </si>
  <si>
    <t>-86063128,45</t>
  </si>
  <si>
    <t>3470374851,35</t>
  </si>
  <si>
    <t>19167482,32</t>
  </si>
  <si>
    <t>-2915556104,85</t>
  </si>
  <si>
    <t>1130535,8</t>
  </si>
  <si>
    <t>11554764,48</t>
  </si>
  <si>
    <t>-4726344,11</t>
  </si>
  <si>
    <t>16842297,92</t>
  </si>
  <si>
    <t>-33164997,6</t>
  </si>
  <si>
    <t>-8667297,8</t>
  </si>
  <si>
    <t>14657939,2</t>
  </si>
  <si>
    <t>-2585408,64</t>
  </si>
  <si>
    <t>%325, bedelsiz</t>
  </si>
  <si>
    <t>%2645, bedelsiz</t>
  </si>
  <si>
    <t>%42,86 bedelli</t>
  </si>
  <si>
    <t>%472,14 bedelsiz</t>
  </si>
  <si>
    <t>%170, bedelli</t>
  </si>
  <si>
    <t>%7,83 bedelsiz</t>
  </si>
  <si>
    <t>%401,41 bedelsiz</t>
  </si>
  <si>
    <t>%334,32 bedelsiz</t>
  </si>
  <si>
    <t>%19, bedelli %100, bedelsiz</t>
  </si>
  <si>
    <t>%400, bedelli</t>
  </si>
  <si>
    <t>%101,07 bedelsiz</t>
  </si>
  <si>
    <t>%324,93 bedelsiz</t>
  </si>
  <si>
    <t>%50, bedelli</t>
  </si>
  <si>
    <t>%449,45 bedelsiz</t>
  </si>
  <si>
    <t>%238,16 bedelsiz</t>
  </si>
  <si>
    <t>%233,33 bedelsiz</t>
  </si>
  <si>
    <t>%4000, bedelsiz</t>
  </si>
  <si>
    <t>%150, bedelsiz</t>
  </si>
  <si>
    <t>%200, bedelli</t>
  </si>
  <si>
    <t>%25, bedelli</t>
  </si>
  <si>
    <t>%64,18 bedelsiz</t>
  </si>
  <si>
    <t>%1900, bedelsiz</t>
  </si>
  <si>
    <t>%467,38 bedelsiz</t>
  </si>
  <si>
    <t>%207,1 bedelsiz</t>
  </si>
  <si>
    <t>%1000, bedelsiz</t>
  </si>
  <si>
    <t>%100, bedelli %150, bedelsiz</t>
  </si>
  <si>
    <t>%677,78 bedelsiz</t>
  </si>
  <si>
    <t>%83,07 bedelsiz</t>
  </si>
  <si>
    <t>%540,89 bedelsiz</t>
  </si>
  <si>
    <t>%20, bedelsiz</t>
  </si>
  <si>
    <t>%27,54 bedelsiz</t>
  </si>
  <si>
    <t>%55, bedelsiz</t>
  </si>
  <si>
    <t>%299900, bedelsiz</t>
  </si>
  <si>
    <t>%133,8 bedelsiz</t>
  </si>
  <si>
    <t xml:space="preserve"> AL_SAT</t>
  </si>
  <si>
    <t>YENİ HİSSELER (Sayfa1'de yok) (3)</t>
  </si>
  <si>
    <t>BKRGY</t>
  </si>
  <si>
    <t xml:space="preserve">HİSSE </t>
  </si>
  <si>
    <t>BTA HİSSE</t>
  </si>
  <si>
    <t>BTA PUANI</t>
  </si>
  <si>
    <t xml:space="preserve">BTA  ALIM FİYATI </t>
  </si>
  <si>
    <t xml:space="preserve"> BTA AL SAT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</si>
</sst>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0.00_);_(* \(#,##0.00\);_(* &quot;-&quot;??_);_(@_)"/>
    <numFmt numFmtId="165" formatCode="0.0"/>
    <numFmt numFmtId="166" formatCode="0.0%"/>
    <numFmt numFmtId="167" formatCode="0.00000"/>
    <numFmt numFmtId="168" formatCode="0.000000"/>
    <numFmt numFmtId="169" formatCode="0.0000"/>
    <numFmt numFmtId="170" formatCode="0.000"/>
  </numFmts>
  <fonts count="46">
    <font>
      <sz val="11"/>
      <color theme="1"/>
      <name val="Calibri"/>
      <family val="2"/>
      <charset val="162"/>
      <scheme val="minor"/>
    </font>
    <font>
      <sz val="14"/>
      <color theme="1"/>
      <name val="Times New Roman"/>
      <family val="1"/>
      <charset val="162"/>
    </font>
    <font>
      <sz val="11"/>
      <color rgb="FF9C0006"/>
      <name val="Calibri"/>
      <family val="2"/>
      <charset val="162"/>
      <scheme val="minor"/>
    </font>
    <font>
      <sz val="11"/>
      <color rgb="FF006100"/>
      <name val="Calibri"/>
      <family val="2"/>
      <charset val="162"/>
      <scheme val="minor"/>
    </font>
    <font>
      <sz val="11"/>
      <color rgb="FF9C5700"/>
      <name val="Calibri"/>
      <family val="2"/>
      <charset val="162"/>
      <scheme val="minor"/>
    </font>
    <font>
      <sz val="8"/>
      <color rgb="FF000000"/>
      <name val="Segoe UI"/>
      <family val="2"/>
      <charset val="162"/>
    </font>
    <font>
      <b/>
      <sz val="14"/>
      <color theme="1"/>
      <name val="Times New Roman"/>
      <family val="1"/>
      <charset val="162"/>
    </font>
    <font>
      <sz val="12"/>
      <color theme="1"/>
      <name val="Times New Roman"/>
      <family val="1"/>
      <charset val="162"/>
    </font>
    <font>
      <sz val="15"/>
      <color indexed="81"/>
      <name val="Tahoma"/>
      <family val="2"/>
      <charset val="162"/>
    </font>
    <font>
      <b/>
      <sz val="15"/>
      <color indexed="81"/>
      <name val="Tahoma"/>
      <family val="2"/>
      <charset val="162"/>
    </font>
    <font>
      <sz val="14"/>
      <color indexed="81"/>
      <name val="Tahoma"/>
      <family val="2"/>
      <charset val="162"/>
    </font>
    <font>
      <sz val="9"/>
      <color indexed="81"/>
      <name val="Tahoma"/>
      <family val="2"/>
      <charset val="162"/>
    </font>
    <font>
      <b/>
      <sz val="14"/>
      <color indexed="81"/>
      <name val="Tahoma"/>
      <family val="2"/>
      <charset val="162"/>
    </font>
    <font>
      <b/>
      <i/>
      <u/>
      <sz val="14"/>
      <color indexed="81"/>
      <name val="Tahoma"/>
      <family val="2"/>
      <charset val="162"/>
    </font>
    <font>
      <u/>
      <sz val="14"/>
      <color indexed="81"/>
      <name val="Tahoma"/>
      <family val="2"/>
      <charset val="162"/>
    </font>
    <font>
      <b/>
      <u/>
      <sz val="14"/>
      <color indexed="81"/>
      <name val="Tahoma"/>
      <family val="2"/>
      <charset val="162"/>
    </font>
    <font>
      <b/>
      <sz val="9"/>
      <color indexed="81"/>
      <name val="Tahoma"/>
      <family val="2"/>
      <charset val="162"/>
    </font>
    <font>
      <b/>
      <sz val="11"/>
      <color rgb="FFFFFFFF"/>
      <name val="Calibri"/>
      <family val="2"/>
      <charset val="162"/>
      <scheme val="minor"/>
    </font>
    <font>
      <sz val="11"/>
      <color rgb="FF000000"/>
      <name val="Calibri"/>
      <family val="2"/>
      <charset val="162"/>
      <scheme val="minor"/>
    </font>
    <font>
      <sz val="11"/>
      <name val="Calibri"/>
      <family val="2"/>
      <charset val="162"/>
      <scheme val="minor"/>
    </font>
    <font>
      <b/>
      <sz val="11"/>
      <color theme="1"/>
      <name val="Calibri"/>
      <family val="2"/>
      <charset val="162"/>
      <scheme val="minor"/>
    </font>
    <font>
      <sz val="12"/>
      <color theme="1"/>
      <name val="Calibri"/>
      <family val="2"/>
      <charset val="162"/>
      <scheme val="minor"/>
    </font>
    <font>
      <sz val="20"/>
      <color theme="0"/>
      <name val="Arial Black"/>
      <family val="2"/>
      <charset val="162"/>
    </font>
    <font>
      <sz val="20"/>
      <color theme="5"/>
      <name val="Arial Black"/>
      <family val="2"/>
      <charset val="162"/>
    </font>
    <font>
      <b/>
      <sz val="20"/>
      <color theme="5"/>
      <name val="Arial Black"/>
      <family val="2"/>
      <charset val="162"/>
    </font>
    <font>
      <b/>
      <sz val="20"/>
      <color rgb="FF000000"/>
      <name val="Arial Black"/>
      <family val="2"/>
      <charset val="162"/>
    </font>
    <font>
      <b/>
      <sz val="20"/>
      <color theme="1"/>
      <name val="Arial Black"/>
      <family val="2"/>
      <charset val="162"/>
    </font>
    <font>
      <sz val="11"/>
      <color theme="1"/>
      <name val="Calibri"/>
      <family val="2"/>
      <charset val="162"/>
      <scheme val="minor"/>
    </font>
    <font>
      <sz val="20"/>
      <name val="Arial Black"/>
      <family val="2"/>
      <charset val="162"/>
    </font>
    <font>
      <b/>
      <sz val="20"/>
      <color theme="0"/>
      <name val="Arial Black"/>
      <family val="2"/>
      <charset val="162"/>
    </font>
    <font>
      <b/>
      <sz val="11"/>
      <color theme="1"/>
      <name val="Arial Rounded MT Bold"/>
      <family val="2"/>
    </font>
    <font>
      <b/>
      <sz val="14"/>
      <color theme="5"/>
      <name val="Arial Black"/>
      <family val="2"/>
      <charset val="162"/>
    </font>
    <font>
      <sz val="22"/>
      <name val="Arial Rounded MT Bold"/>
      <family val="2"/>
    </font>
    <font>
      <b/>
      <sz val="13"/>
      <color rgb="FFFFFFFF"/>
      <name val="Calibri"/>
      <family val="2"/>
      <charset val="162"/>
      <scheme val="minor"/>
    </font>
    <font>
      <b/>
      <sz val="12"/>
      <color rgb="FFFFFFFF"/>
      <name val="Calibri"/>
      <family val="2"/>
      <charset val="162"/>
      <scheme val="minor"/>
    </font>
    <font>
      <b/>
      <sz val="16"/>
      <color theme="0"/>
      <name val="Arial Black"/>
      <family val="2"/>
      <charset val="162"/>
    </font>
    <font>
      <b/>
      <sz val="12"/>
      <name val="Arial Black"/>
      <family val="2"/>
      <charset val="162"/>
    </font>
    <font>
      <sz val="24"/>
      <color theme="1"/>
      <name val="Calibri"/>
      <family val="2"/>
      <charset val="162"/>
      <scheme val="minor"/>
    </font>
    <font>
      <sz val="11"/>
      <color rgb="FFFF0000"/>
      <name val="Calibri"/>
      <family val="2"/>
      <charset val="162"/>
      <scheme val="minor"/>
    </font>
    <font>
      <sz val="20"/>
      <color rgb="FF00B0F0"/>
      <name val="Arial Black"/>
      <family val="2"/>
      <charset val="162"/>
    </font>
    <font>
      <b/>
      <sz val="20"/>
      <color rgb="FF00B0F0"/>
      <name val="Arial Black"/>
      <family val="2"/>
      <charset val="162"/>
    </font>
    <font>
      <b/>
      <sz val="10"/>
      <color rgb="FF00B0F0"/>
      <name val="Arial Black"/>
      <family val="2"/>
      <charset val="162"/>
    </font>
    <font>
      <sz val="16"/>
      <color rgb="FF00B0F0"/>
      <name val="Arial Rounded MT Bold"/>
      <family val="2"/>
      <charset val="162"/>
    </font>
    <font>
      <sz val="18"/>
      <name val="Arial Black"/>
      <family val="2"/>
      <charset val="162"/>
    </font>
    <font>
      <sz val="18"/>
      <name val="Calibri"/>
      <family val="2"/>
      <charset val="162"/>
      <scheme val="minor"/>
    </font>
    <font>
      <sz val="18"/>
      <color theme="0"/>
      <name val="Calibri"/>
      <family val="2"/>
      <charset val="162"/>
      <scheme val="minor"/>
    </font>
  </fonts>
  <fills count="45">
    <fill>
      <patternFill patternType="none"/>
    </fill>
    <fill>
      <patternFill patternType="gray125"/>
    </fill>
    <fill>
      <patternFill patternType="solid">
        <fgColor rgb="FFFFC7CE"/>
      </patternFill>
    </fill>
    <fill>
      <patternFill patternType="solid">
        <fgColor rgb="FFC6EFCE"/>
      </patternFill>
    </fill>
    <fill>
      <patternFill patternType="solid">
        <fgColor rgb="FFFFEB9C"/>
      </patternFill>
    </fill>
    <fill>
      <patternFill patternType="solid">
        <fgColor rgb="FFFFF2CC"/>
        <bgColor indexed="64"/>
      </patternFill>
    </fill>
    <fill>
      <patternFill patternType="solid">
        <fgColor rgb="FF962828"/>
        <bgColor indexed="64"/>
      </patternFill>
    </fill>
    <fill>
      <patternFill patternType="solid">
        <fgColor rgb="FF1F4E79"/>
        <bgColor indexed="64"/>
      </patternFill>
    </fill>
    <fill>
      <patternFill patternType="solid">
        <fgColor rgb="FF2D5A3C"/>
        <bgColor indexed="64"/>
      </patternFill>
    </fill>
    <fill>
      <patternFill patternType="solid">
        <fgColor rgb="FFC0CDC4"/>
        <bgColor indexed="64"/>
      </patternFill>
    </fill>
    <fill>
      <patternFill patternType="solid">
        <fgColor rgb="FFE1CDE9"/>
        <bgColor indexed="64"/>
      </patternFill>
    </fill>
    <fill>
      <patternFill patternType="solid">
        <fgColor rgb="FFD8D1B5"/>
        <bgColor indexed="64"/>
      </patternFill>
    </fill>
    <fill>
      <patternFill patternType="solid">
        <fgColor rgb="FFFBE1B8"/>
        <bgColor indexed="64"/>
      </patternFill>
    </fill>
    <fill>
      <patternFill patternType="solid">
        <fgColor rgb="FFC2E0F4"/>
        <bgColor indexed="64"/>
      </patternFill>
    </fill>
    <fill>
      <patternFill patternType="solid">
        <fgColor rgb="FFB9E2DA"/>
        <bgColor indexed="64"/>
      </patternFill>
    </fill>
    <fill>
      <patternFill patternType="solid">
        <fgColor rgb="FFB6CBC7"/>
        <bgColor indexed="64"/>
      </patternFill>
    </fill>
    <fill>
      <patternFill patternType="solid">
        <fgColor rgb="FFDFE4E4"/>
        <bgColor indexed="64"/>
      </patternFill>
    </fill>
    <fill>
      <patternFill patternType="solid">
        <fgColor rgb="FFF7D8BD"/>
        <bgColor indexed="64"/>
      </patternFill>
    </fill>
    <fill>
      <patternFill patternType="solid">
        <fgColor rgb="FFF3E3B5"/>
        <bgColor indexed="64"/>
      </patternFill>
    </fill>
    <fill>
      <patternFill patternType="solid">
        <fgColor rgb="FFBAEBE1"/>
        <bgColor indexed="64"/>
      </patternFill>
    </fill>
    <fill>
      <patternFill patternType="solid">
        <fgColor rgb="FFB8CDC1"/>
        <bgColor indexed="64"/>
      </patternFill>
    </fill>
    <fill>
      <patternFill patternType="solid">
        <fgColor rgb="FFCEC0D4"/>
        <bgColor indexed="64"/>
      </patternFill>
    </fill>
    <fill>
      <patternFill patternType="solid">
        <fgColor rgb="FFC0F0D4"/>
        <bgColor indexed="64"/>
      </patternFill>
    </fill>
    <fill>
      <patternFill patternType="solid">
        <fgColor rgb="FFF2CCB2"/>
        <bgColor indexed="64"/>
      </patternFill>
    </fill>
    <fill>
      <patternFill patternType="solid">
        <fgColor rgb="FFECC4BF"/>
        <bgColor indexed="64"/>
      </patternFill>
    </fill>
    <fill>
      <patternFill patternType="solid">
        <fgColor rgb="FF00A03C"/>
        <bgColor indexed="64"/>
      </patternFill>
    </fill>
    <fill>
      <patternFill patternType="solid">
        <fgColor rgb="FFC2C8CF"/>
        <bgColor indexed="64"/>
      </patternFill>
    </fill>
    <fill>
      <patternFill patternType="solid">
        <fgColor rgb="FFDDC7E6"/>
        <bgColor indexed="64"/>
      </patternFill>
    </fill>
    <fill>
      <patternFill patternType="solid">
        <fgColor rgb="FFD8C4C4"/>
        <bgColor indexed="64"/>
      </patternFill>
    </fill>
    <fill>
      <patternFill patternType="solid">
        <fgColor rgb="FF1E783C"/>
        <bgColor indexed="64"/>
      </patternFill>
    </fill>
    <fill>
      <patternFill patternType="solid">
        <fgColor rgb="FF3C3C78"/>
        <bgColor indexed="64"/>
      </patternFill>
    </fill>
    <fill>
      <patternFill patternType="solid">
        <fgColor rgb="FF5A3C78"/>
        <bgColor indexed="64"/>
      </patternFill>
    </fill>
    <fill>
      <patternFill patternType="solid">
        <fgColor rgb="FFC6EFCE"/>
        <bgColor indexed="64"/>
      </patternFill>
    </fill>
    <fill>
      <patternFill patternType="solid">
        <fgColor rgb="FF145A6E"/>
        <bgColor indexed="64"/>
      </patternFill>
    </fill>
    <fill>
      <patternFill patternType="solid">
        <fgColor rgb="FF146E5A"/>
        <bgColor indexed="64"/>
      </patternFill>
    </fill>
    <fill>
      <patternFill patternType="solid">
        <fgColor rgb="FF5A146E"/>
        <bgColor indexed="64"/>
      </patternFill>
    </fill>
    <fill>
      <patternFill patternType="solid">
        <fgColor theme="1"/>
        <bgColor indexed="64"/>
      </patternFill>
    </fill>
    <fill>
      <patternFill patternType="solid">
        <fgColor theme="0" tint="-0.34998626667073579"/>
        <bgColor indexed="64"/>
      </patternFill>
    </fill>
    <fill>
      <patternFill patternType="solid">
        <fgColor rgb="FFFF0000"/>
        <bgColor indexed="64"/>
      </patternFill>
    </fill>
    <fill>
      <patternFill patternType="solid">
        <fgColor rgb="FF1E375A"/>
        <bgColor indexed="64"/>
      </patternFill>
    </fill>
    <fill>
      <patternFill patternType="solid">
        <fgColor rgb="FF465A78"/>
        <bgColor indexed="64"/>
      </patternFill>
    </fill>
    <fill>
      <patternFill patternType="solid">
        <fgColor rgb="FFFFC7CE"/>
        <bgColor indexed="64"/>
      </patternFill>
    </fill>
    <fill>
      <patternFill patternType="solid">
        <fgColor theme="4"/>
        <bgColor indexed="64"/>
      </patternFill>
    </fill>
    <fill>
      <patternFill patternType="solid">
        <fgColor rgb="FFFFFF00"/>
        <bgColor indexed="64"/>
      </patternFill>
    </fill>
    <fill>
      <patternFill patternType="solid">
        <fgColor theme="0"/>
        <bgColor indexed="64"/>
      </patternFill>
    </fill>
  </fills>
  <borders count="17">
    <border>
      <left/>
      <right/>
      <top/>
      <bottom/>
      <diagonal/>
    </border>
    <border>
      <left style="thin">
        <color auto="1"/>
      </left>
      <right style="thin">
        <color auto="1"/>
      </right>
      <top style="thin">
        <color auto="1"/>
      </top>
      <bottom style="thin">
        <color auto="1"/>
      </bottom>
      <diagonal/>
    </border>
    <border>
      <left style="thin">
        <color indexed="64"/>
      </left>
      <right/>
      <top/>
      <bottom style="thin">
        <color indexed="64"/>
      </bottom>
      <diagonal/>
    </border>
    <border>
      <left/>
      <right/>
      <top/>
      <bottom style="thin">
        <color indexed="64"/>
      </bottom>
      <diagonal/>
    </border>
    <border>
      <left style="thick">
        <color auto="1"/>
      </left>
      <right style="thick">
        <color auto="1"/>
      </right>
      <top style="thick">
        <color auto="1"/>
      </top>
      <bottom style="thick">
        <color auto="1"/>
      </bottom>
      <diagonal/>
    </border>
    <border>
      <left style="thick">
        <color auto="1"/>
      </left>
      <right/>
      <top style="thick">
        <color auto="1"/>
      </top>
      <bottom style="thick">
        <color auto="1"/>
      </bottom>
      <diagonal/>
    </border>
    <border>
      <left style="thick">
        <color theme="0"/>
      </left>
      <right style="thick">
        <color theme="0"/>
      </right>
      <top style="thick">
        <color theme="0"/>
      </top>
      <bottom style="thick">
        <color theme="0"/>
      </bottom>
      <diagonal/>
    </border>
    <border>
      <left/>
      <right/>
      <top style="thick">
        <color auto="1"/>
      </top>
      <bottom style="thick">
        <color auto="1"/>
      </bottom>
      <diagonal/>
    </border>
    <border>
      <left/>
      <right style="thick">
        <color auto="1"/>
      </right>
      <top style="thick">
        <color auto="1"/>
      </top>
      <bottom style="thick">
        <color auto="1"/>
      </bottom>
      <diagonal/>
    </border>
    <border>
      <left style="medium">
        <color theme="2"/>
      </left>
      <right style="medium">
        <color theme="2"/>
      </right>
      <top style="medium">
        <color theme="2"/>
      </top>
      <bottom style="medium">
        <color theme="2"/>
      </bottom>
      <diagonal/>
    </border>
    <border>
      <left style="thick">
        <color auto="1"/>
      </left>
      <right style="thick">
        <color auto="1"/>
      </right>
      <top style="thick">
        <color auto="1"/>
      </top>
      <bottom/>
      <diagonal/>
    </border>
    <border>
      <left style="thick">
        <color auto="1"/>
      </left>
      <right/>
      <top style="thick">
        <color auto="1"/>
      </top>
      <bottom/>
      <diagonal/>
    </border>
    <border>
      <left style="thick">
        <color auto="1"/>
      </left>
      <right style="thick">
        <color auto="1"/>
      </right>
      <top/>
      <bottom style="thick">
        <color auto="1"/>
      </bottom>
      <diagonal/>
    </border>
    <border>
      <left style="thick">
        <color auto="1"/>
      </left>
      <right/>
      <top/>
      <bottom style="thick">
        <color auto="1"/>
      </bottom>
      <diagonal/>
    </border>
    <border>
      <left style="thick">
        <color theme="0"/>
      </left>
      <right style="thick">
        <color theme="0"/>
      </right>
      <top/>
      <bottom style="thick">
        <color theme="0"/>
      </bottom>
      <diagonal/>
    </border>
    <border>
      <left style="thick">
        <color theme="0"/>
      </left>
      <right/>
      <top/>
      <bottom style="thick">
        <color theme="0"/>
      </bottom>
      <diagonal/>
    </border>
    <border>
      <left/>
      <right style="thick">
        <color theme="0"/>
      </right>
      <top style="thick">
        <color theme="0"/>
      </top>
      <bottom style="thick">
        <color theme="0"/>
      </bottom>
      <diagonal/>
    </border>
  </borders>
  <cellStyleXfs count="5">
    <xf numFmtId="0" fontId="0" fillId="0" borderId="0"/>
    <xf numFmtId="0" fontId="2" fillId="2" borderId="0" applyNumberFormat="0" applyBorder="0" applyAlignment="0" applyProtection="0"/>
    <xf numFmtId="0" fontId="3" fillId="3" borderId="0" applyNumberFormat="0" applyBorder="0" applyAlignment="0" applyProtection="0"/>
    <xf numFmtId="0" fontId="4" fillId="4" borderId="0" applyNumberFormat="0" applyBorder="0" applyAlignment="0" applyProtection="0"/>
    <xf numFmtId="164" fontId="27" fillId="0" borderId="0" applyFont="0" applyFill="0" applyBorder="0" applyAlignment="0" applyProtection="0"/>
  </cellStyleXfs>
  <cellXfs count="247">
    <xf numFmtId="0" fontId="0" fillId="0" borderId="0" xfId="0"/>
    <xf numFmtId="0" fontId="6" fillId="0" borderId="3" xfId="0" applyFont="1" applyBorder="1" applyAlignment="1">
      <alignment horizontal="center"/>
    </xf>
    <xf numFmtId="0" fontId="6" fillId="0" borderId="2" xfId="0" applyFont="1" applyBorder="1" applyAlignment="1">
      <alignment horizontal="left"/>
    </xf>
    <xf numFmtId="0" fontId="1" fillId="0" borderId="1" xfId="0" applyFont="1" applyBorder="1"/>
    <xf numFmtId="1" fontId="1" fillId="0" borderId="1" xfId="0" applyNumberFormat="1" applyFont="1" applyBorder="1" applyAlignment="1">
      <alignment horizontal="center"/>
    </xf>
    <xf numFmtId="0" fontId="3" fillId="3" borderId="1" xfId="2" applyBorder="1" applyAlignment="1">
      <alignment horizontal="center"/>
    </xf>
    <xf numFmtId="0" fontId="4" fillId="4" borderId="1" xfId="3" applyBorder="1" applyAlignment="1">
      <alignment horizontal="center"/>
    </xf>
    <xf numFmtId="0" fontId="2" fillId="2" borderId="1" xfId="1" applyBorder="1"/>
    <xf numFmtId="0" fontId="1" fillId="0" borderId="1" xfId="0" applyFont="1" applyBorder="1" applyAlignment="1">
      <alignment horizontal="center"/>
    </xf>
    <xf numFmtId="0" fontId="6" fillId="0" borderId="1" xfId="0" applyFont="1" applyBorder="1" applyAlignment="1">
      <alignment horizontal="left"/>
    </xf>
    <xf numFmtId="0" fontId="6" fillId="0" borderId="1" xfId="0" applyFont="1" applyBorder="1"/>
    <xf numFmtId="0" fontId="7" fillId="0" borderId="1" xfId="0" applyFont="1" applyBorder="1"/>
    <xf numFmtId="17" fontId="0" fillId="0" borderId="0" xfId="0" applyNumberFormat="1"/>
    <xf numFmtId="0" fontId="0" fillId="0" borderId="0" xfId="0"/>
    <xf numFmtId="3" fontId="0" fillId="0" borderId="0" xfId="0" applyNumberFormat="1"/>
    <xf numFmtId="0" fontId="0" fillId="0" borderId="0" xfId="0" applyFill="1"/>
    <xf numFmtId="0" fontId="0" fillId="5" borderId="0" xfId="0" applyFill="1"/>
    <xf numFmtId="4" fontId="0" fillId="0" borderId="0" xfId="0" applyNumberFormat="1"/>
    <xf numFmtId="0" fontId="17" fillId="6" borderId="0" xfId="0" applyFont="1" applyFill="1" applyAlignment="1">
      <alignment horizontal="center" wrapText="1"/>
    </xf>
    <xf numFmtId="2" fontId="0" fillId="0" borderId="0" xfId="0" applyNumberFormat="1"/>
    <xf numFmtId="165" fontId="0" fillId="0" borderId="0" xfId="0" applyNumberFormat="1"/>
    <xf numFmtId="1" fontId="0" fillId="0" borderId="0" xfId="0" applyNumberFormat="1"/>
    <xf numFmtId="0" fontId="17" fillId="7" borderId="0" xfId="0" applyFont="1" applyFill="1" applyAlignment="1">
      <alignment horizontal="center" wrapText="1"/>
    </xf>
    <xf numFmtId="0" fontId="17" fillId="8" borderId="0" xfId="0" applyFont="1" applyFill="1" applyAlignment="1">
      <alignment horizontal="center"/>
    </xf>
    <xf numFmtId="165" fontId="0" fillId="9" borderId="0" xfId="0" applyNumberFormat="1" applyFill="1"/>
    <xf numFmtId="0" fontId="18" fillId="10" borderId="0" xfId="0" applyFont="1" applyFill="1"/>
    <xf numFmtId="3" fontId="18" fillId="10" borderId="0" xfId="0" applyNumberFormat="1" applyFont="1" applyFill="1"/>
    <xf numFmtId="2" fontId="18" fillId="10" borderId="0" xfId="0" applyNumberFormat="1" applyFont="1" applyFill="1"/>
    <xf numFmtId="165" fontId="18" fillId="10" borderId="0" xfId="0" applyNumberFormat="1" applyFont="1" applyFill="1"/>
    <xf numFmtId="1" fontId="18" fillId="10" borderId="0" xfId="0" applyNumberFormat="1" applyFont="1" applyFill="1"/>
    <xf numFmtId="0" fontId="18" fillId="11" borderId="0" xfId="0" applyFont="1" applyFill="1"/>
    <xf numFmtId="3" fontId="18" fillId="11" borderId="0" xfId="0" applyNumberFormat="1" applyFont="1" applyFill="1"/>
    <xf numFmtId="2" fontId="18" fillId="11" borderId="0" xfId="0" applyNumberFormat="1" applyFont="1" applyFill="1"/>
    <xf numFmtId="165" fontId="18" fillId="11" borderId="0" xfId="0" applyNumberFormat="1" applyFont="1" applyFill="1"/>
    <xf numFmtId="1" fontId="18" fillId="11" borderId="0" xfId="0" applyNumberFormat="1" applyFont="1" applyFill="1"/>
    <xf numFmtId="0" fontId="18" fillId="12" borderId="0" xfId="0" applyFont="1" applyFill="1"/>
    <xf numFmtId="3" fontId="18" fillId="12" borderId="0" xfId="0" applyNumberFormat="1" applyFont="1" applyFill="1"/>
    <xf numFmtId="2" fontId="18" fillId="12" borderId="0" xfId="0" applyNumberFormat="1" applyFont="1" applyFill="1"/>
    <xf numFmtId="165" fontId="18" fillId="12" borderId="0" xfId="0" applyNumberFormat="1" applyFont="1" applyFill="1"/>
    <xf numFmtId="1" fontId="18" fillId="12" borderId="0" xfId="0" applyNumberFormat="1" applyFont="1" applyFill="1"/>
    <xf numFmtId="0" fontId="18" fillId="13" borderId="0" xfId="0" applyFont="1" applyFill="1"/>
    <xf numFmtId="3" fontId="18" fillId="13" borderId="0" xfId="0" applyNumberFormat="1" applyFont="1" applyFill="1"/>
    <xf numFmtId="2" fontId="18" fillId="13" borderId="0" xfId="0" applyNumberFormat="1" applyFont="1" applyFill="1"/>
    <xf numFmtId="165" fontId="18" fillId="13" borderId="0" xfId="0" applyNumberFormat="1" applyFont="1" applyFill="1"/>
    <xf numFmtId="1" fontId="18" fillId="13" borderId="0" xfId="0" applyNumberFormat="1" applyFont="1" applyFill="1"/>
    <xf numFmtId="0" fontId="18" fillId="14" borderId="0" xfId="0" applyFont="1" applyFill="1"/>
    <xf numFmtId="3" fontId="18" fillId="14" borderId="0" xfId="0" applyNumberFormat="1" applyFont="1" applyFill="1"/>
    <xf numFmtId="2" fontId="18" fillId="14" borderId="0" xfId="0" applyNumberFormat="1" applyFont="1" applyFill="1"/>
    <xf numFmtId="165" fontId="18" fillId="14" borderId="0" xfId="0" applyNumberFormat="1" applyFont="1" applyFill="1"/>
    <xf numFmtId="1" fontId="18" fillId="14" borderId="0" xfId="0" applyNumberFormat="1" applyFont="1" applyFill="1"/>
    <xf numFmtId="0" fontId="18" fillId="15" borderId="0" xfId="0" applyFont="1" applyFill="1"/>
    <xf numFmtId="3" fontId="18" fillId="15" borderId="0" xfId="0" applyNumberFormat="1" applyFont="1" applyFill="1"/>
    <xf numFmtId="2" fontId="18" fillId="15" borderId="0" xfId="0" applyNumberFormat="1" applyFont="1" applyFill="1"/>
    <xf numFmtId="165" fontId="18" fillId="15" borderId="0" xfId="0" applyNumberFormat="1" applyFont="1" applyFill="1"/>
    <xf numFmtId="1" fontId="18" fillId="15" borderId="0" xfId="0" applyNumberFormat="1" applyFont="1" applyFill="1"/>
    <xf numFmtId="0" fontId="18" fillId="16" borderId="0" xfId="0" applyFont="1" applyFill="1"/>
    <xf numFmtId="3" fontId="18" fillId="16" borderId="0" xfId="0" applyNumberFormat="1" applyFont="1" applyFill="1"/>
    <xf numFmtId="2" fontId="18" fillId="16" borderId="0" xfId="0" applyNumberFormat="1" applyFont="1" applyFill="1"/>
    <xf numFmtId="165" fontId="18" fillId="16" borderId="0" xfId="0" applyNumberFormat="1" applyFont="1" applyFill="1"/>
    <xf numFmtId="1" fontId="18" fillId="16" borderId="0" xfId="0" applyNumberFormat="1" applyFont="1" applyFill="1"/>
    <xf numFmtId="0" fontId="18" fillId="17" borderId="0" xfId="0" applyFont="1" applyFill="1"/>
    <xf numFmtId="3" fontId="18" fillId="17" borderId="0" xfId="0" applyNumberFormat="1" applyFont="1" applyFill="1"/>
    <xf numFmtId="2" fontId="18" fillId="17" borderId="0" xfId="0" applyNumberFormat="1" applyFont="1" applyFill="1"/>
    <xf numFmtId="165" fontId="18" fillId="17" borderId="0" xfId="0" applyNumberFormat="1" applyFont="1" applyFill="1"/>
    <xf numFmtId="1" fontId="18" fillId="17" borderId="0" xfId="0" applyNumberFormat="1" applyFont="1" applyFill="1"/>
    <xf numFmtId="0" fontId="18" fillId="18" borderId="0" xfId="0" applyFont="1" applyFill="1"/>
    <xf numFmtId="3" fontId="18" fillId="18" borderId="0" xfId="0" applyNumberFormat="1" applyFont="1" applyFill="1"/>
    <xf numFmtId="2" fontId="18" fillId="18" borderId="0" xfId="0" applyNumberFormat="1" applyFont="1" applyFill="1"/>
    <xf numFmtId="165" fontId="18" fillId="18" borderId="0" xfId="0" applyNumberFormat="1" applyFont="1" applyFill="1"/>
    <xf numFmtId="1" fontId="18" fillId="18" borderId="0" xfId="0" applyNumberFormat="1" applyFont="1" applyFill="1"/>
    <xf numFmtId="0" fontId="18" fillId="19" borderId="0" xfId="0" applyFont="1" applyFill="1"/>
    <xf numFmtId="3" fontId="18" fillId="19" borderId="0" xfId="0" applyNumberFormat="1" applyFont="1" applyFill="1"/>
    <xf numFmtId="2" fontId="18" fillId="19" borderId="0" xfId="0" applyNumberFormat="1" applyFont="1" applyFill="1"/>
    <xf numFmtId="165" fontId="18" fillId="19" borderId="0" xfId="0" applyNumberFormat="1" applyFont="1" applyFill="1"/>
    <xf numFmtId="1" fontId="18" fillId="19" borderId="0" xfId="0" applyNumberFormat="1" applyFont="1" applyFill="1"/>
    <xf numFmtId="0" fontId="18" fillId="20" borderId="0" xfId="0" applyFont="1" applyFill="1"/>
    <xf numFmtId="3" fontId="18" fillId="20" borderId="0" xfId="0" applyNumberFormat="1" applyFont="1" applyFill="1"/>
    <xf numFmtId="2" fontId="18" fillId="20" borderId="0" xfId="0" applyNumberFormat="1" applyFont="1" applyFill="1"/>
    <xf numFmtId="165" fontId="18" fillId="20" borderId="0" xfId="0" applyNumberFormat="1" applyFont="1" applyFill="1"/>
    <xf numFmtId="1" fontId="18" fillId="20" borderId="0" xfId="0" applyNumberFormat="1" applyFont="1" applyFill="1"/>
    <xf numFmtId="0" fontId="18" fillId="21" borderId="0" xfId="0" applyFont="1" applyFill="1"/>
    <xf numFmtId="3" fontId="18" fillId="21" borderId="0" xfId="0" applyNumberFormat="1" applyFont="1" applyFill="1"/>
    <xf numFmtId="2" fontId="18" fillId="21" borderId="0" xfId="0" applyNumberFormat="1" applyFont="1" applyFill="1"/>
    <xf numFmtId="165" fontId="18" fillId="21" borderId="0" xfId="0" applyNumberFormat="1" applyFont="1" applyFill="1"/>
    <xf numFmtId="1" fontId="18" fillId="21" borderId="0" xfId="0" applyNumberFormat="1" applyFont="1" applyFill="1"/>
    <xf numFmtId="0" fontId="18" fillId="22" borderId="0" xfId="0" applyFont="1" applyFill="1"/>
    <xf numFmtId="3" fontId="18" fillId="22" borderId="0" xfId="0" applyNumberFormat="1" applyFont="1" applyFill="1"/>
    <xf numFmtId="2" fontId="18" fillId="22" borderId="0" xfId="0" applyNumberFormat="1" applyFont="1" applyFill="1"/>
    <xf numFmtId="165" fontId="18" fillId="22" borderId="0" xfId="0" applyNumberFormat="1" applyFont="1" applyFill="1"/>
    <xf numFmtId="1" fontId="18" fillId="22" borderId="0" xfId="0" applyNumberFormat="1" applyFont="1" applyFill="1"/>
    <xf numFmtId="0" fontId="18" fillId="23" borderId="0" xfId="0" applyFont="1" applyFill="1"/>
    <xf numFmtId="3" fontId="18" fillId="23" borderId="0" xfId="0" applyNumberFormat="1" applyFont="1" applyFill="1"/>
    <xf numFmtId="2" fontId="18" fillId="23" borderId="0" xfId="0" applyNumberFormat="1" applyFont="1" applyFill="1"/>
    <xf numFmtId="165" fontId="18" fillId="23" borderId="0" xfId="0" applyNumberFormat="1" applyFont="1" applyFill="1"/>
    <xf numFmtId="1" fontId="18" fillId="23" borderId="0" xfId="0" applyNumberFormat="1" applyFont="1" applyFill="1"/>
    <xf numFmtId="0" fontId="18" fillId="24" borderId="0" xfId="0" applyFont="1" applyFill="1"/>
    <xf numFmtId="3" fontId="18" fillId="24" borderId="0" xfId="0" applyNumberFormat="1" applyFont="1" applyFill="1"/>
    <xf numFmtId="2" fontId="18" fillId="24" borderId="0" xfId="0" applyNumberFormat="1" applyFont="1" applyFill="1"/>
    <xf numFmtId="165" fontId="18" fillId="24" borderId="0" xfId="0" applyNumberFormat="1" applyFont="1" applyFill="1"/>
    <xf numFmtId="1" fontId="18" fillId="24" borderId="0" xfId="0" applyNumberFormat="1" applyFont="1" applyFill="1"/>
    <xf numFmtId="0" fontId="17" fillId="25" borderId="0" xfId="0" applyFont="1" applyFill="1"/>
    <xf numFmtId="0" fontId="18" fillId="26" borderId="0" xfId="0" applyFont="1" applyFill="1"/>
    <xf numFmtId="3" fontId="18" fillId="26" borderId="0" xfId="0" applyNumberFormat="1" applyFont="1" applyFill="1"/>
    <xf numFmtId="2" fontId="18" fillId="26" borderId="0" xfId="0" applyNumberFormat="1" applyFont="1" applyFill="1"/>
    <xf numFmtId="165" fontId="18" fillId="26" borderId="0" xfId="0" applyNumberFormat="1" applyFont="1" applyFill="1"/>
    <xf numFmtId="1" fontId="18" fillId="26" borderId="0" xfId="0" applyNumberFormat="1" applyFont="1" applyFill="1"/>
    <xf numFmtId="0" fontId="18" fillId="27" borderId="0" xfId="0" applyFont="1" applyFill="1"/>
    <xf numFmtId="3" fontId="18" fillId="27" borderId="0" xfId="0" applyNumberFormat="1" applyFont="1" applyFill="1"/>
    <xf numFmtId="2" fontId="18" fillId="27" borderId="0" xfId="0" applyNumberFormat="1" applyFont="1" applyFill="1"/>
    <xf numFmtId="165" fontId="18" fillId="27" borderId="0" xfId="0" applyNumberFormat="1" applyFont="1" applyFill="1"/>
    <xf numFmtId="1" fontId="18" fillId="27" borderId="0" xfId="0" applyNumberFormat="1" applyFont="1" applyFill="1"/>
    <xf numFmtId="0" fontId="18" fillId="28" borderId="0" xfId="0" applyFont="1" applyFill="1"/>
    <xf numFmtId="3" fontId="18" fillId="28" borderId="0" xfId="0" applyNumberFormat="1" applyFont="1" applyFill="1"/>
    <xf numFmtId="2" fontId="18" fillId="28" borderId="0" xfId="0" applyNumberFormat="1" applyFont="1" applyFill="1"/>
    <xf numFmtId="165" fontId="18" fillId="28" borderId="0" xfId="0" applyNumberFormat="1" applyFont="1" applyFill="1"/>
    <xf numFmtId="1" fontId="18" fillId="28" borderId="0" xfId="0" applyNumberFormat="1" applyFont="1" applyFill="1"/>
    <xf numFmtId="0" fontId="17" fillId="29" borderId="0" xfId="0" applyFont="1" applyFill="1" applyAlignment="1">
      <alignment horizontal="center" wrapText="1"/>
    </xf>
    <xf numFmtId="0" fontId="17" fillId="30" borderId="0" xfId="0" applyFont="1" applyFill="1" applyAlignment="1">
      <alignment horizontal="center" wrapText="1"/>
    </xf>
    <xf numFmtId="2" fontId="19" fillId="0" borderId="0" xfId="0" applyNumberFormat="1" applyFont="1" applyFill="1"/>
    <xf numFmtId="0" fontId="17" fillId="31" borderId="0" xfId="0" applyFont="1" applyFill="1" applyAlignment="1">
      <alignment horizontal="center" wrapText="1"/>
    </xf>
    <xf numFmtId="2" fontId="3" fillId="32" borderId="0" xfId="0" applyNumberFormat="1" applyFont="1" applyFill="1"/>
    <xf numFmtId="0" fontId="17" fillId="33" borderId="0" xfId="0" applyFont="1" applyFill="1" applyAlignment="1">
      <alignment horizontal="center" wrapText="1"/>
    </xf>
    <xf numFmtId="0" fontId="17" fillId="34" borderId="0" xfId="0" applyFont="1" applyFill="1" applyAlignment="1">
      <alignment horizontal="center" wrapText="1"/>
    </xf>
    <xf numFmtId="0" fontId="17" fillId="35" borderId="0" xfId="0" applyFont="1" applyFill="1" applyAlignment="1">
      <alignment horizontal="center" wrapText="1"/>
    </xf>
    <xf numFmtId="0" fontId="20" fillId="0" borderId="0" xfId="0" applyFont="1"/>
    <xf numFmtId="0" fontId="22" fillId="36" borderId="4" xfId="0" applyFont="1" applyFill="1" applyBorder="1" applyAlignment="1" applyProtection="1">
      <alignment horizontal="center" vertical="center"/>
    </xf>
    <xf numFmtId="0" fontId="25" fillId="12" borderId="4" xfId="0" applyFont="1" applyFill="1" applyBorder="1" applyAlignment="1" applyProtection="1">
      <alignment horizontal="center"/>
    </xf>
    <xf numFmtId="3" fontId="25" fillId="12" borderId="4" xfId="0" applyNumberFormat="1" applyFont="1" applyFill="1" applyBorder="1" applyAlignment="1" applyProtection="1">
      <alignment horizontal="center"/>
    </xf>
    <xf numFmtId="2" fontId="25" fillId="12" borderId="4" xfId="0" applyNumberFormat="1" applyFont="1" applyFill="1" applyBorder="1" applyAlignment="1" applyProtection="1">
      <alignment horizontal="center"/>
    </xf>
    <xf numFmtId="165" fontId="25" fillId="12" borderId="4" xfId="0" applyNumberFormat="1" applyFont="1" applyFill="1" applyBorder="1" applyAlignment="1" applyProtection="1">
      <alignment horizontal="center"/>
    </xf>
    <xf numFmtId="1" fontId="25" fillId="12" borderId="4" xfId="0" applyNumberFormat="1" applyFont="1" applyFill="1" applyBorder="1" applyAlignment="1" applyProtection="1">
      <alignment horizontal="center"/>
    </xf>
    <xf numFmtId="0" fontId="25" fillId="16" borderId="4" xfId="0" applyFont="1" applyFill="1" applyBorder="1" applyAlignment="1" applyProtection="1">
      <alignment horizontal="center"/>
    </xf>
    <xf numFmtId="3" fontId="25" fillId="16" borderId="4" xfId="0" applyNumberFormat="1" applyFont="1" applyFill="1" applyBorder="1" applyAlignment="1" applyProtection="1">
      <alignment horizontal="center"/>
    </xf>
    <xf numFmtId="2" fontId="25" fillId="16" borderId="4" xfId="0" applyNumberFormat="1" applyFont="1" applyFill="1" applyBorder="1" applyAlignment="1" applyProtection="1">
      <alignment horizontal="center"/>
    </xf>
    <xf numFmtId="165" fontId="25" fillId="16" borderId="4" xfId="0" applyNumberFormat="1" applyFont="1" applyFill="1" applyBorder="1" applyAlignment="1" applyProtection="1">
      <alignment horizontal="center"/>
    </xf>
    <xf numFmtId="1" fontId="25" fillId="16" borderId="4" xfId="0" applyNumberFormat="1" applyFont="1" applyFill="1" applyBorder="1" applyAlignment="1" applyProtection="1">
      <alignment horizontal="center"/>
    </xf>
    <xf numFmtId="0" fontId="25" fillId="15" borderId="4" xfId="0" applyFont="1" applyFill="1" applyBorder="1" applyProtection="1"/>
    <xf numFmtId="3" fontId="25" fillId="15" borderId="4" xfId="0" applyNumberFormat="1" applyFont="1" applyFill="1" applyBorder="1" applyProtection="1"/>
    <xf numFmtId="2" fontId="25" fillId="15" borderId="4" xfId="0" applyNumberFormat="1" applyFont="1" applyFill="1" applyBorder="1" applyProtection="1"/>
    <xf numFmtId="165" fontId="25" fillId="15" borderId="4" xfId="0" applyNumberFormat="1" applyFont="1" applyFill="1" applyBorder="1" applyProtection="1"/>
    <xf numFmtId="1" fontId="25" fillId="15" borderId="4" xfId="0" applyNumberFormat="1" applyFont="1" applyFill="1" applyBorder="1" applyProtection="1"/>
    <xf numFmtId="2" fontId="25" fillId="20" borderId="4" xfId="0" applyNumberFormat="1" applyFont="1" applyFill="1" applyBorder="1" applyProtection="1"/>
    <xf numFmtId="3" fontId="25" fillId="20" borderId="4" xfId="0" applyNumberFormat="1" applyFont="1" applyFill="1" applyBorder="1" applyProtection="1"/>
    <xf numFmtId="165" fontId="25" fillId="20" borderId="4" xfId="0" applyNumberFormat="1" applyFont="1" applyFill="1" applyBorder="1" applyProtection="1"/>
    <xf numFmtId="1" fontId="25" fillId="20" borderId="4" xfId="0" applyNumberFormat="1" applyFont="1" applyFill="1" applyBorder="1" applyProtection="1"/>
    <xf numFmtId="3" fontId="25" fillId="12" borderId="4" xfId="0" applyNumberFormat="1" applyFont="1" applyFill="1" applyBorder="1" applyProtection="1"/>
    <xf numFmtId="2" fontId="25" fillId="12" borderId="4" xfId="0" applyNumberFormat="1" applyFont="1" applyFill="1" applyBorder="1" applyProtection="1"/>
    <xf numFmtId="165" fontId="25" fillId="12" borderId="4" xfId="0" applyNumberFormat="1" applyFont="1" applyFill="1" applyBorder="1" applyProtection="1"/>
    <xf numFmtId="1" fontId="25" fillId="12" borderId="4" xfId="0" applyNumberFormat="1" applyFont="1" applyFill="1" applyBorder="1" applyProtection="1"/>
    <xf numFmtId="0" fontId="26" fillId="0" borderId="4" xfId="0" applyFont="1" applyBorder="1" applyAlignment="1" applyProtection="1">
      <alignment horizontal="center"/>
    </xf>
    <xf numFmtId="0" fontId="23" fillId="36" borderId="0" xfId="0" applyFont="1" applyFill="1" applyBorder="1" applyAlignment="1" applyProtection="1">
      <alignment vertical="center"/>
    </xf>
    <xf numFmtId="0" fontId="28" fillId="36" borderId="0" xfId="0" applyFont="1" applyFill="1" applyBorder="1" applyAlignment="1" applyProtection="1">
      <alignment vertical="center"/>
    </xf>
    <xf numFmtId="165" fontId="25" fillId="12" borderId="5" xfId="0" applyNumberFormat="1" applyFont="1" applyFill="1" applyBorder="1" applyAlignment="1" applyProtection="1">
      <alignment horizontal="center"/>
    </xf>
    <xf numFmtId="165" fontId="25" fillId="16" borderId="5" xfId="0" applyNumberFormat="1" applyFont="1" applyFill="1" applyBorder="1" applyAlignment="1" applyProtection="1">
      <alignment horizontal="center"/>
    </xf>
    <xf numFmtId="165" fontId="25" fillId="15" borderId="5" xfId="0" applyNumberFormat="1" applyFont="1" applyFill="1" applyBorder="1" applyProtection="1"/>
    <xf numFmtId="165" fontId="25" fillId="20" borderId="5" xfId="0" applyNumberFormat="1" applyFont="1" applyFill="1" applyBorder="1" applyProtection="1"/>
    <xf numFmtId="165" fontId="25" fillId="12" borderId="5" xfId="0" applyNumberFormat="1" applyFont="1" applyFill="1" applyBorder="1" applyProtection="1"/>
    <xf numFmtId="0" fontId="26" fillId="0" borderId="5" xfId="0" applyFont="1" applyBorder="1" applyAlignment="1" applyProtection="1">
      <alignment horizontal="center"/>
    </xf>
    <xf numFmtId="2" fontId="29" fillId="36" borderId="6" xfId="0" applyNumberFormat="1" applyFont="1" applyFill="1" applyBorder="1" applyAlignment="1" applyProtection="1">
      <alignment horizontal="center"/>
    </xf>
    <xf numFmtId="164" fontId="25" fillId="12" borderId="4" xfId="4" applyFont="1" applyFill="1" applyBorder="1" applyAlignment="1" applyProtection="1">
      <alignment horizontal="center" vertical="center"/>
    </xf>
    <xf numFmtId="0" fontId="29" fillId="36" borderId="4" xfId="0" applyFont="1" applyFill="1" applyBorder="1" applyAlignment="1" applyProtection="1">
      <alignment horizontal="center" vertical="center"/>
    </xf>
    <xf numFmtId="0" fontId="30" fillId="0" borderId="0" xfId="0" applyFont="1"/>
    <xf numFmtId="165" fontId="17" fillId="33" borderId="0" xfId="0" applyNumberFormat="1" applyFont="1" applyFill="1" applyAlignment="1">
      <alignment horizontal="center" wrapText="1"/>
    </xf>
    <xf numFmtId="165" fontId="17" fillId="34" borderId="0" xfId="0" applyNumberFormat="1" applyFont="1" applyFill="1" applyAlignment="1">
      <alignment horizontal="center" wrapText="1"/>
    </xf>
    <xf numFmtId="165" fontId="17" fillId="35" borderId="0" xfId="0" applyNumberFormat="1" applyFont="1" applyFill="1" applyAlignment="1">
      <alignment horizontal="center" wrapText="1"/>
    </xf>
    <xf numFmtId="166" fontId="0" fillId="0" borderId="0" xfId="0" applyNumberFormat="1"/>
    <xf numFmtId="2" fontId="32" fillId="37" borderId="9" xfId="0" applyNumberFormat="1" applyFont="1" applyFill="1" applyBorder="1" applyAlignment="1" applyProtection="1">
      <alignment horizontal="center"/>
    </xf>
    <xf numFmtId="0" fontId="22" fillId="38" borderId="4" xfId="0" applyFont="1" applyFill="1" applyBorder="1" applyAlignment="1" applyProtection="1">
      <alignment horizontal="center" vertical="center"/>
    </xf>
    <xf numFmtId="0" fontId="25" fillId="38" borderId="4" xfId="0" applyFont="1" applyFill="1" applyBorder="1" applyProtection="1"/>
    <xf numFmtId="3" fontId="25" fillId="38" borderId="4" xfId="0" applyNumberFormat="1" applyFont="1" applyFill="1" applyBorder="1" applyProtection="1"/>
    <xf numFmtId="3" fontId="25" fillId="38" borderId="4" xfId="0" applyNumberFormat="1" applyFont="1" applyFill="1" applyBorder="1" applyAlignment="1" applyProtection="1">
      <alignment horizontal="center"/>
    </xf>
    <xf numFmtId="0" fontId="25" fillId="38" borderId="4" xfId="0" applyFont="1" applyFill="1" applyBorder="1" applyAlignment="1" applyProtection="1">
      <alignment horizontal="center"/>
    </xf>
    <xf numFmtId="169" fontId="0" fillId="0" borderId="0" xfId="0" applyNumberFormat="1"/>
    <xf numFmtId="22" fontId="0" fillId="0" borderId="0" xfId="0" applyNumberFormat="1"/>
    <xf numFmtId="167" fontId="0" fillId="0" borderId="0" xfId="0" applyNumberFormat="1"/>
    <xf numFmtId="168" fontId="0" fillId="0" borderId="0" xfId="0" applyNumberFormat="1"/>
    <xf numFmtId="0" fontId="33" fillId="39" borderId="0" xfId="0" applyFont="1" applyFill="1" applyAlignment="1">
      <alignment horizontal="center"/>
    </xf>
    <xf numFmtId="0" fontId="34" fillId="40" borderId="0" xfId="0" applyFont="1" applyFill="1"/>
    <xf numFmtId="3" fontId="21" fillId="40" borderId="0" xfId="0" applyNumberFormat="1" applyFont="1" applyFill="1"/>
    <xf numFmtId="170" fontId="21" fillId="40" borderId="0" xfId="0" applyNumberFormat="1" applyFont="1" applyFill="1"/>
    <xf numFmtId="4" fontId="21" fillId="40" borderId="0" xfId="0" applyNumberFormat="1" applyFont="1" applyFill="1"/>
    <xf numFmtId="0" fontId="21" fillId="40" borderId="0" xfId="0" applyFont="1" applyFill="1"/>
    <xf numFmtId="2" fontId="21" fillId="40" borderId="0" xfId="0" applyNumberFormat="1" applyFont="1" applyFill="1"/>
    <xf numFmtId="0" fontId="21" fillId="0" borderId="0" xfId="0" applyFont="1"/>
    <xf numFmtId="3" fontId="21" fillId="0" borderId="0" xfId="0" applyNumberFormat="1" applyFont="1"/>
    <xf numFmtId="170" fontId="21" fillId="0" borderId="0" xfId="0" applyNumberFormat="1" applyFont="1"/>
    <xf numFmtId="4" fontId="21" fillId="0" borderId="0" xfId="0" applyNumberFormat="1" applyFont="1"/>
    <xf numFmtId="4" fontId="21" fillId="32" borderId="0" xfId="0" applyNumberFormat="1" applyFont="1" applyFill="1"/>
    <xf numFmtId="2" fontId="21" fillId="0" borderId="0" xfId="0" applyNumberFormat="1" applyFont="1"/>
    <xf numFmtId="4" fontId="21" fillId="41" borderId="0" xfId="0" applyNumberFormat="1" applyFont="1" applyFill="1"/>
    <xf numFmtId="2" fontId="35" fillId="36" borderId="6" xfId="0" applyNumberFormat="1" applyFont="1" applyFill="1" applyBorder="1" applyAlignment="1" applyProtection="1">
      <alignment horizontal="left" vertical="center"/>
    </xf>
    <xf numFmtId="2" fontId="32" fillId="37" borderId="0" xfId="0" applyNumberFormat="1" applyFont="1" applyFill="1" applyBorder="1" applyAlignment="1" applyProtection="1">
      <alignment horizontal="center"/>
    </xf>
    <xf numFmtId="2" fontId="29" fillId="42" borderId="6" xfId="0" applyNumberFormat="1" applyFont="1" applyFill="1" applyBorder="1" applyAlignment="1" applyProtection="1">
      <alignment horizontal="center"/>
    </xf>
    <xf numFmtId="164" fontId="24" fillId="36" borderId="10" xfId="4" applyFont="1" applyFill="1" applyBorder="1" applyAlignment="1" applyProtection="1">
      <alignment horizontal="center" vertical="center"/>
    </xf>
    <xf numFmtId="0" fontId="24" fillId="36" borderId="10" xfId="0" applyFont="1" applyFill="1" applyBorder="1" applyAlignment="1" applyProtection="1">
      <alignment horizontal="center"/>
    </xf>
    <xf numFmtId="0" fontId="22" fillId="36" borderId="12" xfId="0" applyFont="1" applyFill="1" applyBorder="1" applyAlignment="1" applyProtection="1">
      <alignment horizontal="center" vertical="center"/>
    </xf>
    <xf numFmtId="3" fontId="25" fillId="12" borderId="12" xfId="0" applyNumberFormat="1" applyFont="1" applyFill="1" applyBorder="1" applyAlignment="1" applyProtection="1">
      <alignment horizontal="center"/>
    </xf>
    <xf numFmtId="2" fontId="25" fillId="12" borderId="12" xfId="0" applyNumberFormat="1" applyFont="1" applyFill="1" applyBorder="1" applyAlignment="1" applyProtection="1">
      <alignment horizontal="center"/>
    </xf>
    <xf numFmtId="164" fontId="25" fillId="12" borderId="12" xfId="4" applyFont="1" applyFill="1" applyBorder="1" applyAlignment="1" applyProtection="1">
      <alignment horizontal="center" vertical="center"/>
    </xf>
    <xf numFmtId="2" fontId="29" fillId="36" borderId="14" xfId="0" applyNumberFormat="1" applyFont="1" applyFill="1" applyBorder="1" applyAlignment="1" applyProtection="1">
      <alignment horizontal="center"/>
    </xf>
    <xf numFmtId="2" fontId="36" fillId="37" borderId="4" xfId="0" applyNumberFormat="1" applyFont="1" applyFill="1" applyBorder="1" applyAlignment="1" applyProtection="1">
      <alignment vertical="center"/>
    </xf>
    <xf numFmtId="0" fontId="0" fillId="0" borderId="0" xfId="0" applyAlignment="1">
      <alignment horizontal="center"/>
    </xf>
    <xf numFmtId="0" fontId="23" fillId="36" borderId="10" xfId="0" applyFont="1" applyFill="1" applyBorder="1" applyAlignment="1" applyProtection="1">
      <alignment horizontal="center"/>
    </xf>
    <xf numFmtId="164" fontId="24" fillId="36" borderId="10" xfId="4" applyFont="1" applyFill="1" applyBorder="1" applyAlignment="1" applyProtection="1">
      <alignment horizontal="center"/>
    </xf>
    <xf numFmtId="0" fontId="24" fillId="36" borderId="11" xfId="0" applyFont="1" applyFill="1" applyBorder="1" applyAlignment="1" applyProtection="1">
      <alignment horizontal="center"/>
    </xf>
    <xf numFmtId="164" fontId="31" fillId="36" borderId="10" xfId="4" applyFont="1" applyFill="1" applyBorder="1" applyAlignment="1" applyProtection="1">
      <alignment horizontal="center"/>
    </xf>
    <xf numFmtId="2" fontId="24" fillId="36" borderId="10" xfId="4" applyNumberFormat="1" applyFont="1" applyFill="1" applyBorder="1" applyAlignment="1" applyProtection="1">
      <alignment horizontal="center"/>
    </xf>
    <xf numFmtId="2" fontId="24" fillId="36" borderId="0" xfId="4" applyNumberFormat="1" applyFont="1" applyFill="1" applyBorder="1" applyAlignment="1" applyProtection="1">
      <alignment horizontal="center"/>
    </xf>
    <xf numFmtId="2" fontId="29" fillId="42" borderId="15" xfId="0" applyNumberFormat="1" applyFont="1" applyFill="1" applyBorder="1" applyAlignment="1" applyProtection="1">
      <alignment horizontal="center"/>
    </xf>
    <xf numFmtId="2" fontId="35" fillId="36" borderId="16" xfId="0" applyNumberFormat="1" applyFont="1" applyFill="1" applyBorder="1" applyAlignment="1" applyProtection="1">
      <alignment horizontal="left" vertical="center"/>
    </xf>
    <xf numFmtId="0" fontId="37" fillId="0" borderId="4" xfId="0" applyFont="1" applyBorder="1" applyProtection="1"/>
    <xf numFmtId="0" fontId="38" fillId="36" borderId="0" xfId="0" applyFont="1" applyFill="1"/>
    <xf numFmtId="0" fontId="25" fillId="15" borderId="12" xfId="0" applyFont="1" applyFill="1" applyBorder="1" applyProtection="1"/>
    <xf numFmtId="3" fontId="25" fillId="15" borderId="12" xfId="0" applyNumberFormat="1" applyFont="1" applyFill="1" applyBorder="1" applyProtection="1"/>
    <xf numFmtId="169" fontId="29" fillId="36" borderId="6" xfId="0" applyNumberFormat="1" applyFont="1" applyFill="1" applyBorder="1" applyAlignment="1" applyProtection="1">
      <alignment horizontal="center"/>
    </xf>
    <xf numFmtId="0" fontId="39" fillId="36" borderId="4" xfId="0" applyFont="1" applyFill="1" applyBorder="1" applyAlignment="1" applyProtection="1">
      <alignment vertical="center"/>
    </xf>
    <xf numFmtId="164" fontId="40" fillId="36" borderId="10" xfId="4" applyFont="1" applyFill="1" applyBorder="1" applyAlignment="1" applyProtection="1">
      <alignment horizontal="center" vertical="center"/>
    </xf>
    <xf numFmtId="2" fontId="41" fillId="36" borderId="4" xfId="0" applyNumberFormat="1" applyFont="1" applyFill="1" applyBorder="1" applyAlignment="1" applyProtection="1">
      <alignment vertical="center"/>
    </xf>
    <xf numFmtId="2" fontId="42" fillId="36" borderId="4" xfId="0" applyNumberFormat="1" applyFont="1" applyFill="1" applyBorder="1" applyAlignment="1" applyProtection="1">
      <alignment horizontal="left" vertical="center"/>
    </xf>
    <xf numFmtId="0" fontId="39" fillId="36" borderId="5" xfId="0" applyNumberFormat="1" applyFont="1" applyFill="1" applyBorder="1" applyAlignment="1" applyProtection="1">
      <alignment horizontal="center" vertical="center"/>
    </xf>
    <xf numFmtId="4" fontId="21" fillId="0" borderId="0" xfId="0" applyNumberFormat="1" applyFont="1" applyFill="1"/>
    <xf numFmtId="0" fontId="43" fillId="43" borderId="0" xfId="0" applyFont="1" applyFill="1" applyBorder="1" applyAlignment="1" applyProtection="1">
      <alignment horizontal="center"/>
    </xf>
    <xf numFmtId="0" fontId="44" fillId="43" borderId="4" xfId="0" applyFont="1" applyFill="1" applyBorder="1" applyProtection="1"/>
    <xf numFmtId="0" fontId="44" fillId="43" borderId="0" xfId="0" applyFont="1" applyFill="1" applyProtection="1"/>
    <xf numFmtId="167" fontId="29" fillId="36" borderId="6" xfId="0" applyNumberFormat="1" applyFont="1" applyFill="1" applyBorder="1" applyAlignment="1" applyProtection="1">
      <alignment horizontal="center"/>
    </xf>
    <xf numFmtId="0" fontId="38" fillId="44" borderId="0" xfId="0" applyFont="1" applyFill="1" applyAlignment="1">
      <alignment horizontal="center"/>
    </xf>
    <xf numFmtId="0" fontId="38" fillId="44" borderId="0" xfId="0" applyFont="1" applyFill="1"/>
    <xf numFmtId="168" fontId="29" fillId="36" borderId="6" xfId="0" applyNumberFormat="1" applyFont="1" applyFill="1" applyBorder="1" applyAlignment="1" applyProtection="1">
      <alignment horizontal="center"/>
    </xf>
    <xf numFmtId="2" fontId="25" fillId="20" borderId="12" xfId="0" applyNumberFormat="1" applyFont="1" applyFill="1" applyBorder="1" applyProtection="1"/>
    <xf numFmtId="3" fontId="25" fillId="12" borderId="12" xfId="0" applyNumberFormat="1" applyFont="1" applyFill="1" applyBorder="1" applyProtection="1"/>
    <xf numFmtId="2" fontId="25" fillId="12" borderId="12" xfId="0" applyNumberFormat="1" applyFont="1" applyFill="1" applyBorder="1" applyProtection="1"/>
    <xf numFmtId="165" fontId="25" fillId="12" borderId="12" xfId="0" applyNumberFormat="1" applyFont="1" applyFill="1" applyBorder="1" applyProtection="1"/>
    <xf numFmtId="1" fontId="25" fillId="12" borderId="12" xfId="0" applyNumberFormat="1" applyFont="1" applyFill="1" applyBorder="1" applyProtection="1"/>
    <xf numFmtId="165" fontId="25" fillId="12" borderId="13" xfId="0" applyNumberFormat="1" applyFont="1" applyFill="1" applyBorder="1" applyProtection="1"/>
    <xf numFmtId="2" fontId="25" fillId="15" borderId="12" xfId="0" applyNumberFormat="1" applyFont="1" applyFill="1" applyBorder="1" applyProtection="1"/>
    <xf numFmtId="165" fontId="25" fillId="15" borderId="12" xfId="0" applyNumberFormat="1" applyFont="1" applyFill="1" applyBorder="1" applyProtection="1"/>
    <xf numFmtId="1" fontId="25" fillId="15" borderId="12" xfId="0" applyNumberFormat="1" applyFont="1" applyFill="1" applyBorder="1" applyProtection="1"/>
    <xf numFmtId="165" fontId="25" fillId="15" borderId="13" xfId="0" applyNumberFormat="1" applyFont="1" applyFill="1" applyBorder="1" applyProtection="1"/>
    <xf numFmtId="0" fontId="45" fillId="36" borderId="0" xfId="0" applyFont="1" applyFill="1" applyAlignment="1">
      <alignment horizontal="center"/>
    </xf>
    <xf numFmtId="2" fontId="45" fillId="36" borderId="0" xfId="0" applyNumberFormat="1" applyFont="1" applyFill="1" applyAlignment="1">
      <alignment horizontal="center"/>
    </xf>
    <xf numFmtId="2" fontId="0" fillId="0" borderId="0" xfId="0" applyNumberFormat="1" applyAlignment="1">
      <alignment horizontal="center"/>
    </xf>
    <xf numFmtId="0" fontId="23" fillId="36" borderId="5" xfId="0" applyFont="1" applyFill="1" applyBorder="1" applyAlignment="1" applyProtection="1">
      <alignment horizontal="center" vertical="center"/>
    </xf>
    <xf numFmtId="0" fontId="23" fillId="36" borderId="7" xfId="0" applyFont="1" applyFill="1" applyBorder="1" applyAlignment="1" applyProtection="1">
      <alignment horizontal="center" vertical="center"/>
    </xf>
    <xf numFmtId="0" fontId="23" fillId="36" borderId="8" xfId="0" applyFont="1" applyFill="1" applyBorder="1" applyAlignment="1" applyProtection="1">
      <alignment horizontal="center" vertical="center"/>
    </xf>
    <xf numFmtId="0" fontId="39" fillId="36" borderId="4" xfId="0" applyFont="1" applyFill="1" applyBorder="1" applyAlignment="1" applyProtection="1">
      <alignment horizontal="center" vertical="center"/>
    </xf>
    <xf numFmtId="0" fontId="6" fillId="0" borderId="2" xfId="0" applyFont="1" applyBorder="1" applyAlignment="1">
      <alignment horizontal="center"/>
    </xf>
    <xf numFmtId="0" fontId="6" fillId="0" borderId="3" xfId="0" applyFont="1" applyBorder="1" applyAlignment="1">
      <alignment horizontal="center"/>
    </xf>
  </cellXfs>
  <cellStyles count="5">
    <cellStyle name="İyi" xfId="2" builtinId="26"/>
    <cellStyle name="Kötü" xfId="1" builtinId="27"/>
    <cellStyle name="Normal" xfId="0" builtinId="0"/>
    <cellStyle name="Nötr" xfId="3" builtinId="28"/>
    <cellStyle name="Virgül" xfId="4" builtinId="3"/>
  </cellStyles>
  <dxfs count="28">
    <dxf>
      <fill>
        <patternFill>
          <bgColor rgb="FF0070C0"/>
        </patternFill>
      </fill>
    </dxf>
    <dxf>
      <fill>
        <patternFill>
          <bgColor theme="9" tint="-0.24994659260841701"/>
        </patternFill>
      </fill>
    </dxf>
    <dxf>
      <fill>
        <patternFill>
          <bgColor rgb="FFFF0000"/>
        </patternFill>
      </fill>
    </dxf>
    <dxf>
      <fill>
        <patternFill>
          <bgColor rgb="FF0070C0"/>
        </patternFill>
      </fill>
    </dxf>
    <dxf>
      <fill>
        <patternFill>
          <bgColor theme="9" tint="-0.24994659260841701"/>
        </patternFill>
      </fill>
    </dxf>
    <dxf>
      <fill>
        <patternFill>
          <bgColor rgb="FFFF0000"/>
        </patternFill>
      </fill>
    </dxf>
    <dxf>
      <font>
        <color theme="9"/>
      </font>
    </dxf>
    <dxf>
      <numFmt numFmtId="2" formatCode="0.00"/>
      <fill>
        <patternFill patternType="solid">
          <bgColor rgb="FFFF0000"/>
        </patternFill>
      </fill>
    </dxf>
    <dxf>
      <numFmt numFmtId="2" formatCode="0.00"/>
      <fill>
        <patternFill patternType="solid">
          <bgColor rgb="FFFF0000"/>
        </patternFill>
      </fill>
    </dxf>
    <dxf>
      <font>
        <color theme="9"/>
      </font>
    </dxf>
    <dxf>
      <font>
        <color theme="9"/>
      </font>
    </dxf>
    <dxf>
      <font>
        <color theme="9"/>
      </font>
    </dxf>
    <dxf>
      <numFmt numFmtId="2" formatCode="0.00"/>
      <fill>
        <patternFill patternType="solid">
          <bgColor rgb="FFFF0000"/>
        </patternFill>
      </fill>
    </dxf>
    <dxf>
      <fill>
        <patternFill>
          <bgColor rgb="FF0070C0"/>
        </patternFill>
      </fill>
    </dxf>
    <dxf>
      <fill>
        <patternFill>
          <bgColor theme="9" tint="-0.24994659260841701"/>
        </patternFill>
      </fill>
    </dxf>
    <dxf>
      <fill>
        <patternFill>
          <bgColor rgb="FFFF0000"/>
        </patternFill>
      </fill>
    </dxf>
    <dxf>
      <font>
        <color theme="9"/>
      </font>
    </dxf>
    <dxf>
      <numFmt numFmtId="2" formatCode="0.00"/>
      <fill>
        <patternFill patternType="solid">
          <bgColor rgb="FFFF0000"/>
        </patternFill>
      </fill>
    </dxf>
    <dxf>
      <numFmt numFmtId="2" formatCode="0.00"/>
      <fill>
        <patternFill patternType="solid">
          <bgColor rgb="FFFF0000"/>
        </patternFill>
      </fill>
    </dxf>
    <dxf>
      <font>
        <color theme="9"/>
      </font>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s>
  <tableStyles count="0" defaultTableStyle="TableStyleMedium2" defaultPivotStyle="PivotStyleLight16"/>
  <colors>
    <mruColors>
      <color rgb="FFCC0099"/>
      <color rgb="FFCC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checked="Checked"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checked="Checked"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checked="Checked"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checked="Checked"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checked="Checked"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checked="Checked"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checked="Checked"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ctrlProps/ctrlProp117.xml><?xml version="1.0" encoding="utf-8"?>
<formControlPr xmlns="http://schemas.microsoft.com/office/spreadsheetml/2009/9/main" objectType="CheckBox" lockText="1" noThreeD="1"/>
</file>

<file path=xl/ctrlProps/ctrlProp118.xml><?xml version="1.0" encoding="utf-8"?>
<formControlPr xmlns="http://schemas.microsoft.com/office/spreadsheetml/2009/9/main" objectType="CheckBox" lockText="1" noThreeD="1"/>
</file>

<file path=xl/ctrlProps/ctrlProp119.xml><?xml version="1.0" encoding="utf-8"?>
<formControlPr xmlns="http://schemas.microsoft.com/office/spreadsheetml/2009/9/main" objectType="CheckBox" lockText="1" noThreeD="1"/>
</file>

<file path=xl/ctrlProps/ctrlProp120.xml><?xml version="1.0" encoding="utf-8"?>
<formControlPr xmlns="http://schemas.microsoft.com/office/spreadsheetml/2009/9/main" objectType="CheckBox" lockText="1" noThreeD="1"/>
</file>

<file path=xl/ctrlProps/ctrlProp121.xml><?xml version="1.0" encoding="utf-8"?>
<formControlPr xmlns="http://schemas.microsoft.com/office/spreadsheetml/2009/9/main" objectType="CheckBox" lockText="1" noThreeD="1"/>
</file>

<file path=xl/ctrlProps/ctrlProp122.xml><?xml version="1.0" encoding="utf-8"?>
<formControlPr xmlns="http://schemas.microsoft.com/office/spreadsheetml/2009/9/main" objectType="CheckBox" lockText="1" noThreeD="1"/>
</file>

<file path=xl/ctrlProps/ctrlProp123.xml><?xml version="1.0" encoding="utf-8"?>
<formControlPr xmlns="http://schemas.microsoft.com/office/spreadsheetml/2009/9/main" objectType="CheckBox" lockText="1" noThreeD="1"/>
</file>

<file path=xl/ctrlProps/ctrlProp124.xml><?xml version="1.0" encoding="utf-8"?>
<formControlPr xmlns="http://schemas.microsoft.com/office/spreadsheetml/2009/9/main" objectType="CheckBox" lockText="1" noThreeD="1"/>
</file>

<file path=xl/ctrlProps/ctrlProp125.xml><?xml version="1.0" encoding="utf-8"?>
<formControlPr xmlns="http://schemas.microsoft.com/office/spreadsheetml/2009/9/main" objectType="CheckBox" lockText="1" noThreeD="1"/>
</file>

<file path=xl/ctrlProps/ctrlProp126.xml><?xml version="1.0" encoding="utf-8"?>
<formControlPr xmlns="http://schemas.microsoft.com/office/spreadsheetml/2009/9/main" objectType="CheckBox" lockText="1" noThreeD="1"/>
</file>

<file path=xl/ctrlProps/ctrlProp127.xml><?xml version="1.0" encoding="utf-8"?>
<formControlPr xmlns="http://schemas.microsoft.com/office/spreadsheetml/2009/9/main" objectType="CheckBox" lockText="1" noThreeD="1"/>
</file>

<file path=xl/ctrlProps/ctrlProp128.xml><?xml version="1.0" encoding="utf-8"?>
<formControlPr xmlns="http://schemas.microsoft.com/office/spreadsheetml/2009/9/main" objectType="CheckBox" lockText="1" noThreeD="1"/>
</file>

<file path=xl/ctrlProps/ctrlProp129.xml><?xml version="1.0" encoding="utf-8"?>
<formControlPr xmlns="http://schemas.microsoft.com/office/spreadsheetml/2009/9/main" objectType="CheckBox" checked="Checked" lockText="1" noThreeD="1"/>
</file>

<file path=xl/ctrlProps/ctrlProp130.xml><?xml version="1.0" encoding="utf-8"?>
<formControlPr xmlns="http://schemas.microsoft.com/office/spreadsheetml/2009/9/main" objectType="CheckBox" checked="Checked" lockText="1" noThreeD="1"/>
</file>

<file path=xl/ctrlProps/ctrlProp131.xml><?xml version="1.0" encoding="utf-8"?>
<formControlPr xmlns="http://schemas.microsoft.com/office/spreadsheetml/2009/9/main" objectType="CheckBox" lockText="1" noThreeD="1"/>
</file>

<file path=xl/ctrlProps/ctrlProp132.xml><?xml version="1.0" encoding="utf-8"?>
<formControlPr xmlns="http://schemas.microsoft.com/office/spreadsheetml/2009/9/main" objectType="CheckBox" checked="Checked" lockText="1" noThreeD="1"/>
</file>

<file path=xl/ctrlProps/ctrlProp133.xml><?xml version="1.0" encoding="utf-8"?>
<formControlPr xmlns="http://schemas.microsoft.com/office/spreadsheetml/2009/9/main" objectType="CheckBox" lockText="1" noThreeD="1"/>
</file>

<file path=xl/ctrlProps/ctrlProp134.xml><?xml version="1.0" encoding="utf-8"?>
<formControlPr xmlns="http://schemas.microsoft.com/office/spreadsheetml/2009/9/main" objectType="CheckBox" lockText="1" noThreeD="1"/>
</file>

<file path=xl/ctrlProps/ctrlProp135.xml><?xml version="1.0" encoding="utf-8"?>
<formControlPr xmlns="http://schemas.microsoft.com/office/spreadsheetml/2009/9/main" objectType="CheckBox" checked="Checked" lockText="1" noThreeD="1"/>
</file>

<file path=xl/ctrlProps/ctrlProp136.xml><?xml version="1.0" encoding="utf-8"?>
<formControlPr xmlns="http://schemas.microsoft.com/office/spreadsheetml/2009/9/main" objectType="CheckBox" lockText="1" noThreeD="1"/>
</file>

<file path=xl/ctrlProps/ctrlProp137.xml><?xml version="1.0" encoding="utf-8"?>
<formControlPr xmlns="http://schemas.microsoft.com/office/spreadsheetml/2009/9/main" objectType="CheckBox" lockText="1" noThreeD="1"/>
</file>

<file path=xl/ctrlProps/ctrlProp138.xml><?xml version="1.0" encoding="utf-8"?>
<formControlPr xmlns="http://schemas.microsoft.com/office/spreadsheetml/2009/9/main" objectType="CheckBox" checked="Checked" lockText="1" noThreeD="1"/>
</file>

<file path=xl/ctrlProps/ctrlProp139.xml><?xml version="1.0" encoding="utf-8"?>
<formControlPr xmlns="http://schemas.microsoft.com/office/spreadsheetml/2009/9/main" objectType="CheckBox" lockText="1" noThreeD="1"/>
</file>

<file path=xl/ctrlProps/ctrlProp140.xml><?xml version="1.0" encoding="utf-8"?>
<formControlPr xmlns="http://schemas.microsoft.com/office/spreadsheetml/2009/9/main" objectType="CheckBox" lockText="1" noThreeD="1"/>
</file>

<file path=xl/ctrlProps/ctrlProp141.xml><?xml version="1.0" encoding="utf-8"?>
<formControlPr xmlns="http://schemas.microsoft.com/office/spreadsheetml/2009/9/main" objectType="CheckBox" checked="Checked" lockText="1" noThreeD="1"/>
</file>

<file path=xl/ctrlProps/ctrlProp142.xml><?xml version="1.0" encoding="utf-8"?>
<formControlPr xmlns="http://schemas.microsoft.com/office/spreadsheetml/2009/9/main" objectType="CheckBox" lockText="1" noThreeD="1"/>
</file>

<file path=xl/ctrlProps/ctrlProp143.xml><?xml version="1.0" encoding="utf-8"?>
<formControlPr xmlns="http://schemas.microsoft.com/office/spreadsheetml/2009/9/main" objectType="CheckBox" lockText="1" noThreeD="1"/>
</file>

<file path=xl/ctrlProps/ctrlProp144.xml><?xml version="1.0" encoding="utf-8"?>
<formControlPr xmlns="http://schemas.microsoft.com/office/spreadsheetml/2009/9/main" objectType="CheckBox" checked="Checked" lockText="1" noThreeD="1"/>
</file>

<file path=xl/ctrlProps/ctrlProp145.xml><?xml version="1.0" encoding="utf-8"?>
<formControlPr xmlns="http://schemas.microsoft.com/office/spreadsheetml/2009/9/main" objectType="CheckBox" lockText="1" noThreeD="1"/>
</file>

<file path=xl/ctrlProps/ctrlProp146.xml><?xml version="1.0" encoding="utf-8"?>
<formControlPr xmlns="http://schemas.microsoft.com/office/spreadsheetml/2009/9/main" objectType="CheckBox" lockText="1" noThreeD="1"/>
</file>

<file path=xl/ctrlProps/ctrlProp147.xml><?xml version="1.0" encoding="utf-8"?>
<formControlPr xmlns="http://schemas.microsoft.com/office/spreadsheetml/2009/9/main" objectType="CheckBox" checked="Checked" lockText="1" noThreeD="1"/>
</file>

<file path=xl/ctrlProps/ctrlProp148.xml><?xml version="1.0" encoding="utf-8"?>
<formControlPr xmlns="http://schemas.microsoft.com/office/spreadsheetml/2009/9/main" objectType="CheckBox" checked="Checked" lockText="1" noThreeD="1"/>
</file>

<file path=xl/ctrlProps/ctrlProp149.xml><?xml version="1.0" encoding="utf-8"?>
<formControlPr xmlns="http://schemas.microsoft.com/office/spreadsheetml/2009/9/main" objectType="CheckBox" lockText="1" noThreeD="1"/>
</file>

<file path=xl/ctrlProps/ctrlProp150.xml><?xml version="1.0" encoding="utf-8"?>
<formControlPr xmlns="http://schemas.microsoft.com/office/spreadsheetml/2009/9/main" objectType="CheckBox" checked="Checked" lockText="1" noThreeD="1"/>
</file>

<file path=xl/ctrlProps/ctrlProp151.xml><?xml version="1.0" encoding="utf-8"?>
<formControlPr xmlns="http://schemas.microsoft.com/office/spreadsheetml/2009/9/main" objectType="CheckBox" checked="Checked" lockText="1" noThreeD="1"/>
</file>

<file path=xl/ctrlProps/ctrlProp152.xml><?xml version="1.0" encoding="utf-8"?>
<formControlPr xmlns="http://schemas.microsoft.com/office/spreadsheetml/2009/9/main" objectType="CheckBox" lockText="1" noThreeD="1"/>
</file>

<file path=xl/ctrlProps/ctrlProp153.xml><?xml version="1.0" encoding="utf-8"?>
<formControlPr xmlns="http://schemas.microsoft.com/office/spreadsheetml/2009/9/main" objectType="CheckBox" checked="Checked" lockText="1" noThreeD="1"/>
</file>

<file path=xl/ctrlProps/ctrlProp154.xml><?xml version="1.0" encoding="utf-8"?>
<formControlPr xmlns="http://schemas.microsoft.com/office/spreadsheetml/2009/9/main" objectType="CheckBox" checked="Checked" lockText="1" noThreeD="1"/>
</file>

<file path=xl/ctrlProps/ctrlProp155.xml><?xml version="1.0" encoding="utf-8"?>
<formControlPr xmlns="http://schemas.microsoft.com/office/spreadsheetml/2009/9/main" objectType="CheckBox" lockText="1" noThreeD="1"/>
</file>

<file path=xl/ctrlProps/ctrlProp156.xml><?xml version="1.0" encoding="utf-8"?>
<formControlPr xmlns="http://schemas.microsoft.com/office/spreadsheetml/2009/9/main" objectType="CheckBox" checked="Checked" lockText="1" noThreeD="1"/>
</file>

<file path=xl/ctrlProps/ctrlProp157.xml><?xml version="1.0" encoding="utf-8"?>
<formControlPr xmlns="http://schemas.microsoft.com/office/spreadsheetml/2009/9/main" objectType="CheckBox" checked="Checked" lockText="1" noThreeD="1"/>
</file>

<file path=xl/ctrlProps/ctrlProp158.xml><?xml version="1.0" encoding="utf-8"?>
<formControlPr xmlns="http://schemas.microsoft.com/office/spreadsheetml/2009/9/main" objectType="CheckBox" lockText="1" noThreeD="1"/>
</file>

<file path=xl/ctrlProps/ctrlProp159.xml><?xml version="1.0" encoding="utf-8"?>
<formControlPr xmlns="http://schemas.microsoft.com/office/spreadsheetml/2009/9/main" objectType="CheckBox" checked="Checked" lockText="1" noThreeD="1"/>
</file>

<file path=xl/ctrlProps/ctrlProp160.xml><?xml version="1.0" encoding="utf-8"?>
<formControlPr xmlns="http://schemas.microsoft.com/office/spreadsheetml/2009/9/main" objectType="CheckBox" checked="Checked" lockText="1" noThreeD="1"/>
</file>

<file path=xl/ctrlProps/ctrlProp161.xml><?xml version="1.0" encoding="utf-8"?>
<formControlPr xmlns="http://schemas.microsoft.com/office/spreadsheetml/2009/9/main" objectType="CheckBox" lockText="1" noThreeD="1"/>
</file>

<file path=xl/ctrlProps/ctrlProp162.xml><?xml version="1.0" encoding="utf-8"?>
<formControlPr xmlns="http://schemas.microsoft.com/office/spreadsheetml/2009/9/main" objectType="CheckBox" checked="Checked" lockText="1" noThreeD="1"/>
</file>

<file path=xl/ctrlProps/ctrlProp163.xml><?xml version="1.0" encoding="utf-8"?>
<formControlPr xmlns="http://schemas.microsoft.com/office/spreadsheetml/2009/9/main" objectType="CheckBox" checked="Checked" lockText="1" noThreeD="1"/>
</file>

<file path=xl/ctrlProps/ctrlProp164.xml><?xml version="1.0" encoding="utf-8"?>
<formControlPr xmlns="http://schemas.microsoft.com/office/spreadsheetml/2009/9/main" objectType="CheckBox" lockText="1" noThreeD="1"/>
</file>

<file path=xl/ctrlProps/ctrlProp165.xml><?xml version="1.0" encoding="utf-8"?>
<formControlPr xmlns="http://schemas.microsoft.com/office/spreadsheetml/2009/9/main" objectType="CheckBox" checked="Checked" lockText="1" noThreeD="1"/>
</file>

<file path=xl/ctrlProps/ctrlProp166.xml><?xml version="1.0" encoding="utf-8"?>
<formControlPr xmlns="http://schemas.microsoft.com/office/spreadsheetml/2009/9/main" objectType="CheckBox" checked="Checked" lockText="1" noThreeD="1"/>
</file>

<file path=xl/ctrlProps/ctrlProp16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hyperlink" Target="Music/Canfeza%20&#9749;%20Telifsiz%20T&#252;rk%20Enstr&#252;mantal%20Kafe%20M&#252;zi&#287;i%20G&#252;n%20Bat&#305;m&#305;%20Dinletisi%20-%20Sound%20Lab%20(320k).mp3" TargetMode="External"/></Relationships>
</file>

<file path=xl/drawings/drawing1.xml><?xml version="1.0" encoding="utf-8"?>
<xdr:wsDr xmlns:xdr="http://schemas.openxmlformats.org/drawingml/2006/spreadsheetDrawing" xmlns:a="http://schemas.openxmlformats.org/drawingml/2006/main">
  <xdr:twoCellAnchor>
    <xdr:from>
      <xdr:col>0</xdr:col>
      <xdr:colOff>28577</xdr:colOff>
      <xdr:row>0</xdr:row>
      <xdr:rowOff>0</xdr:rowOff>
    </xdr:from>
    <xdr:to>
      <xdr:col>4</xdr:col>
      <xdr:colOff>476251</xdr:colOff>
      <xdr:row>0</xdr:row>
      <xdr:rowOff>457200</xdr:rowOff>
    </xdr:to>
    <xdr:sp macro="[1]!GunIciYeniArzGuncelle" textlink="">
      <xdr:nvSpPr>
        <xdr:cNvPr id="2" name="Dikdörtgen: Köşeleri Yuvarlatılmış 1">
          <a:extLst>
            <a:ext uri="{FF2B5EF4-FFF2-40B4-BE49-F238E27FC236}">
              <a16:creationId xmlns:a16="http://schemas.microsoft.com/office/drawing/2014/main" id="{00000000-0008-0000-0000-000002000000}"/>
            </a:ext>
          </a:extLst>
        </xdr:cNvPr>
        <xdr:cNvSpPr/>
      </xdr:nvSpPr>
      <xdr:spPr>
        <a:xfrm>
          <a:off x="28577" y="0"/>
          <a:ext cx="1704974" cy="4572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ARZ HİSSELERİ GETİR</a:t>
          </a:r>
        </a:p>
        <a:p>
          <a:pPr marL="0" indent="0" algn="ctr"/>
          <a:endParaRPr lang="tr-TR" sz="1800" b="1">
            <a:solidFill>
              <a:schemeClr val="lt1"/>
            </a:solidFill>
            <a:latin typeface="+mn-lt"/>
            <a:ea typeface="+mn-ea"/>
            <a:cs typeface="+mn-cs"/>
          </a:endParaRPr>
        </a:p>
      </xdr:txBody>
    </xdr:sp>
    <xdr:clientData/>
  </xdr:twoCellAnchor>
  <xdr:twoCellAnchor>
    <xdr:from>
      <xdr:col>7</xdr:col>
      <xdr:colOff>314325</xdr:colOff>
      <xdr:row>0</xdr:row>
      <xdr:rowOff>7058</xdr:rowOff>
    </xdr:from>
    <xdr:to>
      <xdr:col>16</xdr:col>
      <xdr:colOff>95250</xdr:colOff>
      <xdr:row>0</xdr:row>
      <xdr:rowOff>457200</xdr:rowOff>
    </xdr:to>
    <xdr:sp macro="[0]!AnlikGuncelle" textlink="">
      <xdr:nvSpPr>
        <xdr:cNvPr id="5" name="bb01">
          <a:extLst>
            <a:ext uri="{FF2B5EF4-FFF2-40B4-BE49-F238E27FC236}">
              <a16:creationId xmlns:a16="http://schemas.microsoft.com/office/drawing/2014/main" id="{00000000-0008-0000-0000-000005000000}"/>
            </a:ext>
          </a:extLst>
        </xdr:cNvPr>
        <xdr:cNvSpPr>
          <a:spLocks noChangeAspect="1"/>
        </xdr:cNvSpPr>
      </xdr:nvSpPr>
      <xdr:spPr>
        <a:xfrm>
          <a:off x="5362575" y="7058"/>
          <a:ext cx="1895475" cy="45014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ANLIK GÜNCELLE</a:t>
          </a:r>
        </a:p>
      </xdr:txBody>
    </xdr:sp>
    <xdr:clientData/>
  </xdr:twoCellAnchor>
  <xdr:twoCellAnchor>
    <xdr:from>
      <xdr:col>4</xdr:col>
      <xdr:colOff>542926</xdr:colOff>
      <xdr:row>0</xdr:row>
      <xdr:rowOff>28575</xdr:rowOff>
    </xdr:from>
    <xdr:to>
      <xdr:col>5</xdr:col>
      <xdr:colOff>819151</xdr:colOff>
      <xdr:row>0</xdr:row>
      <xdr:rowOff>466725</xdr:rowOff>
    </xdr:to>
    <xdr:sp macro="BilancoGuncelle" textlink="">
      <xdr:nvSpPr>
        <xdr:cNvPr id="7" name="bbilanco1">
          <a:extLst>
            <a:ext uri="{FF2B5EF4-FFF2-40B4-BE49-F238E27FC236}">
              <a16:creationId xmlns:a16="http://schemas.microsoft.com/office/drawing/2014/main" id="{00000000-0008-0000-0000-000007000000}"/>
            </a:ext>
          </a:extLst>
        </xdr:cNvPr>
        <xdr:cNvSpPr/>
      </xdr:nvSpPr>
      <xdr:spPr>
        <a:xfrm>
          <a:off x="1800226" y="28575"/>
          <a:ext cx="1733550" cy="43815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BİLANÇO GÜNCELLE</a:t>
          </a:r>
        </a:p>
      </xdr:txBody>
    </xdr:sp>
    <xdr:clientData/>
  </xdr:twoCellAnchor>
  <xdr:twoCellAnchor>
    <xdr:from>
      <xdr:col>19</xdr:col>
      <xdr:colOff>252412</xdr:colOff>
      <xdr:row>0</xdr:row>
      <xdr:rowOff>0</xdr:rowOff>
    </xdr:from>
    <xdr:to>
      <xdr:col>19</xdr:col>
      <xdr:colOff>776288</xdr:colOff>
      <xdr:row>0</xdr:row>
      <xdr:rowOff>1085852</xdr:rowOff>
    </xdr:to>
    <xdr:sp macro="[0]!YenilikKontrol" textlink="">
      <xdr:nvSpPr>
        <xdr:cNvPr id="8" name="bb18">
          <a:extLst>
            <a:ext uri="{FF2B5EF4-FFF2-40B4-BE49-F238E27FC236}">
              <a16:creationId xmlns:a16="http://schemas.microsoft.com/office/drawing/2014/main" id="{00000000-0008-0000-0000-000008000000}"/>
            </a:ext>
          </a:extLst>
        </xdr:cNvPr>
        <xdr:cNvSpPr/>
      </xdr:nvSpPr>
      <xdr:spPr>
        <a:xfrm rot="5400000">
          <a:off x="11896724" y="280988"/>
          <a:ext cx="1085852" cy="523876"/>
        </a:xfrm>
        <a:prstGeom prst="roundRect">
          <a:avLst/>
        </a:prstGeom>
        <a:solidFill>
          <a:srgbClr val="963C14"/>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YENİLİK KONTROL</a:t>
          </a:r>
        </a:p>
      </xdr:txBody>
    </xdr:sp>
    <xdr:clientData/>
  </xdr:twoCellAnchor>
  <xdr:twoCellAnchor>
    <xdr:from>
      <xdr:col>5</xdr:col>
      <xdr:colOff>895350</xdr:colOff>
      <xdr:row>0</xdr:row>
      <xdr:rowOff>19050</xdr:rowOff>
    </xdr:from>
    <xdr:to>
      <xdr:col>7</xdr:col>
      <xdr:colOff>238125</xdr:colOff>
      <xdr:row>0</xdr:row>
      <xdr:rowOff>485774</xdr:rowOff>
    </xdr:to>
    <xdr:sp macro="[0]!Module21.TumSirala" textlink="">
      <xdr:nvSpPr>
        <xdr:cNvPr id="9" name="bb01">
          <a:extLst>
            <a:ext uri="{FF2B5EF4-FFF2-40B4-BE49-F238E27FC236}">
              <a16:creationId xmlns:a16="http://schemas.microsoft.com/office/drawing/2014/main" id="{00000000-0008-0000-0000-000009000000}"/>
            </a:ext>
          </a:extLst>
        </xdr:cNvPr>
        <xdr:cNvSpPr>
          <a:spLocks noChangeAspect="1"/>
        </xdr:cNvSpPr>
      </xdr:nvSpPr>
      <xdr:spPr>
        <a:xfrm>
          <a:off x="3609975" y="19050"/>
          <a:ext cx="1676400" cy="466724"/>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SIRALA</a:t>
          </a:r>
        </a:p>
      </xdr:txBody>
    </xdr:sp>
    <xdr:clientData/>
  </xdr:twoCellAnchor>
  <xdr:twoCellAnchor editAs="absolute">
    <xdr:from>
      <xdr:col>20</xdr:col>
      <xdr:colOff>266700</xdr:colOff>
      <xdr:row>0</xdr:row>
      <xdr:rowOff>66675</xdr:rowOff>
    </xdr:from>
    <xdr:to>
      <xdr:col>20</xdr:col>
      <xdr:colOff>1581150</xdr:colOff>
      <xdr:row>0</xdr:row>
      <xdr:rowOff>1009650</xdr:rowOff>
    </xdr:to>
    <xdr:sp macro="[1]!Module2.SadeceUyePozitifleriListele" textlink="">
      <xdr:nvSpPr>
        <xdr:cNvPr id="3" name="Kaydırma: Yatay 2">
          <a:extLst>
            <a:ext uri="{FF2B5EF4-FFF2-40B4-BE49-F238E27FC236}">
              <a16:creationId xmlns:a16="http://schemas.microsoft.com/office/drawing/2014/main" id="{00000000-0008-0000-0000-000003000000}"/>
            </a:ext>
          </a:extLst>
        </xdr:cNvPr>
        <xdr:cNvSpPr/>
      </xdr:nvSpPr>
      <xdr:spPr>
        <a:xfrm>
          <a:off x="13096875" y="66675"/>
          <a:ext cx="1314450" cy="942975"/>
        </a:xfrm>
        <a:prstGeom prst="horizontalScroll">
          <a:avLst/>
        </a:prstGeom>
        <a:effectLst>
          <a:glow rad="215900">
            <a:schemeClr val="accent1">
              <a:satMod val="175000"/>
              <a:alpha val="93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600" baseline="0">
              <a:latin typeface="Arial Black" panose="020B0A04020102020204" pitchFamily="34" charset="0"/>
            </a:rPr>
            <a:t>AL_SAT SINYALİ</a:t>
          </a:r>
        </a:p>
        <a:p>
          <a:pPr algn="l"/>
          <a:endParaRPr lang="tr-TR" sz="1100"/>
        </a:p>
      </xdr:txBody>
    </xdr:sp>
    <xdr:clientData/>
  </xdr:twoCellAnchor>
  <xdr:twoCellAnchor>
    <xdr:from>
      <xdr:col>16</xdr:col>
      <xdr:colOff>95250</xdr:colOff>
      <xdr:row>0</xdr:row>
      <xdr:rowOff>28575</xdr:rowOff>
    </xdr:from>
    <xdr:to>
      <xdr:col>17</xdr:col>
      <xdr:colOff>0</xdr:colOff>
      <xdr:row>0</xdr:row>
      <xdr:rowOff>1019175</xdr:rowOff>
    </xdr:to>
    <xdr:sp macro="[0]!BloklariBTAYaGoreSirala" textlink="">
      <xdr:nvSpPr>
        <xdr:cNvPr id="10" name="Akış Çizelgesi: Birleştir 9">
          <a:extLst>
            <a:ext uri="{FF2B5EF4-FFF2-40B4-BE49-F238E27FC236}">
              <a16:creationId xmlns:a16="http://schemas.microsoft.com/office/drawing/2014/main" id="{00000000-0008-0000-0000-00000A000000}"/>
            </a:ext>
          </a:extLst>
        </xdr:cNvPr>
        <xdr:cNvSpPr/>
      </xdr:nvSpPr>
      <xdr:spPr>
        <a:xfrm>
          <a:off x="7924800" y="28575"/>
          <a:ext cx="1343025" cy="990600"/>
        </a:xfrm>
        <a:prstGeom prst="flowChartMerge">
          <a:avLst/>
        </a:prstGeom>
        <a:effectLst>
          <a:glow rad="127000">
            <a:schemeClr val="accent1"/>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tr-TR" sz="1600" b="1">
              <a:latin typeface="Arial Black" panose="020B0A04020102020204" pitchFamily="34" charset="0"/>
            </a:rPr>
            <a:t>BTA</a:t>
          </a:r>
          <a:r>
            <a:rPr lang="tr-TR" sz="1100" b="1">
              <a:latin typeface="Arial Black" panose="020B0A04020102020204" pitchFamily="34" charset="0"/>
            </a:rPr>
            <a:t> </a:t>
          </a:r>
          <a:r>
            <a:rPr lang="tr-TR" sz="900" b="1">
              <a:latin typeface="Arial Black" panose="020B0A04020102020204" pitchFamily="34" charset="0"/>
            </a:rPr>
            <a:t>SIRA</a:t>
          </a:r>
        </a:p>
        <a:p>
          <a:pPr algn="ctr"/>
          <a:endParaRPr lang="tr-TR" sz="700" b="0"/>
        </a:p>
        <a:p>
          <a:pPr algn="ctr"/>
          <a:endParaRPr lang="tr-TR" sz="700" b="1"/>
        </a:p>
      </xdr:txBody>
    </xdr:sp>
    <xdr:clientData/>
  </xdr:twoCellAnchor>
  <xdr:twoCellAnchor>
    <xdr:from>
      <xdr:col>21</xdr:col>
      <xdr:colOff>95250</xdr:colOff>
      <xdr:row>0</xdr:row>
      <xdr:rowOff>57150</xdr:rowOff>
    </xdr:from>
    <xdr:to>
      <xdr:col>23</xdr:col>
      <xdr:colOff>76200</xdr:colOff>
      <xdr:row>0</xdr:row>
      <xdr:rowOff>1095374</xdr:rowOff>
    </xdr:to>
    <xdr:sp macro="[0]!HisseFiltreleSatir3" textlink="">
      <xdr:nvSpPr>
        <xdr:cNvPr id="13" name="Ok: Aşağı 12">
          <a:extLst>
            <a:ext uri="{FF2B5EF4-FFF2-40B4-BE49-F238E27FC236}">
              <a16:creationId xmlns:a16="http://schemas.microsoft.com/office/drawing/2014/main" id="{00000000-0008-0000-0000-00000D000000}"/>
            </a:ext>
          </a:extLst>
        </xdr:cNvPr>
        <xdr:cNvSpPr/>
      </xdr:nvSpPr>
      <xdr:spPr>
        <a:xfrm>
          <a:off x="14706600" y="57150"/>
          <a:ext cx="1695450" cy="1038224"/>
        </a:xfrm>
        <a:prstGeom prst="downArrow">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tr-TR" sz="2200" b="1">
              <a:solidFill>
                <a:srgbClr val="FF0000"/>
              </a:solidFill>
              <a:latin typeface="Arial Black" panose="020B0A04020102020204" pitchFamily="34" charset="0"/>
            </a:rPr>
            <a:t>AL</a:t>
          </a:r>
        </a:p>
      </xdr:txBody>
    </xdr:sp>
    <xdr:clientData/>
  </xdr:twoCellAnchor>
  <xdr:twoCellAnchor>
    <xdr:from>
      <xdr:col>18</xdr:col>
      <xdr:colOff>171450</xdr:colOff>
      <xdr:row>0</xdr:row>
      <xdr:rowOff>123825</xdr:rowOff>
    </xdr:from>
    <xdr:to>
      <xdr:col>18</xdr:col>
      <xdr:colOff>1066800</xdr:colOff>
      <xdr:row>0</xdr:row>
      <xdr:rowOff>1143000</xdr:rowOff>
    </xdr:to>
    <xdr:sp macro="[0]!Q_Sutununu_S_Sutununa_Deger_Kopyala" textlink="">
      <xdr:nvSpPr>
        <xdr:cNvPr id="11" name="Akış Çizelgesi: Çok Sayıda Belge 10">
          <a:extLst>
            <a:ext uri="{FF2B5EF4-FFF2-40B4-BE49-F238E27FC236}">
              <a16:creationId xmlns:a16="http://schemas.microsoft.com/office/drawing/2014/main" id="{00000000-0008-0000-0000-00000B000000}"/>
            </a:ext>
          </a:extLst>
        </xdr:cNvPr>
        <xdr:cNvSpPr/>
      </xdr:nvSpPr>
      <xdr:spPr>
        <a:xfrm>
          <a:off x="9896475" y="123825"/>
          <a:ext cx="895350" cy="1019175"/>
        </a:xfrm>
        <a:prstGeom prst="flowChartMultidocumen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400"/>
            <a:t>KOPYA</a:t>
          </a:r>
        </a:p>
        <a:p>
          <a:pPr algn="ctr"/>
          <a:endParaRPr lang="tr-TR" sz="1400"/>
        </a:p>
      </xdr:txBody>
    </xdr:sp>
    <xdr:clientData/>
  </xdr:twoCellAnchor>
  <xdr:twoCellAnchor>
    <xdr:from>
      <xdr:col>17</xdr:col>
      <xdr:colOff>66675</xdr:colOff>
      <xdr:row>0</xdr:row>
      <xdr:rowOff>142875</xdr:rowOff>
    </xdr:from>
    <xdr:to>
      <xdr:col>17</xdr:col>
      <xdr:colOff>1133475</xdr:colOff>
      <xdr:row>0</xdr:row>
      <xdr:rowOff>857251</xdr:rowOff>
    </xdr:to>
    <xdr:sp macro="[1]!UcuzKalanlariHesapla" textlink="">
      <xdr:nvSpPr>
        <xdr:cNvPr id="15" name="Akış Çizelgesi: Delikli Teyp 14">
          <a:hlinkClick xmlns:r="http://schemas.openxmlformats.org/officeDocument/2006/relationships" r:id="rId1"/>
          <a:extLst>
            <a:ext uri="{FF2B5EF4-FFF2-40B4-BE49-F238E27FC236}">
              <a16:creationId xmlns:a16="http://schemas.microsoft.com/office/drawing/2014/main" id="{00000000-0008-0000-0000-00000F000000}"/>
            </a:ext>
          </a:extLst>
        </xdr:cNvPr>
        <xdr:cNvSpPr/>
      </xdr:nvSpPr>
      <xdr:spPr>
        <a:xfrm>
          <a:off x="9601200" y="142875"/>
          <a:ext cx="1066800" cy="714376"/>
        </a:xfrm>
        <a:prstGeom prst="flowChartPunchedTape">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lang="tr-TR" sz="1800" b="1">
              <a:solidFill>
                <a:srgbClr val="FF0000"/>
              </a:solidFill>
              <a:latin typeface="Arial Black" panose="020B0A04020102020204" pitchFamily="34" charset="0"/>
            </a:rPr>
            <a:t>UCUZ</a:t>
          </a:r>
        </a:p>
        <a:p>
          <a:pPr algn="ctr"/>
          <a:endParaRPr lang="tr-TR" sz="1800" b="1">
            <a:solidFill>
              <a:srgbClr val="FF0000"/>
            </a:solidFill>
            <a:latin typeface="Arial Black" panose="020B0A04020102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26</xdr:col>
      <xdr:colOff>390524</xdr:colOff>
      <xdr:row>0</xdr:row>
      <xdr:rowOff>74563</xdr:rowOff>
    </xdr:from>
    <xdr:to>
      <xdr:col>29</xdr:col>
      <xdr:colOff>361724</xdr:colOff>
      <xdr:row>0</xdr:row>
      <xdr:rowOff>285750</xdr:rowOff>
    </xdr:to>
    <xdr:sp macro="[0]!AnlikGuncelle" textlink="">
      <xdr:nvSpPr>
        <xdr:cNvPr id="8" name="bb01">
          <a:extLst>
            <a:ext uri="{FF2B5EF4-FFF2-40B4-BE49-F238E27FC236}">
              <a16:creationId xmlns:a16="http://schemas.microsoft.com/office/drawing/2014/main" id="{00000000-0008-0000-0200-000008000000}"/>
            </a:ext>
          </a:extLst>
        </xdr:cNvPr>
        <xdr:cNvSpPr>
          <a:spLocks noChangeAspect="1"/>
        </xdr:cNvSpPr>
      </xdr:nvSpPr>
      <xdr:spPr>
        <a:xfrm>
          <a:off x="8362949" y="74563"/>
          <a:ext cx="1800000" cy="211187"/>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ANLIK GÜNCELLE</a:t>
          </a:r>
        </a:p>
      </xdr:txBody>
    </xdr:sp>
    <xdr:clientData/>
  </xdr:twoCellAnchor>
  <xdr:twoCellAnchor>
    <xdr:from>
      <xdr:col>24</xdr:col>
      <xdr:colOff>514349</xdr:colOff>
      <xdr:row>22</xdr:row>
      <xdr:rowOff>81210</xdr:rowOff>
    </xdr:from>
    <xdr:to>
      <xdr:col>27</xdr:col>
      <xdr:colOff>485549</xdr:colOff>
      <xdr:row>31</xdr:row>
      <xdr:rowOff>166710</xdr:rowOff>
    </xdr:to>
    <xdr:sp macro="KaldiracBedelli" textlink="">
      <xdr:nvSpPr>
        <xdr:cNvPr id="9" name="bb02">
          <a:extLst>
            <a:ext uri="{FF2B5EF4-FFF2-40B4-BE49-F238E27FC236}">
              <a16:creationId xmlns:a16="http://schemas.microsoft.com/office/drawing/2014/main" id="{00000000-0008-0000-0200-000009000000}"/>
            </a:ext>
          </a:extLst>
        </xdr:cNvPr>
        <xdr:cNvSpPr>
          <a:spLocks noChangeAspect="1"/>
        </xdr:cNvSpPr>
      </xdr:nvSpPr>
      <xdr:spPr>
        <a:xfrm>
          <a:off x="16182974" y="4462710"/>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KALDIRAÇ + BEDELLİ ÇEK</a:t>
          </a:r>
        </a:p>
      </xdr:txBody>
    </xdr:sp>
    <xdr:clientData/>
  </xdr:twoCellAnchor>
  <xdr:twoCellAnchor>
    <xdr:from>
      <xdr:col>42</xdr:col>
      <xdr:colOff>85725</xdr:colOff>
      <xdr:row>0</xdr:row>
      <xdr:rowOff>190500</xdr:rowOff>
    </xdr:from>
    <xdr:to>
      <xdr:col>46</xdr:col>
      <xdr:colOff>441325</xdr:colOff>
      <xdr:row>2</xdr:row>
      <xdr:rowOff>127000</xdr:rowOff>
    </xdr:to>
    <xdr:sp macro="KatilimGuncelle" textlink="">
      <xdr:nvSpPr>
        <xdr:cNvPr id="10" name="bb03">
          <a:extLst>
            <a:ext uri="{FF2B5EF4-FFF2-40B4-BE49-F238E27FC236}">
              <a16:creationId xmlns:a16="http://schemas.microsoft.com/office/drawing/2014/main" id="{00000000-0008-0000-0200-00000A000000}"/>
            </a:ext>
          </a:extLst>
        </xdr:cNvPr>
        <xdr:cNvSpPr/>
      </xdr:nvSpPr>
      <xdr:spPr>
        <a:xfrm>
          <a:off x="26727150" y="190500"/>
          <a:ext cx="2794000" cy="508000"/>
        </a:xfrm>
        <a:prstGeom prst="roundRect">
          <a:avLst/>
        </a:prstGeom>
        <a:solidFill>
          <a:srgbClr val="00786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KATILIM LİSTESİ GÜNCELLE</a:t>
          </a:r>
        </a:p>
      </xdr:txBody>
    </xdr:sp>
    <xdr:clientData/>
  </xdr:twoCellAnchor>
  <xdr:twoCellAnchor>
    <xdr:from>
      <xdr:col>42</xdr:col>
      <xdr:colOff>66675</xdr:colOff>
      <xdr:row>18</xdr:row>
      <xdr:rowOff>98425</xdr:rowOff>
    </xdr:from>
    <xdr:to>
      <xdr:col>46</xdr:col>
      <xdr:colOff>422275</xdr:colOff>
      <xdr:row>21</xdr:row>
      <xdr:rowOff>34925</xdr:rowOff>
    </xdr:to>
    <xdr:sp macro="PazarListeleriKur" textlink="">
      <xdr:nvSpPr>
        <xdr:cNvPr id="11" name="bb04">
          <a:extLst>
            <a:ext uri="{FF2B5EF4-FFF2-40B4-BE49-F238E27FC236}">
              <a16:creationId xmlns:a16="http://schemas.microsoft.com/office/drawing/2014/main" id="{00000000-0008-0000-0200-00000B000000}"/>
            </a:ext>
          </a:extLst>
        </xdr:cNvPr>
        <xdr:cNvSpPr/>
      </xdr:nvSpPr>
      <xdr:spPr>
        <a:xfrm>
          <a:off x="26708100" y="3717925"/>
          <a:ext cx="2794000" cy="508000"/>
        </a:xfrm>
        <a:prstGeom prst="roundRect">
          <a:avLst/>
        </a:prstGeom>
        <a:solidFill>
          <a:srgbClr val="285AA0"/>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PAZAR LİSTELERİ GÜNCELLEss</a:t>
          </a:r>
        </a:p>
      </xdr:txBody>
    </xdr:sp>
    <xdr:clientData/>
  </xdr:twoCellAnchor>
  <xdr:twoCellAnchor>
    <xdr:from>
      <xdr:col>42</xdr:col>
      <xdr:colOff>381000</xdr:colOff>
      <xdr:row>28</xdr:row>
      <xdr:rowOff>65335</xdr:rowOff>
    </xdr:from>
    <xdr:to>
      <xdr:col>47</xdr:col>
      <xdr:colOff>0</xdr:colOff>
      <xdr:row>31</xdr:row>
      <xdr:rowOff>0</xdr:rowOff>
    </xdr:to>
    <xdr:sp macro="Tavan5Tara" textlink="">
      <xdr:nvSpPr>
        <xdr:cNvPr id="15" name="bb06">
          <a:extLst>
            <a:ext uri="{FF2B5EF4-FFF2-40B4-BE49-F238E27FC236}">
              <a16:creationId xmlns:a16="http://schemas.microsoft.com/office/drawing/2014/main" id="{00000000-0008-0000-0200-00000F000000}"/>
            </a:ext>
          </a:extLst>
        </xdr:cNvPr>
        <xdr:cNvSpPr>
          <a:spLocks noChangeAspect="1"/>
        </xdr:cNvSpPr>
      </xdr:nvSpPr>
      <xdr:spPr>
        <a:xfrm>
          <a:off x="36290250" y="5589835"/>
          <a:ext cx="2667000" cy="506165"/>
        </a:xfrm>
        <a:prstGeom prst="roundRect">
          <a:avLst/>
        </a:prstGeom>
        <a:solidFill>
          <a:srgbClr val="466E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tr-TR" sz="1100" b="1">
              <a:solidFill>
                <a:srgbClr val="FFFFFF"/>
              </a:solidFill>
              <a:latin typeface="+mn-lt"/>
              <a:ea typeface="+mn-ea"/>
              <a:cs typeface="+mn-cs"/>
            </a:rPr>
            <a:t>5DK TAVAN TARA</a:t>
          </a:r>
        </a:p>
      </xdr:txBody>
    </xdr:sp>
    <xdr:clientData/>
  </xdr:twoCellAnchor>
  <xdr:twoCellAnchor>
    <xdr:from>
      <xdr:col>42</xdr:col>
      <xdr:colOff>117475</xdr:colOff>
      <xdr:row>3</xdr:row>
      <xdr:rowOff>85725</xdr:rowOff>
    </xdr:from>
    <xdr:to>
      <xdr:col>46</xdr:col>
      <xdr:colOff>473075</xdr:colOff>
      <xdr:row>5</xdr:row>
      <xdr:rowOff>161925</xdr:rowOff>
    </xdr:to>
    <xdr:sp macro="KatilimSirala" textlink="">
      <xdr:nvSpPr>
        <xdr:cNvPr id="16" name="bb07">
          <a:extLst>
            <a:ext uri="{FF2B5EF4-FFF2-40B4-BE49-F238E27FC236}">
              <a16:creationId xmlns:a16="http://schemas.microsoft.com/office/drawing/2014/main" id="{00000000-0008-0000-0200-000010000000}"/>
            </a:ext>
          </a:extLst>
        </xdr:cNvPr>
        <xdr:cNvSpPr/>
      </xdr:nvSpPr>
      <xdr:spPr>
        <a:xfrm>
          <a:off x="36026725" y="847725"/>
          <a:ext cx="2794000" cy="457200"/>
        </a:xfrm>
        <a:prstGeom prst="roundRect">
          <a:avLst/>
        </a:prstGeom>
        <a:solidFill>
          <a:srgbClr val="00786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KATILIM SIRALA</a:t>
          </a:r>
        </a:p>
      </xdr:txBody>
    </xdr:sp>
    <xdr:clientData/>
  </xdr:twoCellAnchor>
  <xdr:twoCellAnchor>
    <xdr:from>
      <xdr:col>32</xdr:col>
      <xdr:colOff>507999</xdr:colOff>
      <xdr:row>0</xdr:row>
      <xdr:rowOff>94628</xdr:rowOff>
    </xdr:from>
    <xdr:to>
      <xdr:col>35</xdr:col>
      <xdr:colOff>479199</xdr:colOff>
      <xdr:row>0</xdr:row>
      <xdr:rowOff>304800</xdr:rowOff>
    </xdr:to>
    <xdr:sp macro="[0]!Module21.TumSirala" textlink="">
      <xdr:nvSpPr>
        <xdr:cNvPr id="17" name="bb08">
          <a:extLst>
            <a:ext uri="{FF2B5EF4-FFF2-40B4-BE49-F238E27FC236}">
              <a16:creationId xmlns:a16="http://schemas.microsoft.com/office/drawing/2014/main" id="{00000000-0008-0000-0200-000011000000}"/>
            </a:ext>
          </a:extLst>
        </xdr:cNvPr>
        <xdr:cNvSpPr>
          <a:spLocks noChangeAspect="1"/>
        </xdr:cNvSpPr>
      </xdr:nvSpPr>
      <xdr:spPr>
        <a:xfrm>
          <a:off x="12138024" y="94628"/>
          <a:ext cx="1800000" cy="21017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TÜM SIRALA</a:t>
          </a:r>
        </a:p>
      </xdr:txBody>
    </xdr:sp>
    <xdr:clientData/>
  </xdr:twoCellAnchor>
  <xdr:twoCellAnchor>
    <xdr:from>
      <xdr:col>42</xdr:col>
      <xdr:colOff>117475</xdr:colOff>
      <xdr:row>9</xdr:row>
      <xdr:rowOff>95250</xdr:rowOff>
    </xdr:from>
    <xdr:to>
      <xdr:col>46</xdr:col>
      <xdr:colOff>473075</xdr:colOff>
      <xdr:row>12</xdr:row>
      <xdr:rowOff>31750</xdr:rowOff>
    </xdr:to>
    <xdr:sp macro="AnaSirala" textlink="">
      <xdr:nvSpPr>
        <xdr:cNvPr id="18" name="bb09">
          <a:extLst>
            <a:ext uri="{FF2B5EF4-FFF2-40B4-BE49-F238E27FC236}">
              <a16:creationId xmlns:a16="http://schemas.microsoft.com/office/drawing/2014/main" id="{00000000-0008-0000-0200-000012000000}"/>
            </a:ext>
          </a:extLst>
        </xdr:cNvPr>
        <xdr:cNvSpPr/>
      </xdr:nvSpPr>
      <xdr:spPr>
        <a:xfrm>
          <a:off x="26758900" y="2000250"/>
          <a:ext cx="2794000" cy="508000"/>
        </a:xfrm>
        <a:prstGeom prst="roundRect">
          <a:avLst/>
        </a:prstGeom>
        <a:solidFill>
          <a:srgbClr val="285AA0"/>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ANA PAZAR SIRALA</a:t>
          </a:r>
        </a:p>
      </xdr:txBody>
    </xdr:sp>
    <xdr:clientData/>
  </xdr:twoCellAnchor>
  <xdr:twoCellAnchor>
    <xdr:from>
      <xdr:col>42</xdr:col>
      <xdr:colOff>117475</xdr:colOff>
      <xdr:row>6</xdr:row>
      <xdr:rowOff>127000</xdr:rowOff>
    </xdr:from>
    <xdr:to>
      <xdr:col>46</xdr:col>
      <xdr:colOff>473075</xdr:colOff>
      <xdr:row>9</xdr:row>
      <xdr:rowOff>63500</xdr:rowOff>
    </xdr:to>
    <xdr:sp macro="YildizSirala" textlink="">
      <xdr:nvSpPr>
        <xdr:cNvPr id="19" name="bb10">
          <a:extLst>
            <a:ext uri="{FF2B5EF4-FFF2-40B4-BE49-F238E27FC236}">
              <a16:creationId xmlns:a16="http://schemas.microsoft.com/office/drawing/2014/main" id="{00000000-0008-0000-0200-000013000000}"/>
            </a:ext>
          </a:extLst>
        </xdr:cNvPr>
        <xdr:cNvSpPr/>
      </xdr:nvSpPr>
      <xdr:spPr>
        <a:xfrm>
          <a:off x="26758900" y="1460500"/>
          <a:ext cx="2794000" cy="508000"/>
        </a:xfrm>
        <a:prstGeom prst="roundRect">
          <a:avLst/>
        </a:prstGeom>
        <a:solidFill>
          <a:srgbClr val="966E14"/>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YILDIZ SIRALA</a:t>
          </a:r>
        </a:p>
      </xdr:txBody>
    </xdr:sp>
    <xdr:clientData/>
  </xdr:twoCellAnchor>
  <xdr:twoCellAnchor>
    <xdr:from>
      <xdr:col>42</xdr:col>
      <xdr:colOff>155575</xdr:colOff>
      <xdr:row>15</xdr:row>
      <xdr:rowOff>120650</xdr:rowOff>
    </xdr:from>
    <xdr:to>
      <xdr:col>46</xdr:col>
      <xdr:colOff>511175</xdr:colOff>
      <xdr:row>18</xdr:row>
      <xdr:rowOff>57150</xdr:rowOff>
    </xdr:to>
    <xdr:sp macro="AltSirala" textlink="">
      <xdr:nvSpPr>
        <xdr:cNvPr id="20" name="bb11">
          <a:extLst>
            <a:ext uri="{FF2B5EF4-FFF2-40B4-BE49-F238E27FC236}">
              <a16:creationId xmlns:a16="http://schemas.microsoft.com/office/drawing/2014/main" id="{00000000-0008-0000-0200-000014000000}"/>
            </a:ext>
          </a:extLst>
        </xdr:cNvPr>
        <xdr:cNvSpPr/>
      </xdr:nvSpPr>
      <xdr:spPr>
        <a:xfrm>
          <a:off x="26797000" y="3168650"/>
          <a:ext cx="2794000" cy="508000"/>
        </a:xfrm>
        <a:prstGeom prst="roundRect">
          <a:avLst/>
        </a:prstGeom>
        <a:solidFill>
          <a:srgbClr val="783282"/>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ALT PAZAR SIRALA</a:t>
          </a:r>
        </a:p>
      </xdr:txBody>
    </xdr:sp>
    <xdr:clientData/>
  </xdr:twoCellAnchor>
  <xdr:twoCellAnchor>
    <xdr:from>
      <xdr:col>28</xdr:col>
      <xdr:colOff>352425</xdr:colOff>
      <xdr:row>22</xdr:row>
      <xdr:rowOff>59268</xdr:rowOff>
    </xdr:from>
    <xdr:to>
      <xdr:col>31</xdr:col>
      <xdr:colOff>323625</xdr:colOff>
      <xdr:row>31</xdr:row>
      <xdr:rowOff>144768</xdr:rowOff>
    </xdr:to>
    <xdr:sp macro="RsiYay" textlink="">
      <xdr:nvSpPr>
        <xdr:cNvPr id="4" name="brsi1">
          <a:extLst>
            <a:ext uri="{FF2B5EF4-FFF2-40B4-BE49-F238E27FC236}">
              <a16:creationId xmlns:a16="http://schemas.microsoft.com/office/drawing/2014/main" id="{00000000-0008-0000-0200-000004000000}"/>
            </a:ext>
          </a:extLst>
        </xdr:cNvPr>
        <xdr:cNvSpPr>
          <a:spLocks noChangeAspect="1"/>
        </xdr:cNvSpPr>
      </xdr:nvSpPr>
      <xdr:spPr>
        <a:xfrm>
          <a:off x="18459450" y="4440768"/>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RSI YAY</a:t>
          </a:r>
        </a:p>
      </xdr:txBody>
    </xdr:sp>
    <xdr:clientData/>
  </xdr:twoCellAnchor>
  <xdr:twoCellAnchor>
    <xdr:from>
      <xdr:col>31</xdr:col>
      <xdr:colOff>590550</xdr:colOff>
      <xdr:row>11</xdr:row>
      <xdr:rowOff>83185</xdr:rowOff>
    </xdr:from>
    <xdr:to>
      <xdr:col>34</xdr:col>
      <xdr:colOff>561750</xdr:colOff>
      <xdr:row>20</xdr:row>
      <xdr:rowOff>168685</xdr:rowOff>
    </xdr:to>
    <xdr:sp macro="MacdYay" textlink="">
      <xdr:nvSpPr>
        <xdr:cNvPr id="6" name="bb05">
          <a:extLst>
            <a:ext uri="{FF2B5EF4-FFF2-40B4-BE49-F238E27FC236}">
              <a16:creationId xmlns:a16="http://schemas.microsoft.com/office/drawing/2014/main" id="{00000000-0008-0000-0200-000006000000}"/>
            </a:ext>
          </a:extLst>
        </xdr:cNvPr>
        <xdr:cNvSpPr>
          <a:spLocks noChangeAspect="1"/>
        </xdr:cNvSpPr>
      </xdr:nvSpPr>
      <xdr:spPr>
        <a:xfrm>
          <a:off x="20526375" y="2369185"/>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MACD YAY</a:t>
          </a:r>
        </a:p>
      </xdr:txBody>
    </xdr:sp>
    <xdr:clientData/>
  </xdr:twoCellAnchor>
  <xdr:twoCellAnchor>
    <xdr:from>
      <xdr:col>24</xdr:col>
      <xdr:colOff>482600</xdr:colOff>
      <xdr:row>11</xdr:row>
      <xdr:rowOff>22080</xdr:rowOff>
    </xdr:from>
    <xdr:to>
      <xdr:col>27</xdr:col>
      <xdr:colOff>453800</xdr:colOff>
      <xdr:row>20</xdr:row>
      <xdr:rowOff>107580</xdr:rowOff>
    </xdr:to>
    <xdr:sp macro="Tara180" textlink="">
      <xdr:nvSpPr>
        <xdr:cNvPr id="7" name="bb12">
          <a:extLst>
            <a:ext uri="{FF2B5EF4-FFF2-40B4-BE49-F238E27FC236}">
              <a16:creationId xmlns:a16="http://schemas.microsoft.com/office/drawing/2014/main" id="{00000000-0008-0000-0200-000007000000}"/>
            </a:ext>
          </a:extLst>
        </xdr:cNvPr>
        <xdr:cNvSpPr>
          <a:spLocks noChangeAspect="1"/>
        </xdr:cNvSpPr>
      </xdr:nvSpPr>
      <xdr:spPr>
        <a:xfrm>
          <a:off x="16151225" y="2308080"/>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TARA (180dk)</a:t>
          </a:r>
        </a:p>
      </xdr:txBody>
    </xdr:sp>
    <xdr:clientData/>
  </xdr:twoCellAnchor>
  <xdr:twoCellAnchor>
    <xdr:from>
      <xdr:col>42</xdr:col>
      <xdr:colOff>282575</xdr:colOff>
      <xdr:row>25</xdr:row>
      <xdr:rowOff>28575</xdr:rowOff>
    </xdr:from>
    <xdr:to>
      <xdr:col>47</xdr:col>
      <xdr:colOff>28575</xdr:colOff>
      <xdr:row>27</xdr:row>
      <xdr:rowOff>155575</xdr:rowOff>
    </xdr:to>
    <xdr:sp macro="[0]!TemelTara" textlink="">
      <xdr:nvSpPr>
        <xdr:cNvPr id="12" name="bb17">
          <a:extLst>
            <a:ext uri="{FF2B5EF4-FFF2-40B4-BE49-F238E27FC236}">
              <a16:creationId xmlns:a16="http://schemas.microsoft.com/office/drawing/2014/main" id="{00000000-0008-0000-0200-00000C000000}"/>
            </a:ext>
          </a:extLst>
        </xdr:cNvPr>
        <xdr:cNvSpPr/>
      </xdr:nvSpPr>
      <xdr:spPr>
        <a:xfrm>
          <a:off x="26924000" y="4981575"/>
          <a:ext cx="2794000" cy="508000"/>
        </a:xfrm>
        <a:prstGeom prst="roundRect">
          <a:avLst/>
        </a:prstGeom>
        <a:solidFill>
          <a:srgbClr val="465A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TEMEL TARA</a:t>
          </a:r>
        </a:p>
      </xdr:txBody>
    </xdr:sp>
    <xdr:clientData/>
  </xdr:twoCellAnchor>
  <xdr:twoCellAnchor>
    <xdr:from>
      <xdr:col>42</xdr:col>
      <xdr:colOff>149225</xdr:colOff>
      <xdr:row>21</xdr:row>
      <xdr:rowOff>146050</xdr:rowOff>
    </xdr:from>
    <xdr:to>
      <xdr:col>46</xdr:col>
      <xdr:colOff>504825</xdr:colOff>
      <xdr:row>24</xdr:row>
      <xdr:rowOff>82550</xdr:rowOff>
    </xdr:to>
    <xdr:sp macro="[0]!TemelAnaliz" textlink="">
      <xdr:nvSpPr>
        <xdr:cNvPr id="13" name="bb19">
          <a:extLst>
            <a:ext uri="{FF2B5EF4-FFF2-40B4-BE49-F238E27FC236}">
              <a16:creationId xmlns:a16="http://schemas.microsoft.com/office/drawing/2014/main" id="{00000000-0008-0000-0200-00000D000000}"/>
            </a:ext>
          </a:extLst>
        </xdr:cNvPr>
        <xdr:cNvSpPr/>
      </xdr:nvSpPr>
      <xdr:spPr>
        <a:xfrm>
          <a:off x="26790650" y="4337050"/>
          <a:ext cx="2794000" cy="508000"/>
        </a:xfrm>
        <a:prstGeom prst="roundRect">
          <a:avLst/>
        </a:prstGeom>
        <a:solidFill>
          <a:srgbClr val="466E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TEMEL ANALİZ</a:t>
          </a:r>
        </a:p>
      </xdr:txBody>
    </xdr:sp>
    <xdr:clientData/>
  </xdr:twoCellAnchor>
  <xdr:twoCellAnchor>
    <xdr:from>
      <xdr:col>32</xdr:col>
      <xdr:colOff>38099</xdr:colOff>
      <xdr:row>22</xdr:row>
      <xdr:rowOff>95884</xdr:rowOff>
    </xdr:from>
    <xdr:to>
      <xdr:col>35</xdr:col>
      <xdr:colOff>9299</xdr:colOff>
      <xdr:row>31</xdr:row>
      <xdr:rowOff>181384</xdr:rowOff>
    </xdr:to>
    <xdr:sp macro="TakipHazirla" textlink="">
      <xdr:nvSpPr>
        <xdr:cNvPr id="23" name="btakip1">
          <a:extLst>
            <a:ext uri="{FF2B5EF4-FFF2-40B4-BE49-F238E27FC236}">
              <a16:creationId xmlns:a16="http://schemas.microsoft.com/office/drawing/2014/main" id="{00000000-0008-0000-0200-000017000000}"/>
            </a:ext>
          </a:extLst>
        </xdr:cNvPr>
        <xdr:cNvSpPr>
          <a:spLocks/>
        </xdr:cNvSpPr>
      </xdr:nvSpPr>
      <xdr:spPr>
        <a:xfrm rot="360000">
          <a:off x="20583524" y="4477384"/>
          <a:ext cx="1800000" cy="1800000"/>
        </a:xfrm>
        <a:prstGeom prst="roundRect">
          <a:avLst/>
        </a:prstGeom>
        <a:solidFill>
          <a:schemeClr val="accent1"/>
        </a:solidFill>
        <a:ln w="12700" cap="flat" cmpd="thinThick" algn="ctr">
          <a:solidFill>
            <a:schemeClr val="accent1">
              <a:shade val="50000"/>
            </a:schemeClr>
          </a:solidFill>
          <a:prstDash val="solid"/>
          <a:miter lim="800000"/>
        </a:ln>
        <a:effectLst>
          <a:outerShdw blurRad="139700" dist="63500" dir="1800000" algn="tl">
            <a:prstClr val="black"/>
          </a:outerShdw>
          <a:reflection stA="45000" endPos="18000" dist="50800" dir="5400000" sy="-100000" algn="bl" rotWithShape="0"/>
        </a:effectLst>
        <a:scene3d>
          <a:camera prst="orthographicFront">
            <a:rot lat="1200000" lon="21299997" rev="294000"/>
          </a:camera>
          <a:lightRig rig="freezing" dir="t"/>
        </a:scene3d>
        <a:sp3d z="-76200" extrusionH="76200" contourW="12700" prstMaterial="metal">
          <a:bevelT prst="relaxedInset"/>
          <a:bevelB w="114300" prst="artDeco"/>
          <a:extrusionClr>
            <a:schemeClr val="tx1"/>
          </a:extrusionClr>
          <a:contourClr>
            <a:schemeClr val="accent1"/>
          </a:contourClr>
        </a:sp3d>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vert="horz" lIns="72000" rtlCol="0" anchor="ctr" anchorCtr="0">
          <a:noAutofit/>
        </a:bodyPr>
        <a:lstStyle/>
        <a:p>
          <a:pPr algn="ctr"/>
          <a:r>
            <a:rPr lang="tr-TR" sz="2400" b="1">
              <a:solidFill>
                <a:schemeClr val="tx1"/>
              </a:solidFill>
              <a:latin typeface="Arial Black" panose="020B0A04020102020204" pitchFamily="34" charset="0"/>
              <a:ea typeface="+mn-ea"/>
              <a:cs typeface="+mn-cs"/>
            </a:rPr>
            <a:t>TAKİP</a:t>
          </a:r>
          <a:r>
            <a:rPr lang="tr-TR" sz="2400" b="1">
              <a:solidFill>
                <a:schemeClr val="tx1"/>
              </a:solidFill>
              <a:latin typeface="Arial Black" panose="020B0A04020102020204" pitchFamily="34" charset="0"/>
              <a:cs typeface="Aparajita" panose="020B0502040204020203" pitchFamily="18" charset="0"/>
            </a:rPr>
            <a:t> LİSTESİ</a:t>
          </a:r>
        </a:p>
      </xdr:txBody>
    </xdr:sp>
    <xdr:clientData/>
  </xdr:twoCellAnchor>
  <xdr:twoCellAnchor>
    <xdr:from>
      <xdr:col>42</xdr:col>
      <xdr:colOff>155575</xdr:colOff>
      <xdr:row>12</xdr:row>
      <xdr:rowOff>98425</xdr:rowOff>
    </xdr:from>
    <xdr:to>
      <xdr:col>46</xdr:col>
      <xdr:colOff>511175</xdr:colOff>
      <xdr:row>15</xdr:row>
      <xdr:rowOff>34925</xdr:rowOff>
    </xdr:to>
    <xdr:sp macro="BtaTara" textlink="">
      <xdr:nvSpPr>
        <xdr:cNvPr id="22" name="bta1">
          <a:extLst>
            <a:ext uri="{FF2B5EF4-FFF2-40B4-BE49-F238E27FC236}">
              <a16:creationId xmlns:a16="http://schemas.microsoft.com/office/drawing/2014/main" id="{00000000-0008-0000-0200-000016000000}"/>
            </a:ext>
          </a:extLst>
        </xdr:cNvPr>
        <xdr:cNvSpPr/>
      </xdr:nvSpPr>
      <xdr:spPr>
        <a:xfrm>
          <a:off x="26797000" y="2574925"/>
          <a:ext cx="2794000" cy="508000"/>
        </a:xfrm>
        <a:prstGeom prst="roundRect">
          <a:avLst/>
        </a:prstGeom>
        <a:solidFill>
          <a:srgbClr val="1E375A"/>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BTA TARA</a:t>
          </a:r>
        </a:p>
      </xdr:txBody>
    </xdr:sp>
    <xdr:clientData/>
  </xdr:twoCellAnchor>
  <xdr:twoCellAnchor>
    <xdr:from>
      <xdr:col>29</xdr:col>
      <xdr:colOff>473075</xdr:colOff>
      <xdr:row>0</xdr:row>
      <xdr:rowOff>73023</xdr:rowOff>
    </xdr:from>
    <xdr:to>
      <xdr:col>32</xdr:col>
      <xdr:colOff>444275</xdr:colOff>
      <xdr:row>0</xdr:row>
      <xdr:rowOff>314325</xdr:rowOff>
    </xdr:to>
    <xdr:sp macro="BilancoGuncelle" textlink="">
      <xdr:nvSpPr>
        <xdr:cNvPr id="14" name="bbilanco1">
          <a:extLst>
            <a:ext uri="{FF2B5EF4-FFF2-40B4-BE49-F238E27FC236}">
              <a16:creationId xmlns:a16="http://schemas.microsoft.com/office/drawing/2014/main" id="{00000000-0008-0000-0200-00000E000000}"/>
            </a:ext>
          </a:extLst>
        </xdr:cNvPr>
        <xdr:cNvSpPr/>
      </xdr:nvSpPr>
      <xdr:spPr>
        <a:xfrm>
          <a:off x="10274300" y="73023"/>
          <a:ext cx="1800000" cy="24130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BİLANÇO GÜNCELLE</a:t>
          </a:r>
        </a:p>
      </xdr:txBody>
    </xdr:sp>
    <xdr:clientData/>
  </xdr:twoCellAnchor>
  <xdr:twoCellAnchor>
    <xdr:from>
      <xdr:col>27</xdr:col>
      <xdr:colOff>0</xdr:colOff>
      <xdr:row>17</xdr:row>
      <xdr:rowOff>127000</xdr:rowOff>
    </xdr:from>
    <xdr:to>
      <xdr:col>31</xdr:col>
      <xdr:colOff>355600</xdr:colOff>
      <xdr:row>20</xdr:row>
      <xdr:rowOff>63500</xdr:rowOff>
    </xdr:to>
    <xdr:sp macro="YenilikKontrol" textlink="">
      <xdr:nvSpPr>
        <xdr:cNvPr id="2" name="byenilik1">
          <a:extLst>
            <a:ext uri="{FF2B5EF4-FFF2-40B4-BE49-F238E27FC236}">
              <a16:creationId xmlns:a16="http://schemas.microsoft.com/office/drawing/2014/main" id="{00000000-0008-0000-0200-000002000000}"/>
            </a:ext>
          </a:extLst>
        </xdr:cNvPr>
        <xdr:cNvSpPr/>
      </xdr:nvSpPr>
      <xdr:spPr>
        <a:xfrm>
          <a:off x="26765250" y="3556000"/>
          <a:ext cx="2794000" cy="508000"/>
        </a:xfrm>
        <a:prstGeom prst="roundRect">
          <a:avLst/>
        </a:prstGeom>
        <a:solidFill>
          <a:srgbClr val="B45A1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YENİLİK KONTROL</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2</xdr:row>
      <xdr:rowOff>0</xdr:rowOff>
    </xdr:from>
    <xdr:to>
      <xdr:col>3</xdr:col>
      <xdr:colOff>295275</xdr:colOff>
      <xdr:row>4</xdr:row>
      <xdr:rowOff>50800</xdr:rowOff>
    </xdr:to>
    <xdr:sp macro="HisseEkle" textlink="">
      <xdr:nvSpPr>
        <xdr:cNvPr id="5" name="btkEkle">
          <a:extLst>
            <a:ext uri="{FF2B5EF4-FFF2-40B4-BE49-F238E27FC236}">
              <a16:creationId xmlns:a16="http://schemas.microsoft.com/office/drawing/2014/main" id="{00000000-0008-0000-0300-000005000000}"/>
            </a:ext>
          </a:extLst>
        </xdr:cNvPr>
        <xdr:cNvSpPr/>
      </xdr:nvSpPr>
      <xdr:spPr>
        <a:xfrm>
          <a:off x="0" y="571500"/>
          <a:ext cx="1905000" cy="431800"/>
        </a:xfrm>
        <a:prstGeom prst="roundRect">
          <a:avLst/>
        </a:prstGeom>
        <a:solidFill>
          <a:srgbClr val="2E7D32"/>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HİSSE EKLE</a:t>
          </a:r>
        </a:p>
      </xdr:txBody>
    </xdr:sp>
    <xdr:clientData/>
  </xdr:twoCellAnchor>
  <xdr:twoCellAnchor>
    <xdr:from>
      <xdr:col>3</xdr:col>
      <xdr:colOff>422275</xdr:colOff>
      <xdr:row>2</xdr:row>
      <xdr:rowOff>0</xdr:rowOff>
    </xdr:from>
    <xdr:to>
      <xdr:col>6</xdr:col>
      <xdr:colOff>79375</xdr:colOff>
      <xdr:row>4</xdr:row>
      <xdr:rowOff>50800</xdr:rowOff>
    </xdr:to>
    <xdr:sp macro="HisseCikar" textlink="">
      <xdr:nvSpPr>
        <xdr:cNvPr id="6" name="btkCikar">
          <a:extLst>
            <a:ext uri="{FF2B5EF4-FFF2-40B4-BE49-F238E27FC236}">
              <a16:creationId xmlns:a16="http://schemas.microsoft.com/office/drawing/2014/main" id="{00000000-0008-0000-0300-000006000000}"/>
            </a:ext>
          </a:extLst>
        </xdr:cNvPr>
        <xdr:cNvSpPr/>
      </xdr:nvSpPr>
      <xdr:spPr>
        <a:xfrm>
          <a:off x="2032000" y="571500"/>
          <a:ext cx="1905000" cy="431800"/>
        </a:xfrm>
        <a:prstGeom prst="roundRect">
          <a:avLst/>
        </a:prstGeom>
        <a:solidFill>
          <a:srgbClr val="B71C1C"/>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HİSSE ÇIKAR</a:t>
          </a:r>
        </a:p>
      </xdr:txBody>
    </xdr:sp>
    <xdr:clientData/>
  </xdr:twoCellAnchor>
  <xdr:twoCellAnchor>
    <xdr:from>
      <xdr:col>6</xdr:col>
      <xdr:colOff>206375</xdr:colOff>
      <xdr:row>2</xdr:row>
      <xdr:rowOff>0</xdr:rowOff>
    </xdr:from>
    <xdr:to>
      <xdr:col>9</xdr:col>
      <xdr:colOff>6350</xdr:colOff>
      <xdr:row>4</xdr:row>
      <xdr:rowOff>50800</xdr:rowOff>
    </xdr:to>
    <xdr:sp macro="TakipTopluEkle" textlink="">
      <xdr:nvSpPr>
        <xdr:cNvPr id="7" name="btkToplu">
          <a:extLst>
            <a:ext uri="{FF2B5EF4-FFF2-40B4-BE49-F238E27FC236}">
              <a16:creationId xmlns:a16="http://schemas.microsoft.com/office/drawing/2014/main" id="{00000000-0008-0000-0300-000007000000}"/>
            </a:ext>
          </a:extLst>
        </xdr:cNvPr>
        <xdr:cNvSpPr/>
      </xdr:nvSpPr>
      <xdr:spPr>
        <a:xfrm>
          <a:off x="4064000" y="571500"/>
          <a:ext cx="1905000" cy="431800"/>
        </a:xfrm>
        <a:prstGeom prst="roundRect">
          <a:avLst/>
        </a:prstGeom>
        <a:solidFill>
          <a:srgbClr val="1F4E79"/>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TOPLU EKLE</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533400</xdr:colOff>
          <xdr:row>2</xdr:row>
          <xdr:rowOff>9525</xdr:rowOff>
        </xdr:from>
        <xdr:to>
          <xdr:col>2</xdr:col>
          <xdr:colOff>1524000</xdr:colOff>
          <xdr:row>3</xdr:row>
          <xdr:rowOff>219075</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11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4</xdr:row>
          <xdr:rowOff>9525</xdr:rowOff>
        </xdr:from>
        <xdr:to>
          <xdr:col>2</xdr:col>
          <xdr:colOff>1524000</xdr:colOff>
          <xdr:row>5</xdr:row>
          <xdr:rowOff>28575</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11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5</xdr:row>
          <xdr:rowOff>9525</xdr:rowOff>
        </xdr:from>
        <xdr:to>
          <xdr:col>2</xdr:col>
          <xdr:colOff>1524000</xdr:colOff>
          <xdr:row>6</xdr:row>
          <xdr:rowOff>28575</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11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6</xdr:row>
          <xdr:rowOff>9525</xdr:rowOff>
        </xdr:from>
        <xdr:to>
          <xdr:col>2</xdr:col>
          <xdr:colOff>1524000</xdr:colOff>
          <xdr:row>7</xdr:row>
          <xdr:rowOff>28575</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11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11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11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11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11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3" name="Check Box 9" hidden="1">
              <a:extLst>
                <a:ext uri="{63B3BB69-23CF-44E3-9099-C40C66FF867C}">
                  <a14:compatExt spid="_x0000_s1033"/>
                </a:ext>
                <a:ext uri="{FF2B5EF4-FFF2-40B4-BE49-F238E27FC236}">
                  <a16:creationId xmlns:a16="http://schemas.microsoft.com/office/drawing/2014/main" id="{00000000-0008-0000-1100-00000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4" name="Check Box 10" hidden="1">
              <a:extLst>
                <a:ext uri="{63B3BB69-23CF-44E3-9099-C40C66FF867C}">
                  <a14:compatExt spid="_x0000_s1034"/>
                </a:ext>
                <a:ext uri="{FF2B5EF4-FFF2-40B4-BE49-F238E27FC236}">
                  <a16:creationId xmlns:a16="http://schemas.microsoft.com/office/drawing/2014/main" id="{00000000-0008-0000-1100-00000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5" name="Check Box 11" hidden="1">
              <a:extLst>
                <a:ext uri="{63B3BB69-23CF-44E3-9099-C40C66FF867C}">
                  <a14:compatExt spid="_x0000_s1035"/>
                </a:ext>
                <a:ext uri="{FF2B5EF4-FFF2-40B4-BE49-F238E27FC236}">
                  <a16:creationId xmlns:a16="http://schemas.microsoft.com/office/drawing/2014/main" id="{00000000-0008-0000-1100-00000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6" name="Check Box 12" hidden="1">
              <a:extLst>
                <a:ext uri="{63B3BB69-23CF-44E3-9099-C40C66FF867C}">
                  <a14:compatExt spid="_x0000_s1036"/>
                </a:ext>
                <a:ext uri="{FF2B5EF4-FFF2-40B4-BE49-F238E27FC236}">
                  <a16:creationId xmlns:a16="http://schemas.microsoft.com/office/drawing/2014/main" id="{00000000-0008-0000-1100-00000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7" name="Check Box 13" hidden="1">
              <a:extLst>
                <a:ext uri="{63B3BB69-23CF-44E3-9099-C40C66FF867C}">
                  <a14:compatExt spid="_x0000_s1037"/>
                </a:ext>
                <a:ext uri="{FF2B5EF4-FFF2-40B4-BE49-F238E27FC236}">
                  <a16:creationId xmlns:a16="http://schemas.microsoft.com/office/drawing/2014/main" id="{00000000-0008-0000-1100-00000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8" name="Check Box 14" hidden="1">
              <a:extLst>
                <a:ext uri="{63B3BB69-23CF-44E3-9099-C40C66FF867C}">
                  <a14:compatExt spid="_x0000_s1038"/>
                </a:ext>
                <a:ext uri="{FF2B5EF4-FFF2-40B4-BE49-F238E27FC236}">
                  <a16:creationId xmlns:a16="http://schemas.microsoft.com/office/drawing/2014/main" id="{00000000-0008-0000-1100-00000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9" name="Check Box 15" hidden="1">
              <a:extLst>
                <a:ext uri="{63B3BB69-23CF-44E3-9099-C40C66FF867C}">
                  <a14:compatExt spid="_x0000_s1039"/>
                </a:ext>
                <a:ext uri="{FF2B5EF4-FFF2-40B4-BE49-F238E27FC236}">
                  <a16:creationId xmlns:a16="http://schemas.microsoft.com/office/drawing/2014/main" id="{00000000-0008-0000-1100-00000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40" name="Check Box 16" hidden="1">
              <a:extLst>
                <a:ext uri="{63B3BB69-23CF-44E3-9099-C40C66FF867C}">
                  <a14:compatExt spid="_x0000_s1040"/>
                </a:ext>
                <a:ext uri="{FF2B5EF4-FFF2-40B4-BE49-F238E27FC236}">
                  <a16:creationId xmlns:a16="http://schemas.microsoft.com/office/drawing/2014/main" id="{00000000-0008-0000-1100-00001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41" name="Check Box 17" hidden="1">
              <a:extLst>
                <a:ext uri="{63B3BB69-23CF-44E3-9099-C40C66FF867C}">
                  <a14:compatExt spid="_x0000_s1041"/>
                </a:ext>
                <a:ext uri="{FF2B5EF4-FFF2-40B4-BE49-F238E27FC236}">
                  <a16:creationId xmlns:a16="http://schemas.microsoft.com/office/drawing/2014/main" id="{00000000-0008-0000-1100-00001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xdr:row>
          <xdr:rowOff>19050</xdr:rowOff>
        </xdr:from>
        <xdr:to>
          <xdr:col>5</xdr:col>
          <xdr:colOff>95250</xdr:colOff>
          <xdr:row>3</xdr:row>
          <xdr:rowOff>228600</xdr:rowOff>
        </xdr:to>
        <xdr:sp macro="" textlink="">
          <xdr:nvSpPr>
            <xdr:cNvPr id="1042" name="Check Box 18" hidden="1">
              <a:extLst>
                <a:ext uri="{63B3BB69-23CF-44E3-9099-C40C66FF867C}">
                  <a14:compatExt spid="_x0000_s1042"/>
                </a:ext>
                <a:ext uri="{FF2B5EF4-FFF2-40B4-BE49-F238E27FC236}">
                  <a16:creationId xmlns:a16="http://schemas.microsoft.com/office/drawing/2014/main" id="{00000000-0008-0000-1100-00001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4</xdr:row>
          <xdr:rowOff>19050</xdr:rowOff>
        </xdr:from>
        <xdr:to>
          <xdr:col>5</xdr:col>
          <xdr:colOff>95250</xdr:colOff>
          <xdr:row>5</xdr:row>
          <xdr:rowOff>38100</xdr:rowOff>
        </xdr:to>
        <xdr:sp macro="" textlink="">
          <xdr:nvSpPr>
            <xdr:cNvPr id="1043" name="Check Box 19" hidden="1">
              <a:extLst>
                <a:ext uri="{63B3BB69-23CF-44E3-9099-C40C66FF867C}">
                  <a14:compatExt spid="_x0000_s1043"/>
                </a:ext>
                <a:ext uri="{FF2B5EF4-FFF2-40B4-BE49-F238E27FC236}">
                  <a16:creationId xmlns:a16="http://schemas.microsoft.com/office/drawing/2014/main" id="{00000000-0008-0000-1100-00001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5</xdr:row>
          <xdr:rowOff>19050</xdr:rowOff>
        </xdr:from>
        <xdr:to>
          <xdr:col>5</xdr:col>
          <xdr:colOff>95250</xdr:colOff>
          <xdr:row>6</xdr:row>
          <xdr:rowOff>38100</xdr:rowOff>
        </xdr:to>
        <xdr:sp macro="" textlink="">
          <xdr:nvSpPr>
            <xdr:cNvPr id="1044" name="Check Box 20" hidden="1">
              <a:extLst>
                <a:ext uri="{63B3BB69-23CF-44E3-9099-C40C66FF867C}">
                  <a14:compatExt spid="_x0000_s1044"/>
                </a:ext>
                <a:ext uri="{FF2B5EF4-FFF2-40B4-BE49-F238E27FC236}">
                  <a16:creationId xmlns:a16="http://schemas.microsoft.com/office/drawing/2014/main" id="{00000000-0008-0000-1100-00001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6</xdr:row>
          <xdr:rowOff>19050</xdr:rowOff>
        </xdr:from>
        <xdr:to>
          <xdr:col>5</xdr:col>
          <xdr:colOff>95250</xdr:colOff>
          <xdr:row>7</xdr:row>
          <xdr:rowOff>38100</xdr:rowOff>
        </xdr:to>
        <xdr:sp macro="" textlink="">
          <xdr:nvSpPr>
            <xdr:cNvPr id="1045" name="Check Box 21" hidden="1">
              <a:extLst>
                <a:ext uri="{63B3BB69-23CF-44E3-9099-C40C66FF867C}">
                  <a14:compatExt spid="_x0000_s1045"/>
                </a:ext>
                <a:ext uri="{FF2B5EF4-FFF2-40B4-BE49-F238E27FC236}">
                  <a16:creationId xmlns:a16="http://schemas.microsoft.com/office/drawing/2014/main" id="{00000000-0008-0000-1100-00001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25</xdr:row>
          <xdr:rowOff>19050</xdr:rowOff>
        </xdr:from>
        <xdr:to>
          <xdr:col>5</xdr:col>
          <xdr:colOff>95250</xdr:colOff>
          <xdr:row>26</xdr:row>
          <xdr:rowOff>38100</xdr:rowOff>
        </xdr:to>
        <xdr:sp macro="" textlink="">
          <xdr:nvSpPr>
            <xdr:cNvPr id="1046" name="Check Box 22" hidden="1">
              <a:extLst>
                <a:ext uri="{63B3BB69-23CF-44E3-9099-C40C66FF867C}">
                  <a14:compatExt spid="_x0000_s1046"/>
                </a:ext>
                <a:ext uri="{FF2B5EF4-FFF2-40B4-BE49-F238E27FC236}">
                  <a16:creationId xmlns:a16="http://schemas.microsoft.com/office/drawing/2014/main" id="{00000000-0008-0000-1100-00001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7" name="Check Box 23" hidden="1">
              <a:extLst>
                <a:ext uri="{63B3BB69-23CF-44E3-9099-C40C66FF867C}">
                  <a14:compatExt spid="_x0000_s1047"/>
                </a:ext>
                <a:ext uri="{FF2B5EF4-FFF2-40B4-BE49-F238E27FC236}">
                  <a16:creationId xmlns:a16="http://schemas.microsoft.com/office/drawing/2014/main" id="{00000000-0008-0000-1100-00001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8" name="Check Box 24" hidden="1">
              <a:extLst>
                <a:ext uri="{63B3BB69-23CF-44E3-9099-C40C66FF867C}">
                  <a14:compatExt spid="_x0000_s1048"/>
                </a:ext>
                <a:ext uri="{FF2B5EF4-FFF2-40B4-BE49-F238E27FC236}">
                  <a16:creationId xmlns:a16="http://schemas.microsoft.com/office/drawing/2014/main" id="{00000000-0008-0000-1100-00001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9" name="Check Box 25" hidden="1">
              <a:extLst>
                <a:ext uri="{63B3BB69-23CF-44E3-9099-C40C66FF867C}">
                  <a14:compatExt spid="_x0000_s1049"/>
                </a:ext>
                <a:ext uri="{FF2B5EF4-FFF2-40B4-BE49-F238E27FC236}">
                  <a16:creationId xmlns:a16="http://schemas.microsoft.com/office/drawing/2014/main" id="{00000000-0008-0000-1100-00001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0" name="Check Box 26" hidden="1">
              <a:extLst>
                <a:ext uri="{63B3BB69-23CF-44E3-9099-C40C66FF867C}">
                  <a14:compatExt spid="_x0000_s1050"/>
                </a:ext>
                <a:ext uri="{FF2B5EF4-FFF2-40B4-BE49-F238E27FC236}">
                  <a16:creationId xmlns:a16="http://schemas.microsoft.com/office/drawing/2014/main" id="{00000000-0008-0000-1100-00001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1" name="Check Box 27" hidden="1">
              <a:extLst>
                <a:ext uri="{63B3BB69-23CF-44E3-9099-C40C66FF867C}">
                  <a14:compatExt spid="_x0000_s1051"/>
                </a:ext>
                <a:ext uri="{FF2B5EF4-FFF2-40B4-BE49-F238E27FC236}">
                  <a16:creationId xmlns:a16="http://schemas.microsoft.com/office/drawing/2014/main" id="{00000000-0008-0000-1100-00001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2" name="Check Box 28" hidden="1">
              <a:extLst>
                <a:ext uri="{63B3BB69-23CF-44E3-9099-C40C66FF867C}">
                  <a14:compatExt spid="_x0000_s1052"/>
                </a:ext>
                <a:ext uri="{FF2B5EF4-FFF2-40B4-BE49-F238E27FC236}">
                  <a16:creationId xmlns:a16="http://schemas.microsoft.com/office/drawing/2014/main" id="{00000000-0008-0000-1100-00001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3" name="Check Box 29" hidden="1">
              <a:extLst>
                <a:ext uri="{63B3BB69-23CF-44E3-9099-C40C66FF867C}">
                  <a14:compatExt spid="_x0000_s1053"/>
                </a:ext>
                <a:ext uri="{FF2B5EF4-FFF2-40B4-BE49-F238E27FC236}">
                  <a16:creationId xmlns:a16="http://schemas.microsoft.com/office/drawing/2014/main" id="{00000000-0008-0000-1100-00001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4" name="Check Box 30" hidden="1">
              <a:extLst>
                <a:ext uri="{63B3BB69-23CF-44E3-9099-C40C66FF867C}">
                  <a14:compatExt spid="_x0000_s1054"/>
                </a:ext>
                <a:ext uri="{FF2B5EF4-FFF2-40B4-BE49-F238E27FC236}">
                  <a16:creationId xmlns:a16="http://schemas.microsoft.com/office/drawing/2014/main" id="{00000000-0008-0000-1100-00001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5" name="Check Box 31" hidden="1">
              <a:extLst>
                <a:ext uri="{63B3BB69-23CF-44E3-9099-C40C66FF867C}">
                  <a14:compatExt spid="_x0000_s1055"/>
                </a:ext>
                <a:ext uri="{FF2B5EF4-FFF2-40B4-BE49-F238E27FC236}">
                  <a16:creationId xmlns:a16="http://schemas.microsoft.com/office/drawing/2014/main" id="{00000000-0008-0000-1100-00001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6" name="Check Box 32" hidden="1">
              <a:extLst>
                <a:ext uri="{63B3BB69-23CF-44E3-9099-C40C66FF867C}">
                  <a14:compatExt spid="_x0000_s1056"/>
                </a:ext>
                <a:ext uri="{FF2B5EF4-FFF2-40B4-BE49-F238E27FC236}">
                  <a16:creationId xmlns:a16="http://schemas.microsoft.com/office/drawing/2014/main" id="{00000000-0008-0000-1100-00002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57" name="Check Box 33" hidden="1">
              <a:extLst>
                <a:ext uri="{63B3BB69-23CF-44E3-9099-C40C66FF867C}">
                  <a14:compatExt spid="_x0000_s1057"/>
                </a:ext>
                <a:ext uri="{FF2B5EF4-FFF2-40B4-BE49-F238E27FC236}">
                  <a16:creationId xmlns:a16="http://schemas.microsoft.com/office/drawing/2014/main" id="{00000000-0008-0000-1100-00002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58" name="Check Box 34" hidden="1">
              <a:extLst>
                <a:ext uri="{63B3BB69-23CF-44E3-9099-C40C66FF867C}">
                  <a14:compatExt spid="_x0000_s1058"/>
                </a:ext>
                <a:ext uri="{FF2B5EF4-FFF2-40B4-BE49-F238E27FC236}">
                  <a16:creationId xmlns:a16="http://schemas.microsoft.com/office/drawing/2014/main" id="{00000000-0008-0000-1100-00002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59" name="Check Box 35" hidden="1">
              <a:extLst>
                <a:ext uri="{63B3BB69-23CF-44E3-9099-C40C66FF867C}">
                  <a14:compatExt spid="_x0000_s1059"/>
                </a:ext>
                <a:ext uri="{FF2B5EF4-FFF2-40B4-BE49-F238E27FC236}">
                  <a16:creationId xmlns:a16="http://schemas.microsoft.com/office/drawing/2014/main" id="{00000000-0008-0000-1100-00002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id="{00000000-0008-0000-1100-00002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id="{00000000-0008-0000-1100-00002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2" name="Check Box 38" hidden="1">
              <a:extLst>
                <a:ext uri="{63B3BB69-23CF-44E3-9099-C40C66FF867C}">
                  <a14:compatExt spid="_x0000_s1062"/>
                </a:ext>
                <a:ext uri="{FF2B5EF4-FFF2-40B4-BE49-F238E27FC236}">
                  <a16:creationId xmlns:a16="http://schemas.microsoft.com/office/drawing/2014/main" id="{00000000-0008-0000-1100-00002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3" name="Check Box 39" hidden="1">
              <a:extLst>
                <a:ext uri="{63B3BB69-23CF-44E3-9099-C40C66FF867C}">
                  <a14:compatExt spid="_x0000_s1063"/>
                </a:ext>
                <a:ext uri="{FF2B5EF4-FFF2-40B4-BE49-F238E27FC236}">
                  <a16:creationId xmlns:a16="http://schemas.microsoft.com/office/drawing/2014/main" id="{00000000-0008-0000-1100-00002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4" name="Check Box 40" hidden="1">
              <a:extLst>
                <a:ext uri="{63B3BB69-23CF-44E3-9099-C40C66FF867C}">
                  <a14:compatExt spid="_x0000_s1064"/>
                </a:ext>
                <a:ext uri="{FF2B5EF4-FFF2-40B4-BE49-F238E27FC236}">
                  <a16:creationId xmlns:a16="http://schemas.microsoft.com/office/drawing/2014/main" id="{00000000-0008-0000-1100-00002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5" name="Check Box 41" hidden="1">
              <a:extLst>
                <a:ext uri="{63B3BB69-23CF-44E3-9099-C40C66FF867C}">
                  <a14:compatExt spid="_x0000_s1065"/>
                </a:ext>
                <a:ext uri="{FF2B5EF4-FFF2-40B4-BE49-F238E27FC236}">
                  <a16:creationId xmlns:a16="http://schemas.microsoft.com/office/drawing/2014/main" id="{00000000-0008-0000-1100-00002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6" name="Check Box 42" hidden="1">
              <a:extLst>
                <a:ext uri="{63B3BB69-23CF-44E3-9099-C40C66FF867C}">
                  <a14:compatExt spid="_x0000_s1066"/>
                </a:ext>
                <a:ext uri="{FF2B5EF4-FFF2-40B4-BE49-F238E27FC236}">
                  <a16:creationId xmlns:a16="http://schemas.microsoft.com/office/drawing/2014/main" id="{00000000-0008-0000-1100-00002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7" name="Check Box 43" hidden="1">
              <a:extLst>
                <a:ext uri="{63B3BB69-23CF-44E3-9099-C40C66FF867C}">
                  <a14:compatExt spid="_x0000_s1067"/>
                </a:ext>
                <a:ext uri="{FF2B5EF4-FFF2-40B4-BE49-F238E27FC236}">
                  <a16:creationId xmlns:a16="http://schemas.microsoft.com/office/drawing/2014/main" id="{00000000-0008-0000-1100-00002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8" name="Check Box 44" hidden="1">
              <a:extLst>
                <a:ext uri="{63B3BB69-23CF-44E3-9099-C40C66FF867C}">
                  <a14:compatExt spid="_x0000_s1068"/>
                </a:ext>
                <a:ext uri="{FF2B5EF4-FFF2-40B4-BE49-F238E27FC236}">
                  <a16:creationId xmlns:a16="http://schemas.microsoft.com/office/drawing/2014/main" id="{00000000-0008-0000-1100-00002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9" name="Check Box 45" hidden="1">
              <a:extLst>
                <a:ext uri="{63B3BB69-23CF-44E3-9099-C40C66FF867C}">
                  <a14:compatExt spid="_x0000_s1069"/>
                </a:ext>
                <a:ext uri="{FF2B5EF4-FFF2-40B4-BE49-F238E27FC236}">
                  <a16:creationId xmlns:a16="http://schemas.microsoft.com/office/drawing/2014/main" id="{00000000-0008-0000-1100-00002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1100-00002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1100-00002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1100-00003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73" name="Check Box 49" hidden="1">
              <a:extLst>
                <a:ext uri="{63B3BB69-23CF-44E3-9099-C40C66FF867C}">
                  <a14:compatExt spid="_x0000_s1073"/>
                </a:ext>
                <a:ext uri="{FF2B5EF4-FFF2-40B4-BE49-F238E27FC236}">
                  <a16:creationId xmlns:a16="http://schemas.microsoft.com/office/drawing/2014/main" id="{00000000-0008-0000-1100-00003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1100-00003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75" name="Check Box 51" hidden="1">
              <a:extLst>
                <a:ext uri="{63B3BB69-23CF-44E3-9099-C40C66FF867C}">
                  <a14:compatExt spid="_x0000_s1075"/>
                </a:ext>
                <a:ext uri="{FF2B5EF4-FFF2-40B4-BE49-F238E27FC236}">
                  <a16:creationId xmlns:a16="http://schemas.microsoft.com/office/drawing/2014/main" id="{00000000-0008-0000-1100-00003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1100-00003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25</xdr:row>
          <xdr:rowOff>19050</xdr:rowOff>
        </xdr:from>
        <xdr:to>
          <xdr:col>5</xdr:col>
          <xdr:colOff>95250</xdr:colOff>
          <xdr:row>26</xdr:row>
          <xdr:rowOff>38100</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id="{00000000-0008-0000-1100-00003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1100-00003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0</xdr:rowOff>
        </xdr:from>
        <xdr:to>
          <xdr:col>5</xdr:col>
          <xdr:colOff>95250</xdr:colOff>
          <xdr:row>29</xdr:row>
          <xdr:rowOff>19050</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1100-00003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1100-00003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0</xdr:rowOff>
        </xdr:from>
        <xdr:to>
          <xdr:col>5</xdr:col>
          <xdr:colOff>95250</xdr:colOff>
          <xdr:row>29</xdr:row>
          <xdr:rowOff>19050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1100-00003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1100-00003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19050</xdr:rowOff>
        </xdr:from>
        <xdr:to>
          <xdr:col>5</xdr:col>
          <xdr:colOff>95250</xdr:colOff>
          <xdr:row>29</xdr:row>
          <xdr:rowOff>38100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1100-00003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1100-00003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31</xdr:row>
          <xdr:rowOff>19050</xdr:rowOff>
        </xdr:from>
        <xdr:to>
          <xdr:col>5</xdr:col>
          <xdr:colOff>95250</xdr:colOff>
          <xdr:row>32</xdr:row>
          <xdr:rowOff>38100</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1100-00003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1100-00003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32</xdr:row>
          <xdr:rowOff>19050</xdr:rowOff>
        </xdr:from>
        <xdr:to>
          <xdr:col>5</xdr:col>
          <xdr:colOff>95250</xdr:colOff>
          <xdr:row>33</xdr:row>
          <xdr:rowOff>38100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1100-00003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1100-00004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1100-00004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1100-00004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1100-00004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id="{00000000-0008-0000-1100-00004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1100-00004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1100-00004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00000000-0008-0000-1100-00004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6" name="Check Box 72" hidden="1">
              <a:extLst>
                <a:ext uri="{63B3BB69-23CF-44E3-9099-C40C66FF867C}">
                  <a14:compatExt spid="_x0000_s1096"/>
                </a:ext>
                <a:ext uri="{FF2B5EF4-FFF2-40B4-BE49-F238E27FC236}">
                  <a16:creationId xmlns:a16="http://schemas.microsoft.com/office/drawing/2014/main" id="{00000000-0008-0000-1100-00004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7" name="Check Box 73" hidden="1">
              <a:extLst>
                <a:ext uri="{63B3BB69-23CF-44E3-9099-C40C66FF867C}">
                  <a14:compatExt spid="_x0000_s1097"/>
                </a:ext>
                <a:ext uri="{FF2B5EF4-FFF2-40B4-BE49-F238E27FC236}">
                  <a16:creationId xmlns:a16="http://schemas.microsoft.com/office/drawing/2014/main" id="{00000000-0008-0000-1100-00004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8" name="Check Box 74" hidden="1">
              <a:extLst>
                <a:ext uri="{63B3BB69-23CF-44E3-9099-C40C66FF867C}">
                  <a14:compatExt spid="_x0000_s1098"/>
                </a:ext>
                <a:ext uri="{FF2B5EF4-FFF2-40B4-BE49-F238E27FC236}">
                  <a16:creationId xmlns:a16="http://schemas.microsoft.com/office/drawing/2014/main" id="{00000000-0008-0000-1100-00004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xdr:row>
          <xdr:rowOff>9525</xdr:rowOff>
        </xdr:from>
        <xdr:to>
          <xdr:col>4</xdr:col>
          <xdr:colOff>114300</xdr:colOff>
          <xdr:row>3</xdr:row>
          <xdr:rowOff>209550</xdr:rowOff>
        </xdr:to>
        <xdr:sp macro="" textlink="">
          <xdr:nvSpPr>
            <xdr:cNvPr id="1099" name="Check Box 75" hidden="1">
              <a:extLst>
                <a:ext uri="{63B3BB69-23CF-44E3-9099-C40C66FF867C}">
                  <a14:compatExt spid="_x0000_s1099"/>
                </a:ext>
                <a:ext uri="{FF2B5EF4-FFF2-40B4-BE49-F238E27FC236}">
                  <a16:creationId xmlns:a16="http://schemas.microsoft.com/office/drawing/2014/main" id="{00000000-0008-0000-1100-00004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4</xdr:row>
          <xdr:rowOff>9525</xdr:rowOff>
        </xdr:from>
        <xdr:to>
          <xdr:col>2</xdr:col>
          <xdr:colOff>1524000</xdr:colOff>
          <xdr:row>5</xdr:row>
          <xdr:rowOff>28575</xdr:rowOff>
        </xdr:to>
        <xdr:sp macro="" textlink="">
          <xdr:nvSpPr>
            <xdr:cNvPr id="1100" name="Check Box 76" hidden="1">
              <a:extLst>
                <a:ext uri="{63B3BB69-23CF-44E3-9099-C40C66FF867C}">
                  <a14:compatExt spid="_x0000_s1100"/>
                </a:ext>
                <a:ext uri="{FF2B5EF4-FFF2-40B4-BE49-F238E27FC236}">
                  <a16:creationId xmlns:a16="http://schemas.microsoft.com/office/drawing/2014/main" id="{00000000-0008-0000-1100-00004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4</xdr:row>
          <xdr:rowOff>9525</xdr:rowOff>
        </xdr:from>
        <xdr:to>
          <xdr:col>4</xdr:col>
          <xdr:colOff>114300</xdr:colOff>
          <xdr:row>5</xdr:row>
          <xdr:rowOff>19050</xdr:rowOff>
        </xdr:to>
        <xdr:sp macro="" textlink="">
          <xdr:nvSpPr>
            <xdr:cNvPr id="1101" name="Check Box 77" hidden="1">
              <a:extLst>
                <a:ext uri="{63B3BB69-23CF-44E3-9099-C40C66FF867C}">
                  <a14:compatExt spid="_x0000_s1101"/>
                </a:ext>
                <a:ext uri="{FF2B5EF4-FFF2-40B4-BE49-F238E27FC236}">
                  <a16:creationId xmlns:a16="http://schemas.microsoft.com/office/drawing/2014/main" id="{00000000-0008-0000-1100-00004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5</xdr:row>
          <xdr:rowOff>9525</xdr:rowOff>
        </xdr:from>
        <xdr:to>
          <xdr:col>2</xdr:col>
          <xdr:colOff>1524000</xdr:colOff>
          <xdr:row>6</xdr:row>
          <xdr:rowOff>28575</xdr:rowOff>
        </xdr:to>
        <xdr:sp macro="" textlink="">
          <xdr:nvSpPr>
            <xdr:cNvPr id="1102" name="Check Box 78" hidden="1">
              <a:extLst>
                <a:ext uri="{63B3BB69-23CF-44E3-9099-C40C66FF867C}">
                  <a14:compatExt spid="_x0000_s1102"/>
                </a:ext>
                <a:ext uri="{FF2B5EF4-FFF2-40B4-BE49-F238E27FC236}">
                  <a16:creationId xmlns:a16="http://schemas.microsoft.com/office/drawing/2014/main" id="{00000000-0008-0000-1100-00004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5</xdr:row>
          <xdr:rowOff>9525</xdr:rowOff>
        </xdr:from>
        <xdr:to>
          <xdr:col>4</xdr:col>
          <xdr:colOff>114300</xdr:colOff>
          <xdr:row>6</xdr:row>
          <xdr:rowOff>19050</xdr:rowOff>
        </xdr:to>
        <xdr:sp macro="" textlink="">
          <xdr:nvSpPr>
            <xdr:cNvPr id="1103" name="Check Box 79" hidden="1">
              <a:extLst>
                <a:ext uri="{63B3BB69-23CF-44E3-9099-C40C66FF867C}">
                  <a14:compatExt spid="_x0000_s1103"/>
                </a:ext>
                <a:ext uri="{FF2B5EF4-FFF2-40B4-BE49-F238E27FC236}">
                  <a16:creationId xmlns:a16="http://schemas.microsoft.com/office/drawing/2014/main" id="{00000000-0008-0000-1100-00004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6</xdr:row>
          <xdr:rowOff>9525</xdr:rowOff>
        </xdr:from>
        <xdr:to>
          <xdr:col>2</xdr:col>
          <xdr:colOff>1524000</xdr:colOff>
          <xdr:row>7</xdr:row>
          <xdr:rowOff>28575</xdr:rowOff>
        </xdr:to>
        <xdr:sp macro="" textlink="">
          <xdr:nvSpPr>
            <xdr:cNvPr id="1104" name="Check Box 80" hidden="1">
              <a:extLst>
                <a:ext uri="{63B3BB69-23CF-44E3-9099-C40C66FF867C}">
                  <a14:compatExt spid="_x0000_s1104"/>
                </a:ext>
                <a:ext uri="{FF2B5EF4-FFF2-40B4-BE49-F238E27FC236}">
                  <a16:creationId xmlns:a16="http://schemas.microsoft.com/office/drawing/2014/main" id="{00000000-0008-0000-1100-00005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6</xdr:row>
          <xdr:rowOff>9525</xdr:rowOff>
        </xdr:from>
        <xdr:to>
          <xdr:col>4</xdr:col>
          <xdr:colOff>114300</xdr:colOff>
          <xdr:row>7</xdr:row>
          <xdr:rowOff>19050</xdr:rowOff>
        </xdr:to>
        <xdr:sp macro="" textlink="">
          <xdr:nvSpPr>
            <xdr:cNvPr id="1105" name="Check Box 81" hidden="1">
              <a:extLst>
                <a:ext uri="{63B3BB69-23CF-44E3-9099-C40C66FF867C}">
                  <a14:compatExt spid="_x0000_s1105"/>
                </a:ext>
                <a:ext uri="{FF2B5EF4-FFF2-40B4-BE49-F238E27FC236}">
                  <a16:creationId xmlns:a16="http://schemas.microsoft.com/office/drawing/2014/main" id="{00000000-0008-0000-1100-00005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106" name="Check Box 82" hidden="1">
              <a:extLst>
                <a:ext uri="{63B3BB69-23CF-44E3-9099-C40C66FF867C}">
                  <a14:compatExt spid="_x0000_s1106"/>
                </a:ext>
                <a:ext uri="{FF2B5EF4-FFF2-40B4-BE49-F238E27FC236}">
                  <a16:creationId xmlns:a16="http://schemas.microsoft.com/office/drawing/2014/main" id="{00000000-0008-0000-1100-00005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25</xdr:row>
          <xdr:rowOff>9525</xdr:rowOff>
        </xdr:from>
        <xdr:to>
          <xdr:col>4</xdr:col>
          <xdr:colOff>114300</xdr:colOff>
          <xdr:row>26</xdr:row>
          <xdr:rowOff>19050</xdr:rowOff>
        </xdr:to>
        <xdr:sp macro="" textlink="">
          <xdr:nvSpPr>
            <xdr:cNvPr id="1107" name="Check Box 83" hidden="1">
              <a:extLst>
                <a:ext uri="{63B3BB69-23CF-44E3-9099-C40C66FF867C}">
                  <a14:compatExt spid="_x0000_s1107"/>
                </a:ext>
                <a:ext uri="{FF2B5EF4-FFF2-40B4-BE49-F238E27FC236}">
                  <a16:creationId xmlns:a16="http://schemas.microsoft.com/office/drawing/2014/main" id="{00000000-0008-0000-1100-00005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108" name="Check Box 84" hidden="1">
              <a:extLst>
                <a:ext uri="{63B3BB69-23CF-44E3-9099-C40C66FF867C}">
                  <a14:compatExt spid="_x0000_s1108"/>
                </a:ext>
                <a:ext uri="{FF2B5EF4-FFF2-40B4-BE49-F238E27FC236}">
                  <a16:creationId xmlns:a16="http://schemas.microsoft.com/office/drawing/2014/main" id="{00000000-0008-0000-1100-00005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0</xdr:rowOff>
        </xdr:from>
        <xdr:to>
          <xdr:col>4</xdr:col>
          <xdr:colOff>114300</xdr:colOff>
          <xdr:row>29</xdr:row>
          <xdr:rowOff>9525</xdr:rowOff>
        </xdr:to>
        <xdr:sp macro="" textlink="">
          <xdr:nvSpPr>
            <xdr:cNvPr id="1109" name="Check Box 85" hidden="1">
              <a:extLst>
                <a:ext uri="{63B3BB69-23CF-44E3-9099-C40C66FF867C}">
                  <a14:compatExt spid="_x0000_s1109"/>
                </a:ext>
                <a:ext uri="{FF2B5EF4-FFF2-40B4-BE49-F238E27FC236}">
                  <a16:creationId xmlns:a16="http://schemas.microsoft.com/office/drawing/2014/main" id="{00000000-0008-0000-1100-00005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110" name="Check Box 86" hidden="1">
              <a:extLst>
                <a:ext uri="{63B3BB69-23CF-44E3-9099-C40C66FF867C}">
                  <a14:compatExt spid="_x0000_s1110"/>
                </a:ext>
                <a:ext uri="{FF2B5EF4-FFF2-40B4-BE49-F238E27FC236}">
                  <a16:creationId xmlns:a16="http://schemas.microsoft.com/office/drawing/2014/main" id="{00000000-0008-0000-1100-00005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0</xdr:rowOff>
        </xdr:from>
        <xdr:to>
          <xdr:col>4</xdr:col>
          <xdr:colOff>114300</xdr:colOff>
          <xdr:row>29</xdr:row>
          <xdr:rowOff>9525</xdr:rowOff>
        </xdr:to>
        <xdr:sp macro="" textlink="">
          <xdr:nvSpPr>
            <xdr:cNvPr id="1111" name="Check Box 87" hidden="1">
              <a:extLst>
                <a:ext uri="{63B3BB69-23CF-44E3-9099-C40C66FF867C}">
                  <a14:compatExt spid="_x0000_s1111"/>
                </a:ext>
                <a:ext uri="{FF2B5EF4-FFF2-40B4-BE49-F238E27FC236}">
                  <a16:creationId xmlns:a16="http://schemas.microsoft.com/office/drawing/2014/main" id="{00000000-0008-0000-1100-00005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112" name="Check Box 88" hidden="1">
              <a:extLst>
                <a:ext uri="{63B3BB69-23CF-44E3-9099-C40C66FF867C}">
                  <a14:compatExt spid="_x0000_s1112"/>
                </a:ext>
                <a:ext uri="{FF2B5EF4-FFF2-40B4-BE49-F238E27FC236}">
                  <a16:creationId xmlns:a16="http://schemas.microsoft.com/office/drawing/2014/main" id="{00000000-0008-0000-1100-00005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9525</xdr:rowOff>
        </xdr:from>
        <xdr:to>
          <xdr:col>4</xdr:col>
          <xdr:colOff>114300</xdr:colOff>
          <xdr:row>29</xdr:row>
          <xdr:rowOff>19050</xdr:rowOff>
        </xdr:to>
        <xdr:sp macro="" textlink="">
          <xdr:nvSpPr>
            <xdr:cNvPr id="1113" name="Check Box 89" hidden="1">
              <a:extLst>
                <a:ext uri="{63B3BB69-23CF-44E3-9099-C40C66FF867C}">
                  <a14:compatExt spid="_x0000_s1113"/>
                </a:ext>
                <a:ext uri="{FF2B5EF4-FFF2-40B4-BE49-F238E27FC236}">
                  <a16:creationId xmlns:a16="http://schemas.microsoft.com/office/drawing/2014/main" id="{00000000-0008-0000-1100-00005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114" name="Check Box 90" hidden="1">
              <a:extLst>
                <a:ext uri="{63B3BB69-23CF-44E3-9099-C40C66FF867C}">
                  <a14:compatExt spid="_x0000_s1114"/>
                </a:ext>
                <a:ext uri="{FF2B5EF4-FFF2-40B4-BE49-F238E27FC236}">
                  <a16:creationId xmlns:a16="http://schemas.microsoft.com/office/drawing/2014/main" id="{00000000-0008-0000-1100-00005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31</xdr:row>
          <xdr:rowOff>9525</xdr:rowOff>
        </xdr:from>
        <xdr:to>
          <xdr:col>4</xdr:col>
          <xdr:colOff>114300</xdr:colOff>
          <xdr:row>32</xdr:row>
          <xdr:rowOff>19050</xdr:rowOff>
        </xdr:to>
        <xdr:sp macro="" textlink="">
          <xdr:nvSpPr>
            <xdr:cNvPr id="1115" name="Check Box 91" hidden="1">
              <a:extLst>
                <a:ext uri="{63B3BB69-23CF-44E3-9099-C40C66FF867C}">
                  <a14:compatExt spid="_x0000_s1115"/>
                </a:ext>
                <a:ext uri="{FF2B5EF4-FFF2-40B4-BE49-F238E27FC236}">
                  <a16:creationId xmlns:a16="http://schemas.microsoft.com/office/drawing/2014/main" id="{00000000-0008-0000-1100-00005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116" name="Check Box 92" hidden="1">
              <a:extLst>
                <a:ext uri="{63B3BB69-23CF-44E3-9099-C40C66FF867C}">
                  <a14:compatExt spid="_x0000_s1116"/>
                </a:ext>
                <a:ext uri="{FF2B5EF4-FFF2-40B4-BE49-F238E27FC236}">
                  <a16:creationId xmlns:a16="http://schemas.microsoft.com/office/drawing/2014/main" id="{00000000-0008-0000-1100-00005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32</xdr:row>
          <xdr:rowOff>9525</xdr:rowOff>
        </xdr:from>
        <xdr:to>
          <xdr:col>4</xdr:col>
          <xdr:colOff>114300</xdr:colOff>
          <xdr:row>33</xdr:row>
          <xdr:rowOff>19050</xdr:rowOff>
        </xdr:to>
        <xdr:sp macro="" textlink="">
          <xdr:nvSpPr>
            <xdr:cNvPr id="1117" name="Check Box 93" hidden="1">
              <a:extLst>
                <a:ext uri="{63B3BB69-23CF-44E3-9099-C40C66FF867C}">
                  <a14:compatExt spid="_x0000_s1117"/>
                </a:ext>
                <a:ext uri="{FF2B5EF4-FFF2-40B4-BE49-F238E27FC236}">
                  <a16:creationId xmlns:a16="http://schemas.microsoft.com/office/drawing/2014/main" id="{00000000-0008-0000-1100-00005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18" name="Check Box 94" hidden="1">
              <a:extLst>
                <a:ext uri="{63B3BB69-23CF-44E3-9099-C40C66FF867C}">
                  <a14:compatExt spid="_x0000_s1118"/>
                </a:ext>
                <a:ext uri="{FF2B5EF4-FFF2-40B4-BE49-F238E27FC236}">
                  <a16:creationId xmlns:a16="http://schemas.microsoft.com/office/drawing/2014/main" id="{00000000-0008-0000-1100-00005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19" name="Check Box 95" hidden="1">
              <a:extLst>
                <a:ext uri="{63B3BB69-23CF-44E3-9099-C40C66FF867C}">
                  <a14:compatExt spid="_x0000_s1119"/>
                </a:ext>
                <a:ext uri="{FF2B5EF4-FFF2-40B4-BE49-F238E27FC236}">
                  <a16:creationId xmlns:a16="http://schemas.microsoft.com/office/drawing/2014/main" id="{00000000-0008-0000-1100-00005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0" name="Check Box 96" hidden="1">
              <a:extLst>
                <a:ext uri="{63B3BB69-23CF-44E3-9099-C40C66FF867C}">
                  <a14:compatExt spid="_x0000_s1120"/>
                </a:ext>
                <a:ext uri="{FF2B5EF4-FFF2-40B4-BE49-F238E27FC236}">
                  <a16:creationId xmlns:a16="http://schemas.microsoft.com/office/drawing/2014/main" id="{00000000-0008-0000-1100-00006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00000000-0008-0000-1100-00006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2" name="Check Box 98" hidden="1">
              <a:extLst>
                <a:ext uri="{63B3BB69-23CF-44E3-9099-C40C66FF867C}">
                  <a14:compatExt spid="_x0000_s1122"/>
                </a:ext>
                <a:ext uri="{FF2B5EF4-FFF2-40B4-BE49-F238E27FC236}">
                  <a16:creationId xmlns:a16="http://schemas.microsoft.com/office/drawing/2014/main" id="{00000000-0008-0000-1100-00006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3" name="Check Box 99" hidden="1">
              <a:extLst>
                <a:ext uri="{63B3BB69-23CF-44E3-9099-C40C66FF867C}">
                  <a14:compatExt spid="_x0000_s1123"/>
                </a:ext>
                <a:ext uri="{FF2B5EF4-FFF2-40B4-BE49-F238E27FC236}">
                  <a16:creationId xmlns:a16="http://schemas.microsoft.com/office/drawing/2014/main" id="{00000000-0008-0000-1100-00006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4" name="Check Box 100" hidden="1">
              <a:extLst>
                <a:ext uri="{63B3BB69-23CF-44E3-9099-C40C66FF867C}">
                  <a14:compatExt spid="_x0000_s1124"/>
                </a:ext>
                <a:ext uri="{FF2B5EF4-FFF2-40B4-BE49-F238E27FC236}">
                  <a16:creationId xmlns:a16="http://schemas.microsoft.com/office/drawing/2014/main" id="{00000000-0008-0000-1100-00006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id="{00000000-0008-0000-1100-00006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6" name="Check Box 102" hidden="1">
              <a:extLst>
                <a:ext uri="{63B3BB69-23CF-44E3-9099-C40C66FF867C}">
                  <a14:compatExt spid="_x0000_s1126"/>
                </a:ext>
                <a:ext uri="{FF2B5EF4-FFF2-40B4-BE49-F238E27FC236}">
                  <a16:creationId xmlns:a16="http://schemas.microsoft.com/office/drawing/2014/main" id="{00000000-0008-0000-1100-00006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0</xdr:rowOff>
        </xdr:to>
        <xdr:sp macro="" textlink="">
          <xdr:nvSpPr>
            <xdr:cNvPr id="1127" name="Check Box 103" hidden="1">
              <a:extLst>
                <a:ext uri="{63B3BB69-23CF-44E3-9099-C40C66FF867C}">
                  <a14:compatExt spid="_x0000_s1127"/>
                </a:ext>
                <a:ext uri="{FF2B5EF4-FFF2-40B4-BE49-F238E27FC236}">
                  <a16:creationId xmlns:a16="http://schemas.microsoft.com/office/drawing/2014/main" id="{00000000-0008-0000-1100-00006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8" name="Check Box 104" hidden="1">
              <a:extLst>
                <a:ext uri="{63B3BB69-23CF-44E3-9099-C40C66FF867C}">
                  <a14:compatExt spid="_x0000_s1128"/>
                </a:ext>
                <a:ext uri="{FF2B5EF4-FFF2-40B4-BE49-F238E27FC236}">
                  <a16:creationId xmlns:a16="http://schemas.microsoft.com/office/drawing/2014/main" id="{00000000-0008-0000-1100-00006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9" name="Check Box 105" hidden="1">
              <a:extLst>
                <a:ext uri="{63B3BB69-23CF-44E3-9099-C40C66FF867C}">
                  <a14:compatExt spid="_x0000_s1129"/>
                </a:ext>
                <a:ext uri="{FF2B5EF4-FFF2-40B4-BE49-F238E27FC236}">
                  <a16:creationId xmlns:a16="http://schemas.microsoft.com/office/drawing/2014/main" id="{00000000-0008-0000-1100-00006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30" name="Check Box 106" hidden="1">
              <a:extLst>
                <a:ext uri="{63B3BB69-23CF-44E3-9099-C40C66FF867C}">
                  <a14:compatExt spid="_x0000_s1130"/>
                </a:ext>
                <a:ext uri="{FF2B5EF4-FFF2-40B4-BE49-F238E27FC236}">
                  <a16:creationId xmlns:a16="http://schemas.microsoft.com/office/drawing/2014/main" id="{00000000-0008-0000-1100-00006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1" name="Check Box 107" hidden="1">
              <a:extLst>
                <a:ext uri="{63B3BB69-23CF-44E3-9099-C40C66FF867C}">
                  <a14:compatExt spid="_x0000_s1131"/>
                </a:ext>
                <a:ext uri="{FF2B5EF4-FFF2-40B4-BE49-F238E27FC236}">
                  <a16:creationId xmlns:a16="http://schemas.microsoft.com/office/drawing/2014/main" id="{00000000-0008-0000-1100-00006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32" name="Check Box 108" hidden="1">
              <a:extLst>
                <a:ext uri="{63B3BB69-23CF-44E3-9099-C40C66FF867C}">
                  <a14:compatExt spid="_x0000_s1132"/>
                </a:ext>
                <a:ext uri="{FF2B5EF4-FFF2-40B4-BE49-F238E27FC236}">
                  <a16:creationId xmlns:a16="http://schemas.microsoft.com/office/drawing/2014/main" id="{00000000-0008-0000-1100-00006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3" name="Check Box 109" hidden="1">
              <a:extLst>
                <a:ext uri="{63B3BB69-23CF-44E3-9099-C40C66FF867C}">
                  <a14:compatExt spid="_x0000_s1133"/>
                </a:ext>
                <a:ext uri="{FF2B5EF4-FFF2-40B4-BE49-F238E27FC236}">
                  <a16:creationId xmlns:a16="http://schemas.microsoft.com/office/drawing/2014/main" id="{00000000-0008-0000-1100-00006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4" name="Check Box 110" hidden="1">
              <a:extLst>
                <a:ext uri="{63B3BB69-23CF-44E3-9099-C40C66FF867C}">
                  <a14:compatExt spid="_x0000_s1134"/>
                </a:ext>
                <a:ext uri="{FF2B5EF4-FFF2-40B4-BE49-F238E27FC236}">
                  <a16:creationId xmlns:a16="http://schemas.microsoft.com/office/drawing/2014/main" id="{00000000-0008-0000-1100-00006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5" name="Check Box 111" hidden="1">
              <a:extLst>
                <a:ext uri="{63B3BB69-23CF-44E3-9099-C40C66FF867C}">
                  <a14:compatExt spid="_x0000_s1135"/>
                </a:ext>
                <a:ext uri="{FF2B5EF4-FFF2-40B4-BE49-F238E27FC236}">
                  <a16:creationId xmlns:a16="http://schemas.microsoft.com/office/drawing/2014/main" id="{00000000-0008-0000-1100-00006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6" name="Check Box 112" hidden="1">
              <a:extLst>
                <a:ext uri="{63B3BB69-23CF-44E3-9099-C40C66FF867C}">
                  <a14:compatExt spid="_x0000_s1136"/>
                </a:ext>
                <a:ext uri="{FF2B5EF4-FFF2-40B4-BE49-F238E27FC236}">
                  <a16:creationId xmlns:a16="http://schemas.microsoft.com/office/drawing/2014/main" id="{00000000-0008-0000-1100-00007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7" name="Check Box 113" hidden="1">
              <a:extLst>
                <a:ext uri="{63B3BB69-23CF-44E3-9099-C40C66FF867C}">
                  <a14:compatExt spid="_x0000_s1137"/>
                </a:ext>
                <a:ext uri="{FF2B5EF4-FFF2-40B4-BE49-F238E27FC236}">
                  <a16:creationId xmlns:a16="http://schemas.microsoft.com/office/drawing/2014/main" id="{00000000-0008-0000-1100-00007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8" name="Check Box 114" hidden="1">
              <a:extLst>
                <a:ext uri="{63B3BB69-23CF-44E3-9099-C40C66FF867C}">
                  <a14:compatExt spid="_x0000_s1138"/>
                </a:ext>
                <a:ext uri="{FF2B5EF4-FFF2-40B4-BE49-F238E27FC236}">
                  <a16:creationId xmlns:a16="http://schemas.microsoft.com/office/drawing/2014/main" id="{00000000-0008-0000-1100-00007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1100-00007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0" name="Check Box 116" hidden="1">
              <a:extLst>
                <a:ext uri="{63B3BB69-23CF-44E3-9099-C40C66FF867C}">
                  <a14:compatExt spid="_x0000_s1140"/>
                </a:ext>
                <a:ext uri="{FF2B5EF4-FFF2-40B4-BE49-F238E27FC236}">
                  <a16:creationId xmlns:a16="http://schemas.microsoft.com/office/drawing/2014/main" id="{00000000-0008-0000-1100-00007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1100-00007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id="{00000000-0008-0000-1100-00007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3" name="Check Box 119" hidden="1">
              <a:extLst>
                <a:ext uri="{63B3BB69-23CF-44E3-9099-C40C66FF867C}">
                  <a14:compatExt spid="_x0000_s1143"/>
                </a:ext>
                <a:ext uri="{FF2B5EF4-FFF2-40B4-BE49-F238E27FC236}">
                  <a16:creationId xmlns:a16="http://schemas.microsoft.com/office/drawing/2014/main" id="{00000000-0008-0000-1100-00007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4" name="Check Box 120" hidden="1">
              <a:extLst>
                <a:ext uri="{63B3BB69-23CF-44E3-9099-C40C66FF867C}">
                  <a14:compatExt spid="_x0000_s1144"/>
                </a:ext>
                <a:ext uri="{FF2B5EF4-FFF2-40B4-BE49-F238E27FC236}">
                  <a16:creationId xmlns:a16="http://schemas.microsoft.com/office/drawing/2014/main" id="{00000000-0008-0000-1100-00007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5" name="Check Box 121" hidden="1">
              <a:extLst>
                <a:ext uri="{63B3BB69-23CF-44E3-9099-C40C66FF867C}">
                  <a14:compatExt spid="_x0000_s1145"/>
                </a:ext>
                <a:ext uri="{FF2B5EF4-FFF2-40B4-BE49-F238E27FC236}">
                  <a16:creationId xmlns:a16="http://schemas.microsoft.com/office/drawing/2014/main" id="{00000000-0008-0000-1100-00007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6" name="Check Box 122" hidden="1">
              <a:extLst>
                <a:ext uri="{63B3BB69-23CF-44E3-9099-C40C66FF867C}">
                  <a14:compatExt spid="_x0000_s1146"/>
                </a:ext>
                <a:ext uri="{FF2B5EF4-FFF2-40B4-BE49-F238E27FC236}">
                  <a16:creationId xmlns:a16="http://schemas.microsoft.com/office/drawing/2014/main" id="{00000000-0008-0000-1100-00007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7" name="Check Box 123" hidden="1">
              <a:extLst>
                <a:ext uri="{63B3BB69-23CF-44E3-9099-C40C66FF867C}">
                  <a14:compatExt spid="_x0000_s1147"/>
                </a:ext>
                <a:ext uri="{FF2B5EF4-FFF2-40B4-BE49-F238E27FC236}">
                  <a16:creationId xmlns:a16="http://schemas.microsoft.com/office/drawing/2014/main" id="{00000000-0008-0000-1100-00007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8" name="Check Box 124" hidden="1">
              <a:extLst>
                <a:ext uri="{63B3BB69-23CF-44E3-9099-C40C66FF867C}">
                  <a14:compatExt spid="_x0000_s1148"/>
                </a:ext>
                <a:ext uri="{FF2B5EF4-FFF2-40B4-BE49-F238E27FC236}">
                  <a16:creationId xmlns:a16="http://schemas.microsoft.com/office/drawing/2014/main" id="{00000000-0008-0000-1100-00007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49" name="Check Box 125" hidden="1">
              <a:extLst>
                <a:ext uri="{63B3BB69-23CF-44E3-9099-C40C66FF867C}">
                  <a14:compatExt spid="_x0000_s1149"/>
                </a:ext>
                <a:ext uri="{FF2B5EF4-FFF2-40B4-BE49-F238E27FC236}">
                  <a16:creationId xmlns:a16="http://schemas.microsoft.com/office/drawing/2014/main" id="{00000000-0008-0000-1100-00007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xdr:row>
          <xdr:rowOff>9525</xdr:rowOff>
        </xdr:from>
        <xdr:to>
          <xdr:col>2</xdr:col>
          <xdr:colOff>1524000</xdr:colOff>
          <xdr:row>4</xdr:row>
          <xdr:rowOff>219075</xdr:rowOff>
        </xdr:to>
        <xdr:sp macro="" textlink="">
          <xdr:nvSpPr>
            <xdr:cNvPr id="1150" name="Check Box 126" hidden="1">
              <a:extLst>
                <a:ext uri="{63B3BB69-23CF-44E3-9099-C40C66FF867C}">
                  <a14:compatExt spid="_x0000_s1150"/>
                </a:ext>
                <a:ext uri="{FF2B5EF4-FFF2-40B4-BE49-F238E27FC236}">
                  <a16:creationId xmlns:a16="http://schemas.microsoft.com/office/drawing/2014/main" id="{00000000-0008-0000-1100-00007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xdr:row>
          <xdr:rowOff>19050</xdr:rowOff>
        </xdr:from>
        <xdr:to>
          <xdr:col>5</xdr:col>
          <xdr:colOff>95250</xdr:colOff>
          <xdr:row>4</xdr:row>
          <xdr:rowOff>228600</xdr:rowOff>
        </xdr:to>
        <xdr:sp macro="" textlink="">
          <xdr:nvSpPr>
            <xdr:cNvPr id="1151" name="Check Box 127" hidden="1">
              <a:extLst>
                <a:ext uri="{63B3BB69-23CF-44E3-9099-C40C66FF867C}">
                  <a14:compatExt spid="_x0000_s1151"/>
                </a:ext>
                <a:ext uri="{FF2B5EF4-FFF2-40B4-BE49-F238E27FC236}">
                  <a16:creationId xmlns:a16="http://schemas.microsoft.com/office/drawing/2014/main" id="{00000000-0008-0000-1100-00007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xdr:row>
          <xdr:rowOff>9525</xdr:rowOff>
        </xdr:from>
        <xdr:to>
          <xdr:col>4</xdr:col>
          <xdr:colOff>114300</xdr:colOff>
          <xdr:row>4</xdr:row>
          <xdr:rowOff>209550</xdr:rowOff>
        </xdr:to>
        <xdr:sp macro="" textlink="">
          <xdr:nvSpPr>
            <xdr:cNvPr id="1152" name="Check Box 128" hidden="1">
              <a:extLst>
                <a:ext uri="{63B3BB69-23CF-44E3-9099-C40C66FF867C}">
                  <a14:compatExt spid="_x0000_s1152"/>
                </a:ext>
                <a:ext uri="{FF2B5EF4-FFF2-40B4-BE49-F238E27FC236}">
                  <a16:creationId xmlns:a16="http://schemas.microsoft.com/office/drawing/2014/main" id="{00000000-0008-0000-1100-00008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9</xdr:row>
          <xdr:rowOff>9525</xdr:rowOff>
        </xdr:from>
        <xdr:to>
          <xdr:col>2</xdr:col>
          <xdr:colOff>1524000</xdr:colOff>
          <xdr:row>10</xdr:row>
          <xdr:rowOff>171450</xdr:rowOff>
        </xdr:to>
        <xdr:sp macro="" textlink="">
          <xdr:nvSpPr>
            <xdr:cNvPr id="1153" name="Check Box 129" hidden="1">
              <a:extLst>
                <a:ext uri="{63B3BB69-23CF-44E3-9099-C40C66FF867C}">
                  <a14:compatExt spid="_x0000_s1153"/>
                </a:ext>
                <a:ext uri="{FF2B5EF4-FFF2-40B4-BE49-F238E27FC236}">
                  <a16:creationId xmlns:a16="http://schemas.microsoft.com/office/drawing/2014/main" id="{00000000-0008-0000-1100-00008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9</xdr:row>
          <xdr:rowOff>19050</xdr:rowOff>
        </xdr:from>
        <xdr:to>
          <xdr:col>5</xdr:col>
          <xdr:colOff>95250</xdr:colOff>
          <xdr:row>10</xdr:row>
          <xdr:rowOff>180975</xdr:rowOff>
        </xdr:to>
        <xdr:sp macro="" textlink="">
          <xdr:nvSpPr>
            <xdr:cNvPr id="1154" name="Check Box 130" hidden="1">
              <a:extLst>
                <a:ext uri="{63B3BB69-23CF-44E3-9099-C40C66FF867C}">
                  <a14:compatExt spid="_x0000_s1154"/>
                </a:ext>
                <a:ext uri="{FF2B5EF4-FFF2-40B4-BE49-F238E27FC236}">
                  <a16:creationId xmlns:a16="http://schemas.microsoft.com/office/drawing/2014/main" id="{00000000-0008-0000-1100-00008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9525</xdr:rowOff>
        </xdr:from>
        <xdr:to>
          <xdr:col>4</xdr:col>
          <xdr:colOff>114300</xdr:colOff>
          <xdr:row>10</xdr:row>
          <xdr:rowOff>161925</xdr:rowOff>
        </xdr:to>
        <xdr:sp macro="" textlink="">
          <xdr:nvSpPr>
            <xdr:cNvPr id="1155" name="Check Box 131" hidden="1">
              <a:extLst>
                <a:ext uri="{63B3BB69-23CF-44E3-9099-C40C66FF867C}">
                  <a14:compatExt spid="_x0000_s1155"/>
                </a:ext>
                <a:ext uri="{FF2B5EF4-FFF2-40B4-BE49-F238E27FC236}">
                  <a16:creationId xmlns:a16="http://schemas.microsoft.com/office/drawing/2014/main" id="{00000000-0008-0000-1100-00008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9</xdr:row>
          <xdr:rowOff>9525</xdr:rowOff>
        </xdr:from>
        <xdr:to>
          <xdr:col>2</xdr:col>
          <xdr:colOff>1524000</xdr:colOff>
          <xdr:row>10</xdr:row>
          <xdr:rowOff>171450</xdr:rowOff>
        </xdr:to>
        <xdr:sp macro="" textlink="">
          <xdr:nvSpPr>
            <xdr:cNvPr id="1156" name="Check Box 132" hidden="1">
              <a:extLst>
                <a:ext uri="{63B3BB69-23CF-44E3-9099-C40C66FF867C}">
                  <a14:compatExt spid="_x0000_s1156"/>
                </a:ext>
                <a:ext uri="{FF2B5EF4-FFF2-40B4-BE49-F238E27FC236}">
                  <a16:creationId xmlns:a16="http://schemas.microsoft.com/office/drawing/2014/main" id="{00000000-0008-0000-1100-00008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9</xdr:row>
          <xdr:rowOff>19050</xdr:rowOff>
        </xdr:from>
        <xdr:to>
          <xdr:col>5</xdr:col>
          <xdr:colOff>95250</xdr:colOff>
          <xdr:row>10</xdr:row>
          <xdr:rowOff>180975</xdr:rowOff>
        </xdr:to>
        <xdr:sp macro="" textlink="">
          <xdr:nvSpPr>
            <xdr:cNvPr id="1157" name="Check Box 133" hidden="1">
              <a:extLst>
                <a:ext uri="{63B3BB69-23CF-44E3-9099-C40C66FF867C}">
                  <a14:compatExt spid="_x0000_s1157"/>
                </a:ext>
                <a:ext uri="{FF2B5EF4-FFF2-40B4-BE49-F238E27FC236}">
                  <a16:creationId xmlns:a16="http://schemas.microsoft.com/office/drawing/2014/main" id="{00000000-0008-0000-1100-00008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9525</xdr:rowOff>
        </xdr:from>
        <xdr:to>
          <xdr:col>4</xdr:col>
          <xdr:colOff>114300</xdr:colOff>
          <xdr:row>10</xdr:row>
          <xdr:rowOff>161925</xdr:rowOff>
        </xdr:to>
        <xdr:sp macro="" textlink="">
          <xdr:nvSpPr>
            <xdr:cNvPr id="1158" name="Check Box 134" hidden="1">
              <a:extLst>
                <a:ext uri="{63B3BB69-23CF-44E3-9099-C40C66FF867C}">
                  <a14:compatExt spid="_x0000_s1158"/>
                </a:ext>
                <a:ext uri="{FF2B5EF4-FFF2-40B4-BE49-F238E27FC236}">
                  <a16:creationId xmlns:a16="http://schemas.microsoft.com/office/drawing/2014/main" id="{00000000-0008-0000-1100-00008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10</xdr:row>
          <xdr:rowOff>9525</xdr:rowOff>
        </xdr:from>
        <xdr:to>
          <xdr:col>2</xdr:col>
          <xdr:colOff>1524000</xdr:colOff>
          <xdr:row>11</xdr:row>
          <xdr:rowOff>171450</xdr:rowOff>
        </xdr:to>
        <xdr:sp macro="" textlink="">
          <xdr:nvSpPr>
            <xdr:cNvPr id="1159" name="Check Box 135" hidden="1">
              <a:extLst>
                <a:ext uri="{63B3BB69-23CF-44E3-9099-C40C66FF867C}">
                  <a14:compatExt spid="_x0000_s1159"/>
                </a:ext>
                <a:ext uri="{FF2B5EF4-FFF2-40B4-BE49-F238E27FC236}">
                  <a16:creationId xmlns:a16="http://schemas.microsoft.com/office/drawing/2014/main" id="{00000000-0008-0000-1100-00008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10</xdr:row>
          <xdr:rowOff>19050</xdr:rowOff>
        </xdr:from>
        <xdr:to>
          <xdr:col>5</xdr:col>
          <xdr:colOff>95250</xdr:colOff>
          <xdr:row>11</xdr:row>
          <xdr:rowOff>180975</xdr:rowOff>
        </xdr:to>
        <xdr:sp macro="" textlink="">
          <xdr:nvSpPr>
            <xdr:cNvPr id="1160" name="Check Box 136" hidden="1">
              <a:extLst>
                <a:ext uri="{63B3BB69-23CF-44E3-9099-C40C66FF867C}">
                  <a14:compatExt spid="_x0000_s1160"/>
                </a:ext>
                <a:ext uri="{FF2B5EF4-FFF2-40B4-BE49-F238E27FC236}">
                  <a16:creationId xmlns:a16="http://schemas.microsoft.com/office/drawing/2014/main" id="{00000000-0008-0000-1100-00008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9525</xdr:rowOff>
        </xdr:from>
        <xdr:to>
          <xdr:col>4</xdr:col>
          <xdr:colOff>114300</xdr:colOff>
          <xdr:row>11</xdr:row>
          <xdr:rowOff>161925</xdr:rowOff>
        </xdr:to>
        <xdr:sp macro="" textlink="">
          <xdr:nvSpPr>
            <xdr:cNvPr id="1161" name="Check Box 137" hidden="1">
              <a:extLst>
                <a:ext uri="{63B3BB69-23CF-44E3-9099-C40C66FF867C}">
                  <a14:compatExt spid="_x0000_s1161"/>
                </a:ext>
                <a:ext uri="{FF2B5EF4-FFF2-40B4-BE49-F238E27FC236}">
                  <a16:creationId xmlns:a16="http://schemas.microsoft.com/office/drawing/2014/main" id="{00000000-0008-0000-1100-00008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11</xdr:row>
          <xdr:rowOff>9525</xdr:rowOff>
        </xdr:from>
        <xdr:to>
          <xdr:col>2</xdr:col>
          <xdr:colOff>1524000</xdr:colOff>
          <xdr:row>12</xdr:row>
          <xdr:rowOff>171450</xdr:rowOff>
        </xdr:to>
        <xdr:sp macro="" textlink="">
          <xdr:nvSpPr>
            <xdr:cNvPr id="1162" name="Check Box 138" hidden="1">
              <a:extLst>
                <a:ext uri="{63B3BB69-23CF-44E3-9099-C40C66FF867C}">
                  <a14:compatExt spid="_x0000_s1162"/>
                </a:ext>
                <a:ext uri="{FF2B5EF4-FFF2-40B4-BE49-F238E27FC236}">
                  <a16:creationId xmlns:a16="http://schemas.microsoft.com/office/drawing/2014/main" id="{00000000-0008-0000-1100-00008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11</xdr:row>
          <xdr:rowOff>19050</xdr:rowOff>
        </xdr:from>
        <xdr:to>
          <xdr:col>5</xdr:col>
          <xdr:colOff>95250</xdr:colOff>
          <xdr:row>12</xdr:row>
          <xdr:rowOff>180975</xdr:rowOff>
        </xdr:to>
        <xdr:sp macro="" textlink="">
          <xdr:nvSpPr>
            <xdr:cNvPr id="1163" name="Check Box 139" hidden="1">
              <a:extLst>
                <a:ext uri="{63B3BB69-23CF-44E3-9099-C40C66FF867C}">
                  <a14:compatExt spid="_x0000_s1163"/>
                </a:ext>
                <a:ext uri="{FF2B5EF4-FFF2-40B4-BE49-F238E27FC236}">
                  <a16:creationId xmlns:a16="http://schemas.microsoft.com/office/drawing/2014/main" id="{00000000-0008-0000-1100-00008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11</xdr:row>
          <xdr:rowOff>9525</xdr:rowOff>
        </xdr:from>
        <xdr:to>
          <xdr:col>4</xdr:col>
          <xdr:colOff>114300</xdr:colOff>
          <xdr:row>12</xdr:row>
          <xdr:rowOff>161925</xdr:rowOff>
        </xdr:to>
        <xdr:sp macro="" textlink="">
          <xdr:nvSpPr>
            <xdr:cNvPr id="1164" name="Check Box 140" hidden="1">
              <a:extLst>
                <a:ext uri="{63B3BB69-23CF-44E3-9099-C40C66FF867C}">
                  <a14:compatExt spid="_x0000_s1164"/>
                </a:ext>
                <a:ext uri="{FF2B5EF4-FFF2-40B4-BE49-F238E27FC236}">
                  <a16:creationId xmlns:a16="http://schemas.microsoft.com/office/drawing/2014/main" id="{00000000-0008-0000-1100-00008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14</xdr:row>
          <xdr:rowOff>9525</xdr:rowOff>
        </xdr:from>
        <xdr:to>
          <xdr:col>2</xdr:col>
          <xdr:colOff>1524000</xdr:colOff>
          <xdr:row>15</xdr:row>
          <xdr:rowOff>171450</xdr:rowOff>
        </xdr:to>
        <xdr:sp macro="" textlink="">
          <xdr:nvSpPr>
            <xdr:cNvPr id="1165" name="Check Box 141" hidden="1">
              <a:extLst>
                <a:ext uri="{63B3BB69-23CF-44E3-9099-C40C66FF867C}">
                  <a14:compatExt spid="_x0000_s1165"/>
                </a:ext>
                <a:ext uri="{FF2B5EF4-FFF2-40B4-BE49-F238E27FC236}">
                  <a16:creationId xmlns:a16="http://schemas.microsoft.com/office/drawing/2014/main" id="{00000000-0008-0000-1100-00008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14</xdr:row>
          <xdr:rowOff>19050</xdr:rowOff>
        </xdr:from>
        <xdr:to>
          <xdr:col>5</xdr:col>
          <xdr:colOff>95250</xdr:colOff>
          <xdr:row>15</xdr:row>
          <xdr:rowOff>180975</xdr:rowOff>
        </xdr:to>
        <xdr:sp macro="" textlink="">
          <xdr:nvSpPr>
            <xdr:cNvPr id="1166" name="Check Box 142" hidden="1">
              <a:extLst>
                <a:ext uri="{63B3BB69-23CF-44E3-9099-C40C66FF867C}">
                  <a14:compatExt spid="_x0000_s1166"/>
                </a:ext>
                <a:ext uri="{FF2B5EF4-FFF2-40B4-BE49-F238E27FC236}">
                  <a16:creationId xmlns:a16="http://schemas.microsoft.com/office/drawing/2014/main" id="{00000000-0008-0000-1100-00008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14</xdr:row>
          <xdr:rowOff>9525</xdr:rowOff>
        </xdr:from>
        <xdr:to>
          <xdr:col>4</xdr:col>
          <xdr:colOff>114300</xdr:colOff>
          <xdr:row>15</xdr:row>
          <xdr:rowOff>161925</xdr:rowOff>
        </xdr:to>
        <xdr:sp macro="" textlink="">
          <xdr:nvSpPr>
            <xdr:cNvPr id="1167" name="Check Box 143" hidden="1">
              <a:extLst>
                <a:ext uri="{63B3BB69-23CF-44E3-9099-C40C66FF867C}">
                  <a14:compatExt spid="_x0000_s1167"/>
                </a:ext>
                <a:ext uri="{FF2B5EF4-FFF2-40B4-BE49-F238E27FC236}">
                  <a16:creationId xmlns:a16="http://schemas.microsoft.com/office/drawing/2014/main" id="{00000000-0008-0000-1100-00008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15</xdr:row>
          <xdr:rowOff>9525</xdr:rowOff>
        </xdr:from>
        <xdr:to>
          <xdr:col>2</xdr:col>
          <xdr:colOff>1524000</xdr:colOff>
          <xdr:row>16</xdr:row>
          <xdr:rowOff>171450</xdr:rowOff>
        </xdr:to>
        <xdr:sp macro="" textlink="">
          <xdr:nvSpPr>
            <xdr:cNvPr id="1168" name="Check Box 144" hidden="1">
              <a:extLst>
                <a:ext uri="{63B3BB69-23CF-44E3-9099-C40C66FF867C}">
                  <a14:compatExt spid="_x0000_s1168"/>
                </a:ext>
                <a:ext uri="{FF2B5EF4-FFF2-40B4-BE49-F238E27FC236}">
                  <a16:creationId xmlns:a16="http://schemas.microsoft.com/office/drawing/2014/main" id="{00000000-0008-0000-1100-00009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15</xdr:row>
          <xdr:rowOff>19050</xdr:rowOff>
        </xdr:from>
        <xdr:to>
          <xdr:col>5</xdr:col>
          <xdr:colOff>95250</xdr:colOff>
          <xdr:row>16</xdr:row>
          <xdr:rowOff>180975</xdr:rowOff>
        </xdr:to>
        <xdr:sp macro="" textlink="">
          <xdr:nvSpPr>
            <xdr:cNvPr id="1169" name="Check Box 145" hidden="1">
              <a:extLst>
                <a:ext uri="{63B3BB69-23CF-44E3-9099-C40C66FF867C}">
                  <a14:compatExt spid="_x0000_s1169"/>
                </a:ext>
                <a:ext uri="{FF2B5EF4-FFF2-40B4-BE49-F238E27FC236}">
                  <a16:creationId xmlns:a16="http://schemas.microsoft.com/office/drawing/2014/main" id="{00000000-0008-0000-1100-00009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15</xdr:row>
          <xdr:rowOff>9525</xdr:rowOff>
        </xdr:from>
        <xdr:to>
          <xdr:col>4</xdr:col>
          <xdr:colOff>114300</xdr:colOff>
          <xdr:row>16</xdr:row>
          <xdr:rowOff>161925</xdr:rowOff>
        </xdr:to>
        <xdr:sp macro="" textlink="">
          <xdr:nvSpPr>
            <xdr:cNvPr id="1170" name="Check Box 146" hidden="1">
              <a:extLst>
                <a:ext uri="{63B3BB69-23CF-44E3-9099-C40C66FF867C}">
                  <a14:compatExt spid="_x0000_s1170"/>
                </a:ext>
                <a:ext uri="{FF2B5EF4-FFF2-40B4-BE49-F238E27FC236}">
                  <a16:creationId xmlns:a16="http://schemas.microsoft.com/office/drawing/2014/main" id="{00000000-0008-0000-1100-00009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18</xdr:row>
          <xdr:rowOff>9525</xdr:rowOff>
        </xdr:from>
        <xdr:to>
          <xdr:col>2</xdr:col>
          <xdr:colOff>1524000</xdr:colOff>
          <xdr:row>19</xdr:row>
          <xdr:rowOff>171450</xdr:rowOff>
        </xdr:to>
        <xdr:sp macro="" textlink="">
          <xdr:nvSpPr>
            <xdr:cNvPr id="1171" name="Check Box 147" hidden="1">
              <a:extLst>
                <a:ext uri="{63B3BB69-23CF-44E3-9099-C40C66FF867C}">
                  <a14:compatExt spid="_x0000_s1171"/>
                </a:ext>
                <a:ext uri="{FF2B5EF4-FFF2-40B4-BE49-F238E27FC236}">
                  <a16:creationId xmlns:a16="http://schemas.microsoft.com/office/drawing/2014/main" id="{00000000-0008-0000-1100-00009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18</xdr:row>
          <xdr:rowOff>19050</xdr:rowOff>
        </xdr:from>
        <xdr:to>
          <xdr:col>5</xdr:col>
          <xdr:colOff>95250</xdr:colOff>
          <xdr:row>19</xdr:row>
          <xdr:rowOff>180975</xdr:rowOff>
        </xdr:to>
        <xdr:sp macro="" textlink="">
          <xdr:nvSpPr>
            <xdr:cNvPr id="1172" name="Check Box 148" hidden="1">
              <a:extLst>
                <a:ext uri="{63B3BB69-23CF-44E3-9099-C40C66FF867C}">
                  <a14:compatExt spid="_x0000_s1172"/>
                </a:ext>
                <a:ext uri="{FF2B5EF4-FFF2-40B4-BE49-F238E27FC236}">
                  <a16:creationId xmlns:a16="http://schemas.microsoft.com/office/drawing/2014/main" id="{00000000-0008-0000-1100-00009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18</xdr:row>
          <xdr:rowOff>9525</xdr:rowOff>
        </xdr:from>
        <xdr:to>
          <xdr:col>4</xdr:col>
          <xdr:colOff>114300</xdr:colOff>
          <xdr:row>19</xdr:row>
          <xdr:rowOff>161925</xdr:rowOff>
        </xdr:to>
        <xdr:sp macro="" textlink="">
          <xdr:nvSpPr>
            <xdr:cNvPr id="1173" name="Check Box 149" hidden="1">
              <a:extLst>
                <a:ext uri="{63B3BB69-23CF-44E3-9099-C40C66FF867C}">
                  <a14:compatExt spid="_x0000_s1173"/>
                </a:ext>
                <a:ext uri="{FF2B5EF4-FFF2-40B4-BE49-F238E27FC236}">
                  <a16:creationId xmlns:a16="http://schemas.microsoft.com/office/drawing/2014/main" id="{00000000-0008-0000-1100-00009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19</xdr:row>
          <xdr:rowOff>9525</xdr:rowOff>
        </xdr:from>
        <xdr:to>
          <xdr:col>2</xdr:col>
          <xdr:colOff>1524000</xdr:colOff>
          <xdr:row>20</xdr:row>
          <xdr:rowOff>171450</xdr:rowOff>
        </xdr:to>
        <xdr:sp macro="" textlink="">
          <xdr:nvSpPr>
            <xdr:cNvPr id="1174" name="Check Box 150" hidden="1">
              <a:extLst>
                <a:ext uri="{63B3BB69-23CF-44E3-9099-C40C66FF867C}">
                  <a14:compatExt spid="_x0000_s1174"/>
                </a:ext>
                <a:ext uri="{FF2B5EF4-FFF2-40B4-BE49-F238E27FC236}">
                  <a16:creationId xmlns:a16="http://schemas.microsoft.com/office/drawing/2014/main" id="{00000000-0008-0000-1100-00009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19</xdr:row>
          <xdr:rowOff>19050</xdr:rowOff>
        </xdr:from>
        <xdr:to>
          <xdr:col>5</xdr:col>
          <xdr:colOff>95250</xdr:colOff>
          <xdr:row>20</xdr:row>
          <xdr:rowOff>180975</xdr:rowOff>
        </xdr:to>
        <xdr:sp macro="" textlink="">
          <xdr:nvSpPr>
            <xdr:cNvPr id="1175" name="Check Box 151" hidden="1">
              <a:extLst>
                <a:ext uri="{63B3BB69-23CF-44E3-9099-C40C66FF867C}">
                  <a14:compatExt spid="_x0000_s1175"/>
                </a:ext>
                <a:ext uri="{FF2B5EF4-FFF2-40B4-BE49-F238E27FC236}">
                  <a16:creationId xmlns:a16="http://schemas.microsoft.com/office/drawing/2014/main" id="{00000000-0008-0000-1100-00009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19</xdr:row>
          <xdr:rowOff>9525</xdr:rowOff>
        </xdr:from>
        <xdr:to>
          <xdr:col>4</xdr:col>
          <xdr:colOff>114300</xdr:colOff>
          <xdr:row>20</xdr:row>
          <xdr:rowOff>161925</xdr:rowOff>
        </xdr:to>
        <xdr:sp macro="" textlink="">
          <xdr:nvSpPr>
            <xdr:cNvPr id="1176" name="Check Box 152" hidden="1">
              <a:extLst>
                <a:ext uri="{63B3BB69-23CF-44E3-9099-C40C66FF867C}">
                  <a14:compatExt spid="_x0000_s1176"/>
                </a:ext>
                <a:ext uri="{FF2B5EF4-FFF2-40B4-BE49-F238E27FC236}">
                  <a16:creationId xmlns:a16="http://schemas.microsoft.com/office/drawing/2014/main" id="{00000000-0008-0000-1100-00009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20</xdr:row>
          <xdr:rowOff>9525</xdr:rowOff>
        </xdr:from>
        <xdr:to>
          <xdr:col>2</xdr:col>
          <xdr:colOff>1524000</xdr:colOff>
          <xdr:row>21</xdr:row>
          <xdr:rowOff>171450</xdr:rowOff>
        </xdr:to>
        <xdr:sp macro="" textlink="">
          <xdr:nvSpPr>
            <xdr:cNvPr id="1177" name="Check Box 153" hidden="1">
              <a:extLst>
                <a:ext uri="{63B3BB69-23CF-44E3-9099-C40C66FF867C}">
                  <a14:compatExt spid="_x0000_s1177"/>
                </a:ext>
                <a:ext uri="{FF2B5EF4-FFF2-40B4-BE49-F238E27FC236}">
                  <a16:creationId xmlns:a16="http://schemas.microsoft.com/office/drawing/2014/main" id="{00000000-0008-0000-1100-00009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20</xdr:row>
          <xdr:rowOff>19050</xdr:rowOff>
        </xdr:from>
        <xdr:to>
          <xdr:col>5</xdr:col>
          <xdr:colOff>95250</xdr:colOff>
          <xdr:row>21</xdr:row>
          <xdr:rowOff>180975</xdr:rowOff>
        </xdr:to>
        <xdr:sp macro="" textlink="">
          <xdr:nvSpPr>
            <xdr:cNvPr id="1178" name="Check Box 154" hidden="1">
              <a:extLst>
                <a:ext uri="{63B3BB69-23CF-44E3-9099-C40C66FF867C}">
                  <a14:compatExt spid="_x0000_s1178"/>
                </a:ext>
                <a:ext uri="{FF2B5EF4-FFF2-40B4-BE49-F238E27FC236}">
                  <a16:creationId xmlns:a16="http://schemas.microsoft.com/office/drawing/2014/main" id="{00000000-0008-0000-1100-00009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20</xdr:row>
          <xdr:rowOff>9525</xdr:rowOff>
        </xdr:from>
        <xdr:to>
          <xdr:col>4</xdr:col>
          <xdr:colOff>114300</xdr:colOff>
          <xdr:row>21</xdr:row>
          <xdr:rowOff>161925</xdr:rowOff>
        </xdr:to>
        <xdr:sp macro="" textlink="">
          <xdr:nvSpPr>
            <xdr:cNvPr id="1179" name="Check Box 155" hidden="1">
              <a:extLst>
                <a:ext uri="{63B3BB69-23CF-44E3-9099-C40C66FF867C}">
                  <a14:compatExt spid="_x0000_s1179"/>
                </a:ext>
                <a:ext uri="{FF2B5EF4-FFF2-40B4-BE49-F238E27FC236}">
                  <a16:creationId xmlns:a16="http://schemas.microsoft.com/office/drawing/2014/main" id="{00000000-0008-0000-1100-00009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22</xdr:row>
          <xdr:rowOff>9525</xdr:rowOff>
        </xdr:from>
        <xdr:to>
          <xdr:col>2</xdr:col>
          <xdr:colOff>1524000</xdr:colOff>
          <xdr:row>23</xdr:row>
          <xdr:rowOff>171450</xdr:rowOff>
        </xdr:to>
        <xdr:sp macro="" textlink="">
          <xdr:nvSpPr>
            <xdr:cNvPr id="1180" name="Check Box 156" hidden="1">
              <a:extLst>
                <a:ext uri="{63B3BB69-23CF-44E3-9099-C40C66FF867C}">
                  <a14:compatExt spid="_x0000_s1180"/>
                </a:ext>
                <a:ext uri="{FF2B5EF4-FFF2-40B4-BE49-F238E27FC236}">
                  <a16:creationId xmlns:a16="http://schemas.microsoft.com/office/drawing/2014/main" id="{00000000-0008-0000-1100-00009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22</xdr:row>
          <xdr:rowOff>19050</xdr:rowOff>
        </xdr:from>
        <xdr:to>
          <xdr:col>5</xdr:col>
          <xdr:colOff>95250</xdr:colOff>
          <xdr:row>23</xdr:row>
          <xdr:rowOff>180975</xdr:rowOff>
        </xdr:to>
        <xdr:sp macro="" textlink="">
          <xdr:nvSpPr>
            <xdr:cNvPr id="1181" name="Check Box 157" hidden="1">
              <a:extLst>
                <a:ext uri="{63B3BB69-23CF-44E3-9099-C40C66FF867C}">
                  <a14:compatExt spid="_x0000_s1181"/>
                </a:ext>
                <a:ext uri="{FF2B5EF4-FFF2-40B4-BE49-F238E27FC236}">
                  <a16:creationId xmlns:a16="http://schemas.microsoft.com/office/drawing/2014/main" id="{00000000-0008-0000-1100-00009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22</xdr:row>
          <xdr:rowOff>9525</xdr:rowOff>
        </xdr:from>
        <xdr:to>
          <xdr:col>4</xdr:col>
          <xdr:colOff>114300</xdr:colOff>
          <xdr:row>23</xdr:row>
          <xdr:rowOff>161925</xdr:rowOff>
        </xdr:to>
        <xdr:sp macro="" textlink="">
          <xdr:nvSpPr>
            <xdr:cNvPr id="1182" name="Check Box 158" hidden="1">
              <a:extLst>
                <a:ext uri="{63B3BB69-23CF-44E3-9099-C40C66FF867C}">
                  <a14:compatExt spid="_x0000_s1182"/>
                </a:ext>
                <a:ext uri="{FF2B5EF4-FFF2-40B4-BE49-F238E27FC236}">
                  <a16:creationId xmlns:a16="http://schemas.microsoft.com/office/drawing/2014/main" id="{00000000-0008-0000-1100-00009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23</xdr:row>
          <xdr:rowOff>9525</xdr:rowOff>
        </xdr:from>
        <xdr:to>
          <xdr:col>2</xdr:col>
          <xdr:colOff>1524000</xdr:colOff>
          <xdr:row>24</xdr:row>
          <xdr:rowOff>171450</xdr:rowOff>
        </xdr:to>
        <xdr:sp macro="" textlink="">
          <xdr:nvSpPr>
            <xdr:cNvPr id="1183" name="Check Box 159" hidden="1">
              <a:extLst>
                <a:ext uri="{63B3BB69-23CF-44E3-9099-C40C66FF867C}">
                  <a14:compatExt spid="_x0000_s1183"/>
                </a:ext>
                <a:ext uri="{FF2B5EF4-FFF2-40B4-BE49-F238E27FC236}">
                  <a16:creationId xmlns:a16="http://schemas.microsoft.com/office/drawing/2014/main" id="{00000000-0008-0000-1100-00009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23</xdr:row>
          <xdr:rowOff>19050</xdr:rowOff>
        </xdr:from>
        <xdr:to>
          <xdr:col>5</xdr:col>
          <xdr:colOff>95250</xdr:colOff>
          <xdr:row>24</xdr:row>
          <xdr:rowOff>180975</xdr:rowOff>
        </xdr:to>
        <xdr:sp macro="" textlink="">
          <xdr:nvSpPr>
            <xdr:cNvPr id="1184" name="Check Box 160" hidden="1">
              <a:extLst>
                <a:ext uri="{63B3BB69-23CF-44E3-9099-C40C66FF867C}">
                  <a14:compatExt spid="_x0000_s1184"/>
                </a:ext>
                <a:ext uri="{FF2B5EF4-FFF2-40B4-BE49-F238E27FC236}">
                  <a16:creationId xmlns:a16="http://schemas.microsoft.com/office/drawing/2014/main" id="{00000000-0008-0000-1100-0000A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23</xdr:row>
          <xdr:rowOff>9525</xdr:rowOff>
        </xdr:from>
        <xdr:to>
          <xdr:col>4</xdr:col>
          <xdr:colOff>114300</xdr:colOff>
          <xdr:row>24</xdr:row>
          <xdr:rowOff>161925</xdr:rowOff>
        </xdr:to>
        <xdr:sp macro="" textlink="">
          <xdr:nvSpPr>
            <xdr:cNvPr id="1185" name="Check Box 161" hidden="1">
              <a:extLst>
                <a:ext uri="{63B3BB69-23CF-44E3-9099-C40C66FF867C}">
                  <a14:compatExt spid="_x0000_s1185"/>
                </a:ext>
                <a:ext uri="{FF2B5EF4-FFF2-40B4-BE49-F238E27FC236}">
                  <a16:creationId xmlns:a16="http://schemas.microsoft.com/office/drawing/2014/main" id="{00000000-0008-0000-1100-0000A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26</xdr:row>
          <xdr:rowOff>9525</xdr:rowOff>
        </xdr:from>
        <xdr:to>
          <xdr:col>2</xdr:col>
          <xdr:colOff>1524000</xdr:colOff>
          <xdr:row>27</xdr:row>
          <xdr:rowOff>171450</xdr:rowOff>
        </xdr:to>
        <xdr:sp macro="" textlink="">
          <xdr:nvSpPr>
            <xdr:cNvPr id="1186" name="Check Box 162" hidden="1">
              <a:extLst>
                <a:ext uri="{63B3BB69-23CF-44E3-9099-C40C66FF867C}">
                  <a14:compatExt spid="_x0000_s1186"/>
                </a:ext>
                <a:ext uri="{FF2B5EF4-FFF2-40B4-BE49-F238E27FC236}">
                  <a16:creationId xmlns:a16="http://schemas.microsoft.com/office/drawing/2014/main" id="{00000000-0008-0000-1100-0000A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26</xdr:row>
          <xdr:rowOff>19050</xdr:rowOff>
        </xdr:from>
        <xdr:to>
          <xdr:col>5</xdr:col>
          <xdr:colOff>95250</xdr:colOff>
          <xdr:row>27</xdr:row>
          <xdr:rowOff>180975</xdr:rowOff>
        </xdr:to>
        <xdr:sp macro="" textlink="">
          <xdr:nvSpPr>
            <xdr:cNvPr id="1187" name="Check Box 163" hidden="1">
              <a:extLst>
                <a:ext uri="{63B3BB69-23CF-44E3-9099-C40C66FF867C}">
                  <a14:compatExt spid="_x0000_s1187"/>
                </a:ext>
                <a:ext uri="{FF2B5EF4-FFF2-40B4-BE49-F238E27FC236}">
                  <a16:creationId xmlns:a16="http://schemas.microsoft.com/office/drawing/2014/main" id="{00000000-0008-0000-1100-0000A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26</xdr:row>
          <xdr:rowOff>9525</xdr:rowOff>
        </xdr:from>
        <xdr:to>
          <xdr:col>4</xdr:col>
          <xdr:colOff>114300</xdr:colOff>
          <xdr:row>27</xdr:row>
          <xdr:rowOff>161925</xdr:rowOff>
        </xdr:to>
        <xdr:sp macro="" textlink="">
          <xdr:nvSpPr>
            <xdr:cNvPr id="1188" name="Check Box 164" hidden="1">
              <a:extLst>
                <a:ext uri="{63B3BB69-23CF-44E3-9099-C40C66FF867C}">
                  <a14:compatExt spid="_x0000_s1188"/>
                </a:ext>
                <a:ext uri="{FF2B5EF4-FFF2-40B4-BE49-F238E27FC236}">
                  <a16:creationId xmlns:a16="http://schemas.microsoft.com/office/drawing/2014/main" id="{00000000-0008-0000-1100-0000A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29</xdr:row>
          <xdr:rowOff>9525</xdr:rowOff>
        </xdr:from>
        <xdr:to>
          <xdr:col>2</xdr:col>
          <xdr:colOff>1524000</xdr:colOff>
          <xdr:row>30</xdr:row>
          <xdr:rowOff>171450</xdr:rowOff>
        </xdr:to>
        <xdr:sp macro="" textlink="">
          <xdr:nvSpPr>
            <xdr:cNvPr id="1189" name="Check Box 165" hidden="1">
              <a:extLst>
                <a:ext uri="{63B3BB69-23CF-44E3-9099-C40C66FF867C}">
                  <a14:compatExt spid="_x0000_s1189"/>
                </a:ext>
                <a:ext uri="{FF2B5EF4-FFF2-40B4-BE49-F238E27FC236}">
                  <a16:creationId xmlns:a16="http://schemas.microsoft.com/office/drawing/2014/main" id="{00000000-0008-0000-1100-0000A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29</xdr:row>
          <xdr:rowOff>19050</xdr:rowOff>
        </xdr:from>
        <xdr:to>
          <xdr:col>5</xdr:col>
          <xdr:colOff>95250</xdr:colOff>
          <xdr:row>30</xdr:row>
          <xdr:rowOff>180975</xdr:rowOff>
        </xdr:to>
        <xdr:sp macro="" textlink="">
          <xdr:nvSpPr>
            <xdr:cNvPr id="1190" name="Check Box 166" hidden="1">
              <a:extLst>
                <a:ext uri="{63B3BB69-23CF-44E3-9099-C40C66FF867C}">
                  <a14:compatExt spid="_x0000_s1190"/>
                </a:ext>
                <a:ext uri="{FF2B5EF4-FFF2-40B4-BE49-F238E27FC236}">
                  <a16:creationId xmlns:a16="http://schemas.microsoft.com/office/drawing/2014/main" id="{00000000-0008-0000-1100-0000A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29</xdr:row>
          <xdr:rowOff>9525</xdr:rowOff>
        </xdr:from>
        <xdr:to>
          <xdr:col>4</xdr:col>
          <xdr:colOff>114300</xdr:colOff>
          <xdr:row>30</xdr:row>
          <xdr:rowOff>161925</xdr:rowOff>
        </xdr:to>
        <xdr:sp macro="" textlink="">
          <xdr:nvSpPr>
            <xdr:cNvPr id="1191" name="Check Box 167" hidden="1">
              <a:extLst>
                <a:ext uri="{63B3BB69-23CF-44E3-9099-C40C66FF867C}">
                  <a14:compatExt spid="_x0000_s1191"/>
                </a:ext>
                <a:ext uri="{FF2B5EF4-FFF2-40B4-BE49-F238E27FC236}">
                  <a16:creationId xmlns:a16="http://schemas.microsoft.com/office/drawing/2014/main" id="{00000000-0008-0000-1100-0000A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Startup" Target="PERSONAL.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yfa1"/>
    </sheetNames>
    <definedNames>
      <definedName name="GunIciYeniArzGuncelle"/>
      <definedName name="Module2.SadeceUyePozitifleriListele"/>
      <definedName name="UcuzKalanlariHesapla"/>
    </definedNames>
    <sheetDataSet>
      <sheetData sheetId="0"/>
    </sheetDataSet>
  </externalBook>
</externalLink>
</file>

<file path=xl/theme/theme1.xml><?xml version="1.0" encoding="utf-8"?>
<a:theme xmlns:a="http://schemas.openxmlformats.org/drawingml/2006/main" name="Office Teması">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8.xml.rels><?xml version="1.0" encoding="UTF-8" standalone="yes"?>
<Relationships xmlns="http://schemas.openxmlformats.org/package/2006/relationships"><Relationship Id="rId117" Type="http://schemas.openxmlformats.org/officeDocument/2006/relationships/ctrlProp" Target="../ctrlProps/ctrlProp114.xml"/><Relationship Id="rId21" Type="http://schemas.openxmlformats.org/officeDocument/2006/relationships/ctrlProp" Target="../ctrlProps/ctrlProp18.xml"/><Relationship Id="rId42" Type="http://schemas.openxmlformats.org/officeDocument/2006/relationships/ctrlProp" Target="../ctrlProps/ctrlProp39.xml"/><Relationship Id="rId63" Type="http://schemas.openxmlformats.org/officeDocument/2006/relationships/ctrlProp" Target="../ctrlProps/ctrlProp60.xml"/><Relationship Id="rId84" Type="http://schemas.openxmlformats.org/officeDocument/2006/relationships/ctrlProp" Target="../ctrlProps/ctrlProp81.xml"/><Relationship Id="rId138" Type="http://schemas.openxmlformats.org/officeDocument/2006/relationships/ctrlProp" Target="../ctrlProps/ctrlProp135.xml"/><Relationship Id="rId159" Type="http://schemas.openxmlformats.org/officeDocument/2006/relationships/ctrlProp" Target="../ctrlProps/ctrlProp156.xml"/><Relationship Id="rId170" Type="http://schemas.openxmlformats.org/officeDocument/2006/relationships/ctrlProp" Target="../ctrlProps/ctrlProp167.xml"/><Relationship Id="rId107" Type="http://schemas.openxmlformats.org/officeDocument/2006/relationships/ctrlProp" Target="../ctrlProps/ctrlProp104.xml"/><Relationship Id="rId11" Type="http://schemas.openxmlformats.org/officeDocument/2006/relationships/ctrlProp" Target="../ctrlProps/ctrlProp8.xml"/><Relationship Id="rId32" Type="http://schemas.openxmlformats.org/officeDocument/2006/relationships/ctrlProp" Target="../ctrlProps/ctrlProp29.xml"/><Relationship Id="rId53" Type="http://schemas.openxmlformats.org/officeDocument/2006/relationships/ctrlProp" Target="../ctrlProps/ctrlProp50.xml"/><Relationship Id="rId74" Type="http://schemas.openxmlformats.org/officeDocument/2006/relationships/ctrlProp" Target="../ctrlProps/ctrlProp71.xml"/><Relationship Id="rId128" Type="http://schemas.openxmlformats.org/officeDocument/2006/relationships/ctrlProp" Target="../ctrlProps/ctrlProp125.xml"/><Relationship Id="rId149" Type="http://schemas.openxmlformats.org/officeDocument/2006/relationships/ctrlProp" Target="../ctrlProps/ctrlProp146.xml"/><Relationship Id="rId5" Type="http://schemas.openxmlformats.org/officeDocument/2006/relationships/ctrlProp" Target="../ctrlProps/ctrlProp2.xml"/><Relationship Id="rId95" Type="http://schemas.openxmlformats.org/officeDocument/2006/relationships/ctrlProp" Target="../ctrlProps/ctrlProp92.xml"/><Relationship Id="rId160" Type="http://schemas.openxmlformats.org/officeDocument/2006/relationships/ctrlProp" Target="../ctrlProps/ctrlProp157.xml"/><Relationship Id="rId22" Type="http://schemas.openxmlformats.org/officeDocument/2006/relationships/ctrlProp" Target="../ctrlProps/ctrlProp19.xml"/><Relationship Id="rId43" Type="http://schemas.openxmlformats.org/officeDocument/2006/relationships/ctrlProp" Target="../ctrlProps/ctrlProp40.xml"/><Relationship Id="rId64" Type="http://schemas.openxmlformats.org/officeDocument/2006/relationships/ctrlProp" Target="../ctrlProps/ctrlProp61.xml"/><Relationship Id="rId118" Type="http://schemas.openxmlformats.org/officeDocument/2006/relationships/ctrlProp" Target="../ctrlProps/ctrlProp115.xml"/><Relationship Id="rId139" Type="http://schemas.openxmlformats.org/officeDocument/2006/relationships/ctrlProp" Target="../ctrlProps/ctrlProp136.xml"/><Relationship Id="rId85" Type="http://schemas.openxmlformats.org/officeDocument/2006/relationships/ctrlProp" Target="../ctrlProps/ctrlProp82.xml"/><Relationship Id="rId150" Type="http://schemas.openxmlformats.org/officeDocument/2006/relationships/ctrlProp" Target="../ctrlProps/ctrlProp147.xml"/><Relationship Id="rId171" Type="http://schemas.openxmlformats.org/officeDocument/2006/relationships/comments" Target="../comments1.xml"/><Relationship Id="rId12" Type="http://schemas.openxmlformats.org/officeDocument/2006/relationships/ctrlProp" Target="../ctrlProps/ctrlProp9.xml"/><Relationship Id="rId33" Type="http://schemas.openxmlformats.org/officeDocument/2006/relationships/ctrlProp" Target="../ctrlProps/ctrlProp30.xml"/><Relationship Id="rId108" Type="http://schemas.openxmlformats.org/officeDocument/2006/relationships/ctrlProp" Target="../ctrlProps/ctrlProp105.xml"/><Relationship Id="rId129" Type="http://schemas.openxmlformats.org/officeDocument/2006/relationships/ctrlProp" Target="../ctrlProps/ctrlProp126.xml"/><Relationship Id="rId54" Type="http://schemas.openxmlformats.org/officeDocument/2006/relationships/ctrlProp" Target="../ctrlProps/ctrlProp51.xml"/><Relationship Id="rId70" Type="http://schemas.openxmlformats.org/officeDocument/2006/relationships/ctrlProp" Target="../ctrlProps/ctrlProp67.xml"/><Relationship Id="rId75" Type="http://schemas.openxmlformats.org/officeDocument/2006/relationships/ctrlProp" Target="../ctrlProps/ctrlProp72.xml"/><Relationship Id="rId91" Type="http://schemas.openxmlformats.org/officeDocument/2006/relationships/ctrlProp" Target="../ctrlProps/ctrlProp88.xml"/><Relationship Id="rId96" Type="http://schemas.openxmlformats.org/officeDocument/2006/relationships/ctrlProp" Target="../ctrlProps/ctrlProp93.xml"/><Relationship Id="rId140" Type="http://schemas.openxmlformats.org/officeDocument/2006/relationships/ctrlProp" Target="../ctrlProps/ctrlProp137.xml"/><Relationship Id="rId145" Type="http://schemas.openxmlformats.org/officeDocument/2006/relationships/ctrlProp" Target="../ctrlProps/ctrlProp142.xml"/><Relationship Id="rId161" Type="http://schemas.openxmlformats.org/officeDocument/2006/relationships/ctrlProp" Target="../ctrlProps/ctrlProp158.xml"/><Relationship Id="rId166" Type="http://schemas.openxmlformats.org/officeDocument/2006/relationships/ctrlProp" Target="../ctrlProps/ctrlProp163.xml"/><Relationship Id="rId1" Type="http://schemas.openxmlformats.org/officeDocument/2006/relationships/printerSettings" Target="../printerSettings/printerSettings5.bin"/><Relationship Id="rId6" Type="http://schemas.openxmlformats.org/officeDocument/2006/relationships/ctrlProp" Target="../ctrlProps/ctrlProp3.xml"/><Relationship Id="rId23" Type="http://schemas.openxmlformats.org/officeDocument/2006/relationships/ctrlProp" Target="../ctrlProps/ctrlProp20.xml"/><Relationship Id="rId28" Type="http://schemas.openxmlformats.org/officeDocument/2006/relationships/ctrlProp" Target="../ctrlProps/ctrlProp25.xml"/><Relationship Id="rId49" Type="http://schemas.openxmlformats.org/officeDocument/2006/relationships/ctrlProp" Target="../ctrlProps/ctrlProp46.xml"/><Relationship Id="rId114" Type="http://schemas.openxmlformats.org/officeDocument/2006/relationships/ctrlProp" Target="../ctrlProps/ctrlProp111.xml"/><Relationship Id="rId119" Type="http://schemas.openxmlformats.org/officeDocument/2006/relationships/ctrlProp" Target="../ctrlProps/ctrlProp116.xml"/><Relationship Id="rId44" Type="http://schemas.openxmlformats.org/officeDocument/2006/relationships/ctrlProp" Target="../ctrlProps/ctrlProp41.xml"/><Relationship Id="rId60" Type="http://schemas.openxmlformats.org/officeDocument/2006/relationships/ctrlProp" Target="../ctrlProps/ctrlProp57.xml"/><Relationship Id="rId65" Type="http://schemas.openxmlformats.org/officeDocument/2006/relationships/ctrlProp" Target="../ctrlProps/ctrlProp62.xml"/><Relationship Id="rId81" Type="http://schemas.openxmlformats.org/officeDocument/2006/relationships/ctrlProp" Target="../ctrlProps/ctrlProp78.xml"/><Relationship Id="rId86" Type="http://schemas.openxmlformats.org/officeDocument/2006/relationships/ctrlProp" Target="../ctrlProps/ctrlProp83.xml"/><Relationship Id="rId130" Type="http://schemas.openxmlformats.org/officeDocument/2006/relationships/ctrlProp" Target="../ctrlProps/ctrlProp127.xml"/><Relationship Id="rId135" Type="http://schemas.openxmlformats.org/officeDocument/2006/relationships/ctrlProp" Target="../ctrlProps/ctrlProp132.xml"/><Relationship Id="rId151" Type="http://schemas.openxmlformats.org/officeDocument/2006/relationships/ctrlProp" Target="../ctrlProps/ctrlProp148.xml"/><Relationship Id="rId156" Type="http://schemas.openxmlformats.org/officeDocument/2006/relationships/ctrlProp" Target="../ctrlProps/ctrlProp153.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109" Type="http://schemas.openxmlformats.org/officeDocument/2006/relationships/ctrlProp" Target="../ctrlProps/ctrlProp10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120" Type="http://schemas.openxmlformats.org/officeDocument/2006/relationships/ctrlProp" Target="../ctrlProps/ctrlProp117.xml"/><Relationship Id="rId125" Type="http://schemas.openxmlformats.org/officeDocument/2006/relationships/ctrlProp" Target="../ctrlProps/ctrlProp122.xml"/><Relationship Id="rId141" Type="http://schemas.openxmlformats.org/officeDocument/2006/relationships/ctrlProp" Target="../ctrlProps/ctrlProp138.xml"/><Relationship Id="rId146" Type="http://schemas.openxmlformats.org/officeDocument/2006/relationships/ctrlProp" Target="../ctrlProps/ctrlProp143.xml"/><Relationship Id="rId167" Type="http://schemas.openxmlformats.org/officeDocument/2006/relationships/ctrlProp" Target="../ctrlProps/ctrlProp164.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 Id="rId162" Type="http://schemas.openxmlformats.org/officeDocument/2006/relationships/ctrlProp" Target="../ctrlProps/ctrlProp159.xml"/><Relationship Id="rId2" Type="http://schemas.openxmlformats.org/officeDocument/2006/relationships/drawing" Target="../drawings/drawing4.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110" Type="http://schemas.openxmlformats.org/officeDocument/2006/relationships/ctrlProp" Target="../ctrlProps/ctrlProp107.xml"/><Relationship Id="rId115" Type="http://schemas.openxmlformats.org/officeDocument/2006/relationships/ctrlProp" Target="../ctrlProps/ctrlProp112.xml"/><Relationship Id="rId131" Type="http://schemas.openxmlformats.org/officeDocument/2006/relationships/ctrlProp" Target="../ctrlProps/ctrlProp128.xml"/><Relationship Id="rId136" Type="http://schemas.openxmlformats.org/officeDocument/2006/relationships/ctrlProp" Target="../ctrlProps/ctrlProp133.xml"/><Relationship Id="rId157" Type="http://schemas.openxmlformats.org/officeDocument/2006/relationships/ctrlProp" Target="../ctrlProps/ctrlProp154.xml"/><Relationship Id="rId61" Type="http://schemas.openxmlformats.org/officeDocument/2006/relationships/ctrlProp" Target="../ctrlProps/ctrlProp58.xml"/><Relationship Id="rId82" Type="http://schemas.openxmlformats.org/officeDocument/2006/relationships/ctrlProp" Target="../ctrlProps/ctrlProp79.xml"/><Relationship Id="rId152" Type="http://schemas.openxmlformats.org/officeDocument/2006/relationships/ctrlProp" Target="../ctrlProps/ctrlProp149.xml"/><Relationship Id="rId19" Type="http://schemas.openxmlformats.org/officeDocument/2006/relationships/ctrlProp" Target="../ctrlProps/ctrlProp16.xml"/><Relationship Id="rId14" Type="http://schemas.openxmlformats.org/officeDocument/2006/relationships/ctrlProp" Target="../ctrlProps/ctrlProp11.xml"/><Relationship Id="rId30" Type="http://schemas.openxmlformats.org/officeDocument/2006/relationships/ctrlProp" Target="../ctrlProps/ctrlProp27.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126" Type="http://schemas.openxmlformats.org/officeDocument/2006/relationships/ctrlProp" Target="../ctrlProps/ctrlProp123.xml"/><Relationship Id="rId147" Type="http://schemas.openxmlformats.org/officeDocument/2006/relationships/ctrlProp" Target="../ctrlProps/ctrlProp144.xml"/><Relationship Id="rId168" Type="http://schemas.openxmlformats.org/officeDocument/2006/relationships/ctrlProp" Target="../ctrlProps/ctrlProp165.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98" Type="http://schemas.openxmlformats.org/officeDocument/2006/relationships/ctrlProp" Target="../ctrlProps/ctrlProp95.xml"/><Relationship Id="rId121" Type="http://schemas.openxmlformats.org/officeDocument/2006/relationships/ctrlProp" Target="../ctrlProps/ctrlProp118.xml"/><Relationship Id="rId142" Type="http://schemas.openxmlformats.org/officeDocument/2006/relationships/ctrlProp" Target="../ctrlProps/ctrlProp139.xml"/><Relationship Id="rId163" Type="http://schemas.openxmlformats.org/officeDocument/2006/relationships/ctrlProp" Target="../ctrlProps/ctrlProp160.xml"/><Relationship Id="rId3" Type="http://schemas.openxmlformats.org/officeDocument/2006/relationships/vmlDrawing" Target="../drawings/vmlDrawing1.vml"/><Relationship Id="rId25" Type="http://schemas.openxmlformats.org/officeDocument/2006/relationships/ctrlProp" Target="../ctrlProps/ctrlProp22.xml"/><Relationship Id="rId46" Type="http://schemas.openxmlformats.org/officeDocument/2006/relationships/ctrlProp" Target="../ctrlProps/ctrlProp43.xml"/><Relationship Id="rId67" Type="http://schemas.openxmlformats.org/officeDocument/2006/relationships/ctrlProp" Target="../ctrlProps/ctrlProp64.xml"/><Relationship Id="rId116" Type="http://schemas.openxmlformats.org/officeDocument/2006/relationships/ctrlProp" Target="../ctrlProps/ctrlProp113.xml"/><Relationship Id="rId137" Type="http://schemas.openxmlformats.org/officeDocument/2006/relationships/ctrlProp" Target="../ctrlProps/ctrlProp134.xml"/><Relationship Id="rId158" Type="http://schemas.openxmlformats.org/officeDocument/2006/relationships/ctrlProp" Target="../ctrlProps/ctrlProp155.xml"/><Relationship Id="rId20" Type="http://schemas.openxmlformats.org/officeDocument/2006/relationships/ctrlProp" Target="../ctrlProps/ctrlProp17.xml"/><Relationship Id="rId41" Type="http://schemas.openxmlformats.org/officeDocument/2006/relationships/ctrlProp" Target="../ctrlProps/ctrlProp38.xml"/><Relationship Id="rId62" Type="http://schemas.openxmlformats.org/officeDocument/2006/relationships/ctrlProp" Target="../ctrlProps/ctrlProp59.xml"/><Relationship Id="rId83" Type="http://schemas.openxmlformats.org/officeDocument/2006/relationships/ctrlProp" Target="../ctrlProps/ctrlProp80.xml"/><Relationship Id="rId88" Type="http://schemas.openxmlformats.org/officeDocument/2006/relationships/ctrlProp" Target="../ctrlProps/ctrlProp85.xml"/><Relationship Id="rId111" Type="http://schemas.openxmlformats.org/officeDocument/2006/relationships/ctrlProp" Target="../ctrlProps/ctrlProp108.xml"/><Relationship Id="rId132" Type="http://schemas.openxmlformats.org/officeDocument/2006/relationships/ctrlProp" Target="../ctrlProps/ctrlProp129.xml"/><Relationship Id="rId153" Type="http://schemas.openxmlformats.org/officeDocument/2006/relationships/ctrlProp" Target="../ctrlProps/ctrlProp150.xml"/><Relationship Id="rId15" Type="http://schemas.openxmlformats.org/officeDocument/2006/relationships/ctrlProp" Target="../ctrlProps/ctrlProp12.xml"/><Relationship Id="rId36" Type="http://schemas.openxmlformats.org/officeDocument/2006/relationships/ctrlProp" Target="../ctrlProps/ctrlProp33.xml"/><Relationship Id="rId57" Type="http://schemas.openxmlformats.org/officeDocument/2006/relationships/ctrlProp" Target="../ctrlProps/ctrlProp54.xml"/><Relationship Id="rId106" Type="http://schemas.openxmlformats.org/officeDocument/2006/relationships/ctrlProp" Target="../ctrlProps/ctrlProp103.xml"/><Relationship Id="rId127" Type="http://schemas.openxmlformats.org/officeDocument/2006/relationships/ctrlProp" Target="../ctrlProps/ctrlProp124.xml"/><Relationship Id="rId10" Type="http://schemas.openxmlformats.org/officeDocument/2006/relationships/ctrlProp" Target="../ctrlProps/ctrlProp7.xml"/><Relationship Id="rId31" Type="http://schemas.openxmlformats.org/officeDocument/2006/relationships/ctrlProp" Target="../ctrlProps/ctrlProp28.xml"/><Relationship Id="rId52" Type="http://schemas.openxmlformats.org/officeDocument/2006/relationships/ctrlProp" Target="../ctrlProps/ctrlProp49.xml"/><Relationship Id="rId73" Type="http://schemas.openxmlformats.org/officeDocument/2006/relationships/ctrlProp" Target="../ctrlProps/ctrlProp70.xml"/><Relationship Id="rId78" Type="http://schemas.openxmlformats.org/officeDocument/2006/relationships/ctrlProp" Target="../ctrlProps/ctrlProp75.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122" Type="http://schemas.openxmlformats.org/officeDocument/2006/relationships/ctrlProp" Target="../ctrlProps/ctrlProp119.xml"/><Relationship Id="rId143" Type="http://schemas.openxmlformats.org/officeDocument/2006/relationships/ctrlProp" Target="../ctrlProps/ctrlProp140.xml"/><Relationship Id="rId148" Type="http://schemas.openxmlformats.org/officeDocument/2006/relationships/ctrlProp" Target="../ctrlProps/ctrlProp145.xml"/><Relationship Id="rId164" Type="http://schemas.openxmlformats.org/officeDocument/2006/relationships/ctrlProp" Target="../ctrlProps/ctrlProp161.xml"/><Relationship Id="rId169" Type="http://schemas.openxmlformats.org/officeDocument/2006/relationships/ctrlProp" Target="../ctrlProps/ctrlProp166.xml"/><Relationship Id="rId4" Type="http://schemas.openxmlformats.org/officeDocument/2006/relationships/ctrlProp" Target="../ctrlProps/ctrlProp1.xml"/><Relationship Id="rId9" Type="http://schemas.openxmlformats.org/officeDocument/2006/relationships/ctrlProp" Target="../ctrlProps/ctrlProp6.xml"/><Relationship Id="rId26" Type="http://schemas.openxmlformats.org/officeDocument/2006/relationships/ctrlProp" Target="../ctrlProps/ctrlProp23.xml"/><Relationship Id="rId47" Type="http://schemas.openxmlformats.org/officeDocument/2006/relationships/ctrlProp" Target="../ctrlProps/ctrlProp44.xml"/><Relationship Id="rId68" Type="http://schemas.openxmlformats.org/officeDocument/2006/relationships/ctrlProp" Target="../ctrlProps/ctrlProp65.xml"/><Relationship Id="rId89" Type="http://schemas.openxmlformats.org/officeDocument/2006/relationships/ctrlProp" Target="../ctrlProps/ctrlProp86.xml"/><Relationship Id="rId112" Type="http://schemas.openxmlformats.org/officeDocument/2006/relationships/ctrlProp" Target="../ctrlProps/ctrlProp109.xml"/><Relationship Id="rId133" Type="http://schemas.openxmlformats.org/officeDocument/2006/relationships/ctrlProp" Target="../ctrlProps/ctrlProp130.xml"/><Relationship Id="rId154" Type="http://schemas.openxmlformats.org/officeDocument/2006/relationships/ctrlProp" Target="../ctrlProps/ctrlProp151.xml"/><Relationship Id="rId16" Type="http://schemas.openxmlformats.org/officeDocument/2006/relationships/ctrlProp" Target="../ctrlProps/ctrlProp13.xml"/><Relationship Id="rId37" Type="http://schemas.openxmlformats.org/officeDocument/2006/relationships/ctrlProp" Target="../ctrlProps/ctrlProp34.xml"/><Relationship Id="rId58" Type="http://schemas.openxmlformats.org/officeDocument/2006/relationships/ctrlProp" Target="../ctrlProps/ctrlProp55.xml"/><Relationship Id="rId79" Type="http://schemas.openxmlformats.org/officeDocument/2006/relationships/ctrlProp" Target="../ctrlProps/ctrlProp76.xml"/><Relationship Id="rId102" Type="http://schemas.openxmlformats.org/officeDocument/2006/relationships/ctrlProp" Target="../ctrlProps/ctrlProp99.xml"/><Relationship Id="rId123" Type="http://schemas.openxmlformats.org/officeDocument/2006/relationships/ctrlProp" Target="../ctrlProps/ctrlProp120.xml"/><Relationship Id="rId144" Type="http://schemas.openxmlformats.org/officeDocument/2006/relationships/ctrlProp" Target="../ctrlProps/ctrlProp141.xml"/><Relationship Id="rId90" Type="http://schemas.openxmlformats.org/officeDocument/2006/relationships/ctrlProp" Target="../ctrlProps/ctrlProp87.xml"/><Relationship Id="rId165" Type="http://schemas.openxmlformats.org/officeDocument/2006/relationships/ctrlProp" Target="../ctrlProps/ctrlProp162.xml"/><Relationship Id="rId27" Type="http://schemas.openxmlformats.org/officeDocument/2006/relationships/ctrlProp" Target="../ctrlProps/ctrlProp24.xml"/><Relationship Id="rId48" Type="http://schemas.openxmlformats.org/officeDocument/2006/relationships/ctrlProp" Target="../ctrlProps/ctrlProp45.xml"/><Relationship Id="rId69" Type="http://schemas.openxmlformats.org/officeDocument/2006/relationships/ctrlProp" Target="../ctrlProps/ctrlProp66.xml"/><Relationship Id="rId113" Type="http://schemas.openxmlformats.org/officeDocument/2006/relationships/ctrlProp" Target="../ctrlProps/ctrlProp110.xml"/><Relationship Id="rId134" Type="http://schemas.openxmlformats.org/officeDocument/2006/relationships/ctrlProp" Target="../ctrlProps/ctrlProp131.xml"/><Relationship Id="rId80" Type="http://schemas.openxmlformats.org/officeDocument/2006/relationships/ctrlProp" Target="../ctrlProps/ctrlProp77.xml"/><Relationship Id="rId155" Type="http://schemas.openxmlformats.org/officeDocument/2006/relationships/ctrlProp" Target="../ctrlProps/ctrlProp152.xml"/><Relationship Id="rId17" Type="http://schemas.openxmlformats.org/officeDocument/2006/relationships/ctrlProp" Target="../ctrlProps/ctrlProp14.xml"/><Relationship Id="rId38" Type="http://schemas.openxmlformats.org/officeDocument/2006/relationships/ctrlProp" Target="../ctrlProps/ctrlProp35.xml"/><Relationship Id="rId59" Type="http://schemas.openxmlformats.org/officeDocument/2006/relationships/ctrlProp" Target="../ctrlProps/ctrlProp56.xml"/><Relationship Id="rId103" Type="http://schemas.openxmlformats.org/officeDocument/2006/relationships/ctrlProp" Target="../ctrlProps/ctrlProp100.xml"/><Relationship Id="rId124" Type="http://schemas.openxmlformats.org/officeDocument/2006/relationships/ctrlProp" Target="../ctrlProps/ctrlProp121.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764F9-99C6-4ADF-A70C-4489ADAFFB1F}">
  <sheetPr codeName="Sayfa26">
    <tabColor rgb="FFFF0000"/>
  </sheetPr>
  <dimension ref="A1:X917"/>
  <sheetViews>
    <sheetView tabSelected="1" workbookViewId="0">
      <pane ySplit="1" topLeftCell="A508" activePane="bottomLeft" state="frozen"/>
      <selection pane="bottomLeft" activeCell="A529" sqref="A529"/>
    </sheetView>
  </sheetViews>
  <sheetFormatPr defaultColWidth="28.28515625" defaultRowHeight="30" customHeight="1" thickTop="1" thickBottom="1"/>
  <cols>
    <col min="1" max="1" width="18.28515625" style="125" customWidth="1"/>
    <col min="2" max="2" width="110.85546875" style="149" hidden="1" customWidth="1"/>
    <col min="3" max="3" width="37.42578125" style="149" hidden="1" customWidth="1"/>
    <col min="4" max="4" width="34.85546875" style="149" hidden="1" customWidth="1"/>
    <col min="5" max="5" width="23.5703125" style="149" customWidth="1"/>
    <col min="6" max="6" width="23" style="149" bestFit="1" customWidth="1"/>
    <col min="7" max="7" width="19.28515625" style="149" bestFit="1" customWidth="1"/>
    <col min="8" max="8" width="33" style="159" customWidth="1"/>
    <col min="9" max="9" width="17.7109375" style="149" hidden="1" customWidth="1"/>
    <col min="10" max="10" width="32.28515625" style="149" hidden="1" customWidth="1"/>
    <col min="11" max="15" width="17.7109375" style="149" hidden="1" customWidth="1"/>
    <col min="16" max="16" width="38.5703125" style="157" hidden="1" customWidth="1"/>
    <col min="17" max="17" width="21.5703125" style="158" customWidth="1"/>
    <col min="18" max="18" width="18.140625" style="166" customWidth="1"/>
    <col min="19" max="19" width="17.42578125" style="191" customWidth="1"/>
    <col min="20" max="20" width="18.140625" style="192" customWidth="1"/>
    <col min="21" max="21" width="25.7109375" style="223" customWidth="1"/>
    <col min="22" max="22" width="0.5703125" style="226" customWidth="1"/>
    <col min="23" max="23" width="23.140625" style="166" customWidth="1"/>
    <col min="24" max="24" width="23.5703125" style="190" customWidth="1"/>
    <col min="25" max="16384" width="28.28515625" style="13"/>
  </cols>
  <sheetData>
    <row r="1" spans="1:24" s="201" customFormat="1" ht="91.5" customHeight="1" thickTop="1" thickBot="1">
      <c r="A1" s="202" t="s">
        <v>2162</v>
      </c>
      <c r="B1" s="194"/>
      <c r="C1" s="194"/>
      <c r="D1" s="194"/>
      <c r="E1" s="194" t="s">
        <v>2185</v>
      </c>
      <c r="F1" s="194" t="s">
        <v>2186</v>
      </c>
      <c r="G1" s="194" t="s">
        <v>2187</v>
      </c>
      <c r="H1" s="203" t="s">
        <v>2184</v>
      </c>
      <c r="I1" s="194"/>
      <c r="J1" s="194" t="s">
        <v>2188</v>
      </c>
      <c r="K1" s="194"/>
      <c r="L1" s="194"/>
      <c r="M1" s="194"/>
      <c r="N1" s="194"/>
      <c r="O1" s="194"/>
      <c r="P1" s="204"/>
      <c r="Q1" s="205"/>
      <c r="R1" s="206"/>
      <c r="S1" s="207"/>
      <c r="T1" s="205"/>
      <c r="U1" s="221"/>
      <c r="V1" s="225"/>
      <c r="W1" s="200"/>
      <c r="X1" s="193" t="s">
        <v>2263</v>
      </c>
    </row>
    <row r="2" spans="1:24" ht="30" customHeight="1" thickTop="1" thickBot="1">
      <c r="A2" s="244" t="s">
        <v>2315</v>
      </c>
      <c r="B2" s="244"/>
      <c r="C2" s="244"/>
      <c r="D2" s="244"/>
      <c r="E2" s="244"/>
      <c r="F2" s="244"/>
      <c r="G2" s="244"/>
      <c r="H2" s="244"/>
      <c r="I2" s="215"/>
      <c r="J2" s="215"/>
      <c r="K2" s="215"/>
      <c r="L2" s="215"/>
      <c r="M2" s="215"/>
      <c r="N2" s="215"/>
      <c r="O2" s="215"/>
      <c r="P2" s="215"/>
      <c r="Q2" s="216" t="s">
        <v>2163</v>
      </c>
      <c r="R2" s="217" t="s">
        <v>2314</v>
      </c>
      <c r="S2" s="218" t="s">
        <v>2313</v>
      </c>
      <c r="T2" s="219" t="s">
        <v>2409</v>
      </c>
      <c r="U2" s="222"/>
      <c r="W2" s="200"/>
      <c r="X2" s="209" t="str">
        <f>IF(COUNTIF('Yıldız Liste'!A:A, A2)&gt;0, "Yıldız Pazar", IF(COUNTIF('Ana Pazar Liste'!A:A, A2)&gt;0, "Ana Pazar", IF(COUNTIF('Alt Pazar Liste'!A:A, A2)&gt;0, "Alt Pazar", "")))</f>
        <v/>
      </c>
    </row>
    <row r="3" spans="1:24" ht="30" customHeight="1" thickTop="1" thickBot="1">
      <c r="A3" s="125" t="s">
        <v>738</v>
      </c>
      <c r="B3" s="136" t="s">
        <v>683</v>
      </c>
      <c r="C3" s="137">
        <v>9346162322</v>
      </c>
      <c r="D3" s="137">
        <v>163069855</v>
      </c>
      <c r="E3" s="128">
        <f>VLOOKUP(A3,'Tüm - Sektör'!$A:$H,5,0)</f>
        <v>0</v>
      </c>
      <c r="F3" s="128">
        <f>VLOOKUP(A3,'Tüm - Sektör'!$A:$H,6,0)</f>
        <v>0</v>
      </c>
      <c r="G3" s="127">
        <f>VLOOKUP(A3,'Tüm - Sektör'!$A:$H,7,0)</f>
        <v>8.9703370000000007</v>
      </c>
      <c r="H3" s="159">
        <v>153.9</v>
      </c>
      <c r="I3" s="141" t="e">
        <f>VLOOKUP(A3,'Tüm - Sektör'!$A:$H,9,0)</f>
        <v>#REF!</v>
      </c>
      <c r="J3" s="145" t="e">
        <f>VLOOKUP(A3,'Tüm - Sektör'!$A:$H,10,0)</f>
        <v>#REF!</v>
      </c>
      <c r="K3" s="146" t="e">
        <f>VLOOKUP(A3,'Tüm - Sektör'!$A:$H,11,0)</f>
        <v>#REF!</v>
      </c>
      <c r="L3" s="146" t="e">
        <f>VLOOKUP(A3,'Tüm - Sektör'!$A:$H,12,0)</f>
        <v>#REF!</v>
      </c>
      <c r="M3" s="146" t="e">
        <f>VLOOKUP(A3,'Tüm - Sektör'!$A:$H,13,0)</f>
        <v>#REF!</v>
      </c>
      <c r="N3" s="147" t="e">
        <f>VLOOKUP(A3,'Tüm - Sektör'!$A:$H,14,0)</f>
        <v>#REF!</v>
      </c>
      <c r="O3" s="148" t="e">
        <f>VLOOKUP(A3,'Tüm - Sektör'!$A:$H,15,0)</f>
        <v>#REF!</v>
      </c>
      <c r="P3" s="156" t="e">
        <f>VLOOKUP(A3,'Tüm - Sektör'!$A:$H,16,0)</f>
        <v>#REF!</v>
      </c>
      <c r="Q3" s="158">
        <f>E3*G3/100</f>
        <v>0</v>
      </c>
      <c r="R3" s="166" t="str">
        <f>IF(OR(H3="", H4="", Q3=0), "", IF(H3&lt;H4, (H4-H3)/H3, ""))</f>
        <v/>
      </c>
      <c r="S3" s="191">
        <v>0</v>
      </c>
      <c r="T3" s="208">
        <f>S3-Q3</f>
        <v>0</v>
      </c>
      <c r="U3" s="222"/>
      <c r="W3" s="200" t="s">
        <v>422</v>
      </c>
      <c r="X3" s="209" t="str">
        <f>IF(COUNTIF('Yıldız Liste'!A:A, A3)&gt;0, "Yıldız Pazar", IF(COUNTIF('Ana Pazar Liste'!A:A, A3)&gt;0, "Ana Pazar", IF(COUNTIF('Alt Pazar Liste'!A:A, A3)&gt;0, "Alt Pazar", "")))</f>
        <v>Ana Pazar</v>
      </c>
    </row>
    <row r="4" spans="1:24" ht="30" customHeight="1" thickTop="1" thickBot="1">
      <c r="A4" s="125" t="s">
        <v>2159</v>
      </c>
      <c r="B4" s="136" t="s">
        <v>352</v>
      </c>
      <c r="C4" s="137">
        <v>1357332842</v>
      </c>
      <c r="D4" s="137">
        <v>535000000</v>
      </c>
      <c r="E4" s="128">
        <f>VLOOKUP(A4,'Tüm - Sektör'!$A:$H,5,0)</f>
        <v>0</v>
      </c>
      <c r="F4" s="128">
        <f>VLOOKUP(A4,'Tüm - Sektör'!$A:$H,6,0)</f>
        <v>0</v>
      </c>
      <c r="G4" s="127">
        <f>VLOOKUP(A4,'Tüm - Sektör'!$A:$H,7,0)</f>
        <v>0</v>
      </c>
      <c r="H4" s="159">
        <v>7.44</v>
      </c>
      <c r="I4" s="141" t="e">
        <f>VLOOKUP(A4,'Tüm - Sektör'!$A:$H,9,0)</f>
        <v>#REF!</v>
      </c>
      <c r="J4" s="145" t="e">
        <f>VLOOKUP(A4,'Tüm - Sektör'!$A:$H,10,0)</f>
        <v>#REF!</v>
      </c>
      <c r="K4" s="146" t="e">
        <f>VLOOKUP(A4,'Tüm - Sektör'!$A:$H,11,0)</f>
        <v>#REF!</v>
      </c>
      <c r="L4" s="146" t="e">
        <f>VLOOKUP(A4,'Tüm - Sektör'!$A:$H,12,0)</f>
        <v>#REF!</v>
      </c>
      <c r="M4" s="146" t="e">
        <f>VLOOKUP(A4,'Tüm - Sektör'!$A:$H,13,0)</f>
        <v>#REF!</v>
      </c>
      <c r="N4" s="147" t="e">
        <f>VLOOKUP(A4,'Tüm - Sektör'!$A:$H,14,0)</f>
        <v>#REF!</v>
      </c>
      <c r="O4" s="148" t="e">
        <f>VLOOKUP(A4,'Tüm - Sektör'!$A:$H,15,0)</f>
        <v>#REF!</v>
      </c>
      <c r="P4" s="156" t="e">
        <f>VLOOKUP(A4,'Tüm - Sektör'!$A:$H,16,0)</f>
        <v>#REF!</v>
      </c>
      <c r="Q4" s="158">
        <f>E4*G4/100</f>
        <v>0</v>
      </c>
      <c r="R4" s="166" t="str">
        <f>IF(OR(H4="", H5="", Q4=0), "", IF(H4&lt;H5, (H5-H4)/H4, ""))</f>
        <v/>
      </c>
      <c r="S4" s="191">
        <v>0</v>
      </c>
      <c r="T4" s="208">
        <f>S4-Q4</f>
        <v>0</v>
      </c>
      <c r="U4" s="222"/>
      <c r="W4" s="200"/>
      <c r="X4" s="209" t="str">
        <f>IF(COUNTIF('Yıldız Liste'!A:A, A4)&gt;0, "Yıldız Pazar", IF(COUNTIF('Ana Pazar Liste'!A:A, A4)&gt;0, "Ana Pazar", IF(COUNTIF('Alt Pazar Liste'!A:A, A4)&gt;0, "Alt Pazar", "")))</f>
        <v>Ana Pazar</v>
      </c>
    </row>
    <row r="5" spans="1:24" ht="30" customHeight="1" thickTop="1" thickBot="1">
      <c r="A5" s="125" t="s">
        <v>67</v>
      </c>
      <c r="B5" s="136" t="s">
        <v>608</v>
      </c>
      <c r="C5" s="137">
        <v>24553432694</v>
      </c>
      <c r="D5" s="137">
        <v>10983458</v>
      </c>
      <c r="E5" s="128">
        <f>VLOOKUP(A5,'Tüm - Sektör'!$A:$H,5,0)</f>
        <v>0.36779769775258381</v>
      </c>
      <c r="F5" s="128">
        <f>VLOOKUP(A5,'Tüm - Sektör'!$A:$H,6,0)</f>
        <v>2.8849030339595226E-3</v>
      </c>
      <c r="G5" s="127">
        <f>VLOOKUP(A5,'Tüm - Sektör'!$A:$H,7,0)</f>
        <v>3.4871699999999996E-4</v>
      </c>
      <c r="H5" s="159">
        <v>11515</v>
      </c>
      <c r="I5" s="141" t="e">
        <f>VLOOKUP(A5,'Tüm - Sektör'!$A:$H,9,0)</f>
        <v>#REF!</v>
      </c>
      <c r="J5" s="145" t="e">
        <f>VLOOKUP(A5,'Tüm - Sektör'!$A:$H,10,0)</f>
        <v>#REF!</v>
      </c>
      <c r="K5" s="146" t="e">
        <f>VLOOKUP(A5,'Tüm - Sektör'!$A:$H,11,0)</f>
        <v>#REF!</v>
      </c>
      <c r="L5" s="146" t="e">
        <f>VLOOKUP(A5,'Tüm - Sektör'!$A:$H,12,0)</f>
        <v>#REF!</v>
      </c>
      <c r="M5" s="146" t="e">
        <f>VLOOKUP(A5,'Tüm - Sektör'!$A:$H,13,0)</f>
        <v>#REF!</v>
      </c>
      <c r="N5" s="147" t="e">
        <f>VLOOKUP(A5,'Tüm - Sektör'!$A:$H,14,0)</f>
        <v>#REF!</v>
      </c>
      <c r="O5" s="148" t="e">
        <f>VLOOKUP(A5,'Tüm - Sektör'!$A:$H,15,0)</f>
        <v>#REF!</v>
      </c>
      <c r="P5" s="156" t="e">
        <f>VLOOKUP(A5,'Tüm - Sektör'!$A:$H,16,0)</f>
        <v>#REF!</v>
      </c>
      <c r="Q5" s="224">
        <f>E5*G5/100</f>
        <v>1.2825730976718777E-6</v>
      </c>
      <c r="R5" s="166">
        <f>IF(OR(H5="", H6="", Q5=0), "", IF(H5&lt;H6, (H6-H5)/H5, ""))</f>
        <v>0.13221884498480244</v>
      </c>
      <c r="S5" s="191">
        <v>1.2825730976718777E-6</v>
      </c>
      <c r="T5" s="208">
        <f>S5-Q5</f>
        <v>0</v>
      </c>
      <c r="U5" s="222"/>
      <c r="W5" s="200"/>
      <c r="X5" s="209" t="str">
        <f>IF(COUNTIF('Yıldız Liste'!A:A, A5)&gt;0, "Yıldız Pazar", IF(COUNTIF('Ana Pazar Liste'!A:A, A5)&gt;0, "Ana Pazar", IF(COUNTIF('Alt Pazar Liste'!A:A, A5)&gt;0, "Alt Pazar", "")))</f>
        <v>Ana Pazar</v>
      </c>
    </row>
    <row r="6" spans="1:24" ht="30" customHeight="1" thickTop="1" thickBot="1">
      <c r="A6" s="125" t="s">
        <v>554</v>
      </c>
      <c r="B6" s="131" t="s">
        <v>233</v>
      </c>
      <c r="C6" s="132">
        <v>3279541734</v>
      </c>
      <c r="D6" s="132">
        <v>1891069</v>
      </c>
      <c r="E6" s="128">
        <f>VLOOKUP(A6,'Tüm - Sektör'!$A:$H,5,0)</f>
        <v>5.0494879403976691</v>
      </c>
      <c r="F6" s="128">
        <f>VLOOKUP(A6,'Tüm - Sektör'!$A:$H,6,0)</f>
        <v>0.22529320406215039</v>
      </c>
      <c r="G6" s="127">
        <f>VLOOKUP(A6,'Tüm - Sektör'!$A:$H,7,0)</f>
        <v>6.0773900000000004E-4</v>
      </c>
      <c r="H6" s="159">
        <v>13037.5</v>
      </c>
      <c r="I6" s="133" t="e">
        <f>VLOOKUP(A6,'Tüm - Sektör'!$A:$H,9,0)</f>
        <v>#REF!</v>
      </c>
      <c r="J6" s="132" t="e">
        <f>VLOOKUP(A6,'Tüm - Sektör'!$A:$H,10,0)</f>
        <v>#REF!</v>
      </c>
      <c r="K6" s="133" t="e">
        <f>VLOOKUP(A6,'Tüm - Sektör'!$A:$H,11,0)</f>
        <v>#REF!</v>
      </c>
      <c r="L6" s="133" t="e">
        <f>VLOOKUP(A6,'Tüm - Sektör'!$A:$H,12,0)</f>
        <v>#REF!</v>
      </c>
      <c r="M6" s="133" t="e">
        <f>VLOOKUP(A6,'Tüm - Sektör'!$A:$H,13,0)</f>
        <v>#REF!</v>
      </c>
      <c r="N6" s="134" t="e">
        <f>VLOOKUP(A6,'Tüm - Sektör'!$A:$H,14,0)</f>
        <v>#REF!</v>
      </c>
      <c r="O6" s="135" t="e">
        <f>VLOOKUP(A6,'Tüm - Sektör'!$A:$H,15,0)</f>
        <v>#REF!</v>
      </c>
      <c r="P6" s="153" t="e">
        <f>VLOOKUP(A6,'Tüm - Sektör'!$A:$H,16,0)</f>
        <v>#REF!</v>
      </c>
      <c r="Q6" s="224">
        <f>E6*G6/100</f>
        <v>3.0687707514093393E-5</v>
      </c>
      <c r="R6" s="166" t="str">
        <f>IF(OR(H6="", H7="", Q6=0), "", IF(H6&lt;H7, (H7-H6)/H6, ""))</f>
        <v/>
      </c>
      <c r="S6" s="191">
        <v>3.0687707514093393E-5</v>
      </c>
      <c r="T6" s="208">
        <f>S6-Q6</f>
        <v>0</v>
      </c>
      <c r="U6" s="222"/>
      <c r="W6" s="200"/>
      <c r="X6" s="209" t="str">
        <f>IF(COUNTIF('Yıldız Liste'!A:A, A6)&gt;0, "Yıldız Pazar", IF(COUNTIF('Ana Pazar Liste'!A:A, A6)&gt;0, "Ana Pazar", IF(COUNTIF('Alt Pazar Liste'!A:A, A6)&gt;0, "Alt Pazar", "")))</f>
        <v>Ana Pazar</v>
      </c>
    </row>
    <row r="7" spans="1:24" ht="30" customHeight="1" thickTop="1" thickBot="1">
      <c r="A7" s="125" t="s">
        <v>320</v>
      </c>
      <c r="B7" s="136" t="s">
        <v>255</v>
      </c>
      <c r="C7" s="137">
        <v>1138168471</v>
      </c>
      <c r="D7" s="137">
        <v>10994134</v>
      </c>
      <c r="E7" s="128">
        <f>VLOOKUP(A7,'Tüm - Sektör'!$A:$H,5,0)</f>
        <v>36.149512594414887</v>
      </c>
      <c r="F7" s="128">
        <f>VLOOKUP(A7,'Tüm - Sektör'!$A:$H,6,0)</f>
        <v>2.107738952754195</v>
      </c>
      <c r="G7" s="127">
        <f>VLOOKUP(A7,'Tüm - Sektör'!$A:$H,7,0)</f>
        <v>7.01302E-4</v>
      </c>
      <c r="H7" s="159">
        <v>1580</v>
      </c>
      <c r="I7" s="141" t="e">
        <f>VLOOKUP(A7,'Tüm - Sektör'!$A:$H,9,0)</f>
        <v>#REF!</v>
      </c>
      <c r="J7" s="145" t="e">
        <f>VLOOKUP(A7,'Tüm - Sektör'!$A:$H,10,0)</f>
        <v>#REF!</v>
      </c>
      <c r="K7" s="146" t="e">
        <f>VLOOKUP(A7,'Tüm - Sektör'!$A:$H,11,0)</f>
        <v>#REF!</v>
      </c>
      <c r="L7" s="146" t="e">
        <f>VLOOKUP(A7,'Tüm - Sektör'!$A:$H,12,0)</f>
        <v>#REF!</v>
      </c>
      <c r="M7" s="146" t="e">
        <f>VLOOKUP(A7,'Tüm - Sektör'!$A:$H,13,0)</f>
        <v>#REF!</v>
      </c>
      <c r="N7" s="147" t="e">
        <f>VLOOKUP(A7,'Tüm - Sektör'!$A:$H,14,0)</f>
        <v>#REF!</v>
      </c>
      <c r="O7" s="148" t="e">
        <f>VLOOKUP(A7,'Tüm - Sektör'!$A:$H,15,0)</f>
        <v>#REF!</v>
      </c>
      <c r="P7" s="156" t="e">
        <f>VLOOKUP(A7,'Tüm - Sektör'!$A:$H,16,0)</f>
        <v>#REF!</v>
      </c>
      <c r="Q7" s="214">
        <f>E7*G7/100</f>
        <v>2.5351725481488347E-4</v>
      </c>
      <c r="R7" s="166" t="str">
        <f>IF(OR(H7="", H8="", Q7=0), "", IF(H7&lt;H8, (H8-H7)/H7, ""))</f>
        <v/>
      </c>
      <c r="S7" s="191">
        <v>2.5351725481488347E-4</v>
      </c>
      <c r="T7" s="208">
        <f>S7-Q7</f>
        <v>0</v>
      </c>
      <c r="U7" s="222"/>
      <c r="W7" s="200"/>
      <c r="X7" s="209" t="str">
        <f>IF(COUNTIF('Yıldız Liste'!A:A, A7)&gt;0, "Yıldız Pazar", IF(COUNTIF('Ana Pazar Liste'!A:A, A7)&gt;0, "Ana Pazar", IF(COUNTIF('Alt Pazar Liste'!A:A, A7)&gt;0, "Alt Pazar", "")))</f>
        <v>Ana Pazar</v>
      </c>
    </row>
    <row r="8" spans="1:24" ht="30" customHeight="1" thickTop="1" thickBot="1">
      <c r="A8" s="125" t="s">
        <v>16</v>
      </c>
      <c r="B8" s="136" t="s">
        <v>353</v>
      </c>
      <c r="C8" s="137">
        <v>238701401</v>
      </c>
      <c r="D8" s="137">
        <v>1770000</v>
      </c>
      <c r="E8" s="128">
        <f>VLOOKUP(A8,'Tüm - Sektör'!$A:$H,5,0)</f>
        <v>29.781006485595917</v>
      </c>
      <c r="F8" s="128">
        <f>VLOOKUP(A8,'Tüm - Sektör'!$A:$H,6,0)</f>
        <v>11.187119277255348</v>
      </c>
      <c r="G8" s="127">
        <f>VLOOKUP(A8,'Tüm - Sektör'!$A:$H,7,0)</f>
        <v>8.7624699999999992E-4</v>
      </c>
      <c r="H8" s="159">
        <v>1533</v>
      </c>
      <c r="I8" s="141" t="e">
        <f>VLOOKUP(A8,'Tüm - Sektör'!$A:$H,9,0)</f>
        <v>#REF!</v>
      </c>
      <c r="J8" s="145" t="e">
        <f>VLOOKUP(A8,'Tüm - Sektör'!$A:$H,10,0)</f>
        <v>#REF!</v>
      </c>
      <c r="K8" s="146" t="e">
        <f>VLOOKUP(A8,'Tüm - Sektör'!$A:$H,11,0)</f>
        <v>#REF!</v>
      </c>
      <c r="L8" s="146" t="e">
        <f>VLOOKUP(A8,'Tüm - Sektör'!$A:$H,12,0)</f>
        <v>#REF!</v>
      </c>
      <c r="M8" s="146" t="e">
        <f>VLOOKUP(A8,'Tüm - Sektör'!$A:$H,13,0)</f>
        <v>#REF!</v>
      </c>
      <c r="N8" s="147" t="e">
        <f>VLOOKUP(A8,'Tüm - Sektör'!$A:$H,14,0)</f>
        <v>#REF!</v>
      </c>
      <c r="O8" s="148" t="e">
        <f>VLOOKUP(A8,'Tüm - Sektör'!$A:$H,15,0)</f>
        <v>#REF!</v>
      </c>
      <c r="P8" s="156" t="e">
        <f>VLOOKUP(A8,'Tüm - Sektör'!$A:$H,16,0)</f>
        <v>#REF!</v>
      </c>
      <c r="Q8" s="214">
        <f>E8*G8/100</f>
        <v>2.6095517589983961E-4</v>
      </c>
      <c r="R8" s="166">
        <f>IF(OR(H8="", H9="", Q8=0), "", IF(H8&lt;H9, (H9-H8)/H8, ""))</f>
        <v>7.6320939334637961E-2</v>
      </c>
      <c r="S8" s="191">
        <v>2.6095517589983961E-4</v>
      </c>
      <c r="T8" s="208">
        <f>S8-Q8</f>
        <v>0</v>
      </c>
      <c r="U8" s="222"/>
      <c r="W8" s="200"/>
      <c r="X8" s="209" t="str">
        <f>IF(COUNTIF('Yıldız Liste'!A:A, A8)&gt;0, "Yıldız Pazar", IF(COUNTIF('Ana Pazar Liste'!A:A, A8)&gt;0, "Ana Pazar", IF(COUNTIF('Alt Pazar Liste'!A:A, A8)&gt;0, "Alt Pazar", "")))</f>
        <v>Ana Pazar</v>
      </c>
    </row>
    <row r="9" spans="1:24" ht="30" customHeight="1" thickTop="1" thickBot="1">
      <c r="A9" s="125" t="s">
        <v>303</v>
      </c>
      <c r="B9" s="136" t="s">
        <v>349</v>
      </c>
      <c r="C9" s="137">
        <v>2686991410</v>
      </c>
      <c r="D9" s="137">
        <v>46846881</v>
      </c>
      <c r="E9" s="128">
        <f>VLOOKUP(A9,'Tüm - Sektör'!$A:$H,5,0)</f>
        <v>1.4314858650570792</v>
      </c>
      <c r="F9" s="128">
        <f>VLOOKUP(A9,'Tüm - Sektör'!$A:$H,6,0)</f>
        <v>2.0371130151397972E-2</v>
      </c>
      <c r="G9" s="127">
        <f>VLOOKUP(A9,'Tüm - Sektör'!$A:$H,7,0)</f>
        <v>16.937048000000001</v>
      </c>
      <c r="H9" s="159">
        <v>1650</v>
      </c>
      <c r="I9" s="141" t="e">
        <f>VLOOKUP(A9,'Tüm - Sektör'!$A:$H,9,0)</f>
        <v>#REF!</v>
      </c>
      <c r="J9" s="145" t="e">
        <f>VLOOKUP(A9,'Tüm - Sektör'!$A:$H,10,0)</f>
        <v>#REF!</v>
      </c>
      <c r="K9" s="146" t="e">
        <f>VLOOKUP(A9,'Tüm - Sektör'!$A:$H,11,0)</f>
        <v>#REF!</v>
      </c>
      <c r="L9" s="146" t="e">
        <f>VLOOKUP(A9,'Tüm - Sektör'!$A:$H,12,0)</f>
        <v>#REF!</v>
      </c>
      <c r="M9" s="146" t="e">
        <f>VLOOKUP(A9,'Tüm - Sektör'!$A:$H,13,0)</f>
        <v>#REF!</v>
      </c>
      <c r="N9" s="147" t="e">
        <f>VLOOKUP(A9,'Tüm - Sektör'!$A:$H,14,0)</f>
        <v>#REF!</v>
      </c>
      <c r="O9" s="148" t="e">
        <f>VLOOKUP(A9,'Tüm - Sektör'!$A:$H,15,0)</f>
        <v>#REF!</v>
      </c>
      <c r="P9" s="156" t="e">
        <f>VLOOKUP(A9,'Tüm - Sektör'!$A:$H,16,0)</f>
        <v>#REF!</v>
      </c>
      <c r="Q9" s="158">
        <f>E9*G9/100</f>
        <v>0.24245144807793273</v>
      </c>
      <c r="R9" s="166" t="str">
        <f>IF(OR(H9="", H10="", Q9=0), "", IF(H9&lt;H10, (H10-H9)/H9, ""))</f>
        <v/>
      </c>
      <c r="S9" s="191">
        <v>0.24245144807793273</v>
      </c>
      <c r="T9" s="208">
        <f>S9-Q9</f>
        <v>0</v>
      </c>
      <c r="U9" s="222"/>
      <c r="W9" s="200"/>
      <c r="X9" s="209" t="str">
        <f>IF(COUNTIF('Yıldız Liste'!A:A, A9)&gt;0, "Yıldız Pazar", IF(COUNTIF('Ana Pazar Liste'!A:A, A9)&gt;0, "Ana Pazar", IF(COUNTIF('Alt Pazar Liste'!A:A, A9)&gt;0, "Alt Pazar", "")))</f>
        <v>Ana Pazar</v>
      </c>
    </row>
    <row r="10" spans="1:24" ht="30" customHeight="1" thickTop="1" thickBot="1">
      <c r="A10" s="125" t="s">
        <v>550</v>
      </c>
      <c r="B10" s="131" t="s">
        <v>233</v>
      </c>
      <c r="C10" s="132">
        <v>832617284</v>
      </c>
      <c r="D10" s="132">
        <v>39000000</v>
      </c>
      <c r="E10" s="128">
        <f>VLOOKUP(A10,'Tüm - Sektör'!$A:$H,5,0)</f>
        <v>3.1191488666198297</v>
      </c>
      <c r="F10" s="128">
        <f>VLOOKUP(A10,'Tüm - Sektör'!$A:$H,6,0)</f>
        <v>5.7332025854605818E-2</v>
      </c>
      <c r="G10" s="127">
        <f>VLOOKUP(A10,'Tüm - Sektör'!$A:$H,7,0)</f>
        <v>10.211128</v>
      </c>
      <c r="H10" s="159">
        <v>1256</v>
      </c>
      <c r="I10" s="133" t="e">
        <f>VLOOKUP(A10,'Tüm - Sektör'!$A:$H,9,0)</f>
        <v>#REF!</v>
      </c>
      <c r="J10" s="132" t="e">
        <f>VLOOKUP(A10,'Tüm - Sektör'!$A:$H,10,0)</f>
        <v>#REF!</v>
      </c>
      <c r="K10" s="133" t="e">
        <f>VLOOKUP(A10,'Tüm - Sektör'!$A:$H,11,0)</f>
        <v>#REF!</v>
      </c>
      <c r="L10" s="133" t="e">
        <f>VLOOKUP(A10,'Tüm - Sektör'!$A:$H,12,0)</f>
        <v>#REF!</v>
      </c>
      <c r="M10" s="133" t="e">
        <f>VLOOKUP(A10,'Tüm - Sektör'!$A:$H,13,0)</f>
        <v>#REF!</v>
      </c>
      <c r="N10" s="134" t="e">
        <f>VLOOKUP(A10,'Tüm - Sektör'!$A:$H,14,0)</f>
        <v>#REF!</v>
      </c>
      <c r="O10" s="135" t="e">
        <f>VLOOKUP(A10,'Tüm - Sektör'!$A:$H,15,0)</f>
        <v>#REF!</v>
      </c>
      <c r="P10" s="153" t="e">
        <f>VLOOKUP(A10,'Tüm - Sektör'!$A:$H,16,0)</f>
        <v>#REF!</v>
      </c>
      <c r="Q10" s="158">
        <f>E10*G10/100</f>
        <v>0.31850028328110008</v>
      </c>
      <c r="R10" s="166" t="str">
        <f>IF(OR(H10="", H11="", Q10=0), "", IF(H10&lt;H11, (H11-H10)/H10, ""))</f>
        <v/>
      </c>
      <c r="S10" s="191">
        <v>0.31850028328110008</v>
      </c>
      <c r="T10" s="208">
        <f>S10-Q10</f>
        <v>0</v>
      </c>
      <c r="U10" s="222"/>
      <c r="W10" s="200"/>
      <c r="X10" s="209" t="str">
        <f>IF(COUNTIF('Yıldız Liste'!A:A, A10)&gt;0, "Yıldız Pazar", IF(COUNTIF('Ana Pazar Liste'!A:A, A10)&gt;0, "Ana Pazar", IF(COUNTIF('Alt Pazar Liste'!A:A, A10)&gt;0, "Alt Pazar", "")))</f>
        <v>Ana Pazar</v>
      </c>
    </row>
    <row r="11" spans="1:24" ht="30" customHeight="1" thickTop="1" thickBot="1">
      <c r="A11" s="125" t="s">
        <v>46</v>
      </c>
      <c r="B11" s="136" t="s">
        <v>609</v>
      </c>
      <c r="C11" s="137">
        <v>5369083553</v>
      </c>
      <c r="D11" s="137">
        <v>8640048</v>
      </c>
      <c r="E11" s="128">
        <f>VLOOKUP(A11,'Tüm - Sektör'!$A:$H,5,0)</f>
        <v>24.28491798343401</v>
      </c>
      <c r="F11" s="128">
        <f>VLOOKUP(A11,'Tüm - Sektör'!$A:$H,6,0)</f>
        <v>2.7829096841736023</v>
      </c>
      <c r="G11" s="127">
        <f>VLOOKUP(A11,'Tüm - Sektör'!$A:$H,7,0)</f>
        <v>1.6379030000000001</v>
      </c>
      <c r="H11" s="159">
        <v>1006</v>
      </c>
      <c r="I11" s="141" t="e">
        <f>VLOOKUP(A11,'Tüm - Sektör'!$A:$H,9,0)</f>
        <v>#REF!</v>
      </c>
      <c r="J11" s="145" t="e">
        <f>VLOOKUP(A11,'Tüm - Sektör'!$A:$H,10,0)</f>
        <v>#REF!</v>
      </c>
      <c r="K11" s="146" t="e">
        <f>VLOOKUP(A11,'Tüm - Sektör'!$A:$H,11,0)</f>
        <v>#REF!</v>
      </c>
      <c r="L11" s="146" t="e">
        <f>VLOOKUP(A11,'Tüm - Sektör'!$A:$H,12,0)</f>
        <v>#REF!</v>
      </c>
      <c r="M11" s="146" t="e">
        <f>VLOOKUP(A11,'Tüm - Sektör'!$A:$H,13,0)</f>
        <v>#REF!</v>
      </c>
      <c r="N11" s="147" t="e">
        <f>VLOOKUP(A11,'Tüm - Sektör'!$A:$H,14,0)</f>
        <v>#REF!</v>
      </c>
      <c r="O11" s="148" t="e">
        <f>VLOOKUP(A11,'Tüm - Sektör'!$A:$H,15,0)</f>
        <v>#REF!</v>
      </c>
      <c r="P11" s="156" t="e">
        <f>VLOOKUP(A11,'Tüm - Sektör'!$A:$H,16,0)</f>
        <v>#REF!</v>
      </c>
      <c r="Q11" s="158">
        <f>E11*G11/100</f>
        <v>0.39776340019820516</v>
      </c>
      <c r="R11" s="166" t="str">
        <f>IF(OR(H11="", H12="", Q11=0), "", IF(H11&lt;H12, (H12-H11)/H11, ""))</f>
        <v/>
      </c>
      <c r="S11" s="191">
        <v>0.39776340019820516</v>
      </c>
      <c r="T11" s="208">
        <f>S11-Q11</f>
        <v>0</v>
      </c>
      <c r="U11" s="222"/>
      <c r="W11" s="200"/>
      <c r="X11" s="209" t="str">
        <f>IF(COUNTIF('Yıldız Liste'!A:A, A11)&gt;0, "Yıldız Pazar", IF(COUNTIF('Ana Pazar Liste'!A:A, A11)&gt;0, "Ana Pazar", IF(COUNTIF('Alt Pazar Liste'!A:A, A11)&gt;0, "Alt Pazar", "")))</f>
        <v>Ana Pazar</v>
      </c>
    </row>
    <row r="12" spans="1:24" ht="30" customHeight="1" thickTop="1" thickBot="1">
      <c r="A12" s="125" t="s">
        <v>51</v>
      </c>
      <c r="B12" s="136" t="s">
        <v>375</v>
      </c>
      <c r="C12" s="137">
        <v>2033187111</v>
      </c>
      <c r="D12" s="137">
        <v>10800000</v>
      </c>
      <c r="E12" s="128">
        <f>VLOOKUP(A12,'Tüm - Sektör'!$A:$H,5,0)</f>
        <v>34.03029070205681</v>
      </c>
      <c r="F12" s="128">
        <f>VLOOKUP(A12,'Tüm - Sektör'!$A:$H,6,0)</f>
        <v>4.6474230719513834</v>
      </c>
      <c r="G12" s="127">
        <f>VLOOKUP(A12,'Tüm - Sektör'!$A:$H,7,0)</f>
        <v>1.717981</v>
      </c>
      <c r="H12" s="159">
        <v>684.5</v>
      </c>
      <c r="I12" s="141" t="e">
        <f>VLOOKUP(A12,'Tüm - Sektör'!$A:$H,9,0)</f>
        <v>#REF!</v>
      </c>
      <c r="J12" s="145" t="e">
        <f>VLOOKUP(A12,'Tüm - Sektör'!$A:$H,10,0)</f>
        <v>#REF!</v>
      </c>
      <c r="K12" s="146" t="e">
        <f>VLOOKUP(A12,'Tüm - Sektör'!$A:$H,11,0)</f>
        <v>#REF!</v>
      </c>
      <c r="L12" s="146" t="e">
        <f>VLOOKUP(A12,'Tüm - Sektör'!$A:$H,12,0)</f>
        <v>#REF!</v>
      </c>
      <c r="M12" s="146" t="e">
        <f>VLOOKUP(A12,'Tüm - Sektör'!$A:$H,13,0)</f>
        <v>#REF!</v>
      </c>
      <c r="N12" s="147" t="e">
        <f>VLOOKUP(A12,'Tüm - Sektör'!$A:$H,14,0)</f>
        <v>#REF!</v>
      </c>
      <c r="O12" s="148" t="e">
        <f>VLOOKUP(A12,'Tüm - Sektör'!$A:$H,15,0)</f>
        <v>#REF!</v>
      </c>
      <c r="P12" s="156" t="e">
        <f>VLOOKUP(A12,'Tüm - Sektör'!$A:$H,16,0)</f>
        <v>#REF!</v>
      </c>
      <c r="Q12" s="158">
        <f>E12*G12/100</f>
        <v>0.58463392850610263</v>
      </c>
      <c r="R12" s="166" t="str">
        <f>IF(OR(H12="", H13="", Q12=0), "", IF(H12&lt;H13, (H13-H12)/H12, ""))</f>
        <v/>
      </c>
      <c r="S12" s="191">
        <v>0.58463392850610263</v>
      </c>
      <c r="T12" s="208">
        <f>S12-Q12</f>
        <v>0</v>
      </c>
      <c r="U12" s="222"/>
      <c r="W12" s="200"/>
      <c r="X12" s="209" t="str">
        <f>IF(COUNTIF('Yıldız Liste'!A:A, A12)&gt;0, "Yıldız Pazar", IF(COUNTIF('Ana Pazar Liste'!A:A, A12)&gt;0, "Ana Pazar", IF(COUNTIF('Alt Pazar Liste'!A:A, A12)&gt;0, "Alt Pazar", "")))</f>
        <v>Ana Pazar</v>
      </c>
    </row>
    <row r="13" spans="1:24" ht="30" customHeight="1" thickTop="1" thickBot="1">
      <c r="A13" s="125" t="s">
        <v>240</v>
      </c>
      <c r="B13" s="136" t="s">
        <v>349</v>
      </c>
      <c r="C13" s="137">
        <v>4697773484</v>
      </c>
      <c r="D13" s="137">
        <v>70000000</v>
      </c>
      <c r="E13" s="128">
        <f>VLOOKUP(A13,'Tüm - Sektör'!$A:$H,5,0)</f>
        <v>4.3965817895560741</v>
      </c>
      <c r="F13" s="128">
        <f>VLOOKUP(A13,'Tüm - Sektör'!$A:$H,6,0)</f>
        <v>9.1291150115366981E-2</v>
      </c>
      <c r="G13" s="127">
        <f>VLOOKUP(A13,'Tüm - Sektör'!$A:$H,7,0)</f>
        <v>14.69279</v>
      </c>
      <c r="H13" s="159">
        <v>619.5</v>
      </c>
      <c r="I13" s="141" t="e">
        <f>VLOOKUP(A13,'Tüm - Sektör'!$A:$H,9,0)</f>
        <v>#REF!</v>
      </c>
      <c r="J13" s="145" t="e">
        <f>VLOOKUP(A13,'Tüm - Sektör'!$A:$H,10,0)</f>
        <v>#REF!</v>
      </c>
      <c r="K13" s="146" t="e">
        <f>VLOOKUP(A13,'Tüm - Sektör'!$A:$H,11,0)</f>
        <v>#REF!</v>
      </c>
      <c r="L13" s="146" t="e">
        <f>VLOOKUP(A13,'Tüm - Sektör'!$A:$H,12,0)</f>
        <v>#REF!</v>
      </c>
      <c r="M13" s="146" t="e">
        <f>VLOOKUP(A13,'Tüm - Sektör'!$A:$H,13,0)</f>
        <v>#REF!</v>
      </c>
      <c r="N13" s="147" t="e">
        <f>VLOOKUP(A13,'Tüm - Sektör'!$A:$H,14,0)</f>
        <v>#REF!</v>
      </c>
      <c r="O13" s="148" t="e">
        <f>VLOOKUP(A13,'Tüm - Sektör'!$A:$H,15,0)</f>
        <v>#REF!</v>
      </c>
      <c r="P13" s="156" t="e">
        <f>VLOOKUP(A13,'Tüm - Sektör'!$A:$H,16,0)</f>
        <v>#REF!</v>
      </c>
      <c r="Q13" s="158">
        <f>E13*G13/100</f>
        <v>0.6459805295177159</v>
      </c>
      <c r="R13" s="166" t="str">
        <f>IF(OR(H13="", H14="", Q13=0), "", IF(H13&lt;H14, (H14-H13)/H13, ""))</f>
        <v/>
      </c>
      <c r="S13" s="191">
        <v>0.6459805295177159</v>
      </c>
      <c r="T13" s="208">
        <f>S13-Q13</f>
        <v>0</v>
      </c>
      <c r="U13" s="222"/>
      <c r="W13" s="200"/>
      <c r="X13" s="209" t="str">
        <f>IF(COUNTIF('Yıldız Liste'!A:A, A13)&gt;0, "Yıldız Pazar", IF(COUNTIF('Ana Pazar Liste'!A:A, A13)&gt;0, "Ana Pazar", IF(COUNTIF('Alt Pazar Liste'!A:A, A13)&gt;0, "Alt Pazar", "")))</f>
        <v>Ana Pazar</v>
      </c>
    </row>
    <row r="14" spans="1:24" ht="30" customHeight="1" thickTop="1" thickBot="1">
      <c r="A14" s="125" t="s">
        <v>540</v>
      </c>
      <c r="B14" s="131" t="s">
        <v>233</v>
      </c>
      <c r="C14" s="132">
        <v>2863294706</v>
      </c>
      <c r="D14" s="132">
        <v>112000000</v>
      </c>
      <c r="E14" s="128">
        <f>VLOOKUP(A14,'Tüm - Sektör'!$A:$H,5,0)</f>
        <v>1.9764752796900287</v>
      </c>
      <c r="F14" s="128">
        <f>VLOOKUP(A14,'Tüm - Sektör'!$A:$H,6,0)</f>
        <v>4.0198407087740577E-2</v>
      </c>
      <c r="G14" s="127">
        <f>VLOOKUP(A14,'Tüm - Sektör'!$A:$H,7,0)</f>
        <v>44.440303</v>
      </c>
      <c r="H14" s="159">
        <v>455.5</v>
      </c>
      <c r="I14" s="133" t="e">
        <f>VLOOKUP(A14,'Tüm - Sektör'!$A:$H,9,0)</f>
        <v>#REF!</v>
      </c>
      <c r="J14" s="132" t="e">
        <f>VLOOKUP(A14,'Tüm - Sektör'!$A:$H,10,0)</f>
        <v>#REF!</v>
      </c>
      <c r="K14" s="133" t="e">
        <f>VLOOKUP(A14,'Tüm - Sektör'!$A:$H,11,0)</f>
        <v>#REF!</v>
      </c>
      <c r="L14" s="133" t="e">
        <f>VLOOKUP(A14,'Tüm - Sektör'!$A:$H,12,0)</f>
        <v>#REF!</v>
      </c>
      <c r="M14" s="133" t="e">
        <f>VLOOKUP(A14,'Tüm - Sektör'!$A:$H,13,0)</f>
        <v>#REF!</v>
      </c>
      <c r="N14" s="134" t="e">
        <f>VLOOKUP(A14,'Tüm - Sektör'!$A:$H,14,0)</f>
        <v>#REF!</v>
      </c>
      <c r="O14" s="135" t="e">
        <f>VLOOKUP(A14,'Tüm - Sektör'!$A:$H,15,0)</f>
        <v>#REF!</v>
      </c>
      <c r="P14" s="153" t="e">
        <f>VLOOKUP(A14,'Tüm - Sektör'!$A:$H,16,0)</f>
        <v>#REF!</v>
      </c>
      <c r="Q14" s="158">
        <f>E14*G14/100</f>
        <v>0.87835160301434623</v>
      </c>
      <c r="R14" s="166" t="str">
        <f>IF(OR(H14="", H15="", Q14=0), "", IF(H14&lt;H15, (H15-H14)/H14, ""))</f>
        <v/>
      </c>
      <c r="S14" s="191">
        <v>0.87835160301434623</v>
      </c>
      <c r="T14" s="208">
        <f>S14-Q14</f>
        <v>0</v>
      </c>
      <c r="U14" s="222"/>
      <c r="W14" s="200"/>
      <c r="X14" s="209" t="str">
        <f>IF(COUNTIF('Yıldız Liste'!A:A, A14)&gt;0, "Yıldız Pazar", IF(COUNTIF('Ana Pazar Liste'!A:A, A14)&gt;0, "Ana Pazar", IF(COUNTIF('Alt Pazar Liste'!A:A, A14)&gt;0, "Alt Pazar", "")))</f>
        <v>Ana Pazar</v>
      </c>
    </row>
    <row r="15" spans="1:24" ht="30" customHeight="1" thickTop="1" thickBot="1">
      <c r="A15" s="125" t="s">
        <v>309</v>
      </c>
      <c r="B15" s="136" t="s">
        <v>609</v>
      </c>
      <c r="C15" s="137">
        <v>5221598542</v>
      </c>
      <c r="D15" s="137">
        <v>25000000</v>
      </c>
      <c r="E15" s="128">
        <f>VLOOKUP(A15,'Tüm - Sektör'!$A:$H,5,0)</f>
        <v>48.596731414218041</v>
      </c>
      <c r="F15" s="128">
        <f>VLOOKUP(A15,'Tüm - Sektör'!$A:$H,6,0)</f>
        <v>4.4686649576292448</v>
      </c>
      <c r="G15" s="127">
        <f>VLOOKUP(A15,'Tüm - Sektör'!$A:$H,7,0)</f>
        <v>1.8682810000000001</v>
      </c>
      <c r="H15" s="159">
        <v>440.75</v>
      </c>
      <c r="I15" s="141" t="e">
        <f>VLOOKUP(A15,'Tüm - Sektör'!$A:$H,9,0)</f>
        <v>#REF!</v>
      </c>
      <c r="J15" s="145" t="e">
        <f>VLOOKUP(A15,'Tüm - Sektör'!$A:$H,10,0)</f>
        <v>#REF!</v>
      </c>
      <c r="K15" s="146" t="e">
        <f>VLOOKUP(A15,'Tüm - Sektör'!$A:$H,11,0)</f>
        <v>#REF!</v>
      </c>
      <c r="L15" s="146" t="e">
        <f>VLOOKUP(A15,'Tüm - Sektör'!$A:$H,12,0)</f>
        <v>#REF!</v>
      </c>
      <c r="M15" s="146" t="e">
        <f>VLOOKUP(A15,'Tüm - Sektör'!$A:$H,13,0)</f>
        <v>#REF!</v>
      </c>
      <c r="N15" s="147" t="e">
        <f>VLOOKUP(A15,'Tüm - Sektör'!$A:$H,14,0)</f>
        <v>#REF!</v>
      </c>
      <c r="O15" s="148" t="e">
        <f>VLOOKUP(A15,'Tüm - Sektör'!$A:$H,15,0)</f>
        <v>#REF!</v>
      </c>
      <c r="P15" s="156" t="e">
        <f>VLOOKUP(A15,'Tüm - Sektör'!$A:$H,16,0)</f>
        <v>#REF!</v>
      </c>
      <c r="Q15" s="158">
        <f>E15*G15/100</f>
        <v>0.907923499632867</v>
      </c>
      <c r="R15" s="166" t="str">
        <f>IF(OR(H15="", H16="", Q15=0), "", IF(H15&lt;H16, (H16-H15)/H15, ""))</f>
        <v/>
      </c>
      <c r="S15" s="191">
        <v>0.907923499632867</v>
      </c>
      <c r="T15" s="208">
        <f>S15-Q15</f>
        <v>0</v>
      </c>
      <c r="U15" s="222"/>
      <c r="W15" s="200"/>
      <c r="X15" s="209" t="str">
        <f>IF(COUNTIF('Yıldız Liste'!A:A, A15)&gt;0, "Yıldız Pazar", IF(COUNTIF('Ana Pazar Liste'!A:A, A15)&gt;0, "Ana Pazar", IF(COUNTIF('Alt Pazar Liste'!A:A, A15)&gt;0, "Alt Pazar", "")))</f>
        <v>Ana Pazar</v>
      </c>
    </row>
    <row r="16" spans="1:24" ht="30" customHeight="1" thickTop="1" thickBot="1">
      <c r="A16" s="125" t="s">
        <v>464</v>
      </c>
      <c r="B16" s="136" t="s">
        <v>355</v>
      </c>
      <c r="C16" s="137">
        <v>2001882616</v>
      </c>
      <c r="D16" s="137">
        <v>24000000</v>
      </c>
      <c r="E16" s="128">
        <f>VLOOKUP(A16,'Tüm - Sektör'!$A:$H,5,0)</f>
        <v>53.408532547159737</v>
      </c>
      <c r="F16" s="128">
        <f>VLOOKUP(A16,'Tüm - Sektör'!$A:$H,6,0)</f>
        <v>6.0307737745211991</v>
      </c>
      <c r="G16" s="127">
        <f>VLOOKUP(A16,'Tüm - Sektör'!$A:$H,7,0)</f>
        <v>2.016016</v>
      </c>
      <c r="H16" s="159">
        <v>371.5</v>
      </c>
      <c r="I16" s="138" t="e">
        <f>VLOOKUP(A16,'Tüm - Sektör'!$A:$H,9,0)</f>
        <v>#REF!</v>
      </c>
      <c r="J16" s="137" t="e">
        <f>VLOOKUP(A16,'Tüm - Sektör'!$A:$H,10,0)</f>
        <v>#REF!</v>
      </c>
      <c r="K16" s="138" t="e">
        <f>VLOOKUP(A16,'Tüm - Sektör'!$A:$H,11,0)</f>
        <v>#REF!</v>
      </c>
      <c r="L16" s="138" t="e">
        <f>VLOOKUP(A16,'Tüm - Sektör'!$A:$H,12,0)</f>
        <v>#REF!</v>
      </c>
      <c r="M16" s="138" t="e">
        <f>VLOOKUP(A16,'Tüm - Sektör'!$A:$H,13,0)</f>
        <v>#REF!</v>
      </c>
      <c r="N16" s="139" t="e">
        <f>VLOOKUP(A16,'Tüm - Sektör'!$A:$H,14,0)</f>
        <v>#REF!</v>
      </c>
      <c r="O16" s="140" t="e">
        <f>VLOOKUP(A16,'Tüm - Sektör'!$A:$H,15,0)</f>
        <v>#REF!</v>
      </c>
      <c r="P16" s="154" t="e">
        <f>VLOOKUP(A16,'Tüm - Sektör'!$A:$H,16,0)</f>
        <v>#REF!</v>
      </c>
      <c r="Q16" s="158">
        <f>E16*G16/100</f>
        <v>1.076724561515948</v>
      </c>
      <c r="R16" s="166" t="str">
        <f>IF(OR(H16="", H17="", Q16=0), "", IF(H16&lt;H17, (H17-H16)/H16, ""))</f>
        <v/>
      </c>
      <c r="S16" s="191">
        <v>1.076724561515948</v>
      </c>
      <c r="T16" s="208">
        <f>S16-Q16</f>
        <v>0</v>
      </c>
      <c r="U16" s="222"/>
      <c r="W16" s="200"/>
      <c r="X16" s="209" t="str">
        <f>IF(COUNTIF('Yıldız Liste'!A:A, A16)&gt;0, "Yıldız Pazar", IF(COUNTIF('Ana Pazar Liste'!A:A, A16)&gt;0, "Ana Pazar", IF(COUNTIF('Alt Pazar Liste'!A:A, A16)&gt;0, "Alt Pazar", "")))</f>
        <v>Ana Pazar</v>
      </c>
    </row>
    <row r="17" spans="1:24" ht="30" customHeight="1" thickTop="1" thickBot="1">
      <c r="A17" s="125" t="s">
        <v>45</v>
      </c>
      <c r="B17" s="136" t="s">
        <v>255</v>
      </c>
      <c r="C17" s="137">
        <v>879240094</v>
      </c>
      <c r="D17" s="137">
        <v>14175000</v>
      </c>
      <c r="E17" s="128">
        <f>VLOOKUP(A17,'Tüm - Sektör'!$A:$H,5,0)</f>
        <v>19.859104247779857</v>
      </c>
      <c r="F17" s="128">
        <f>VLOOKUP(A17,'Tüm - Sektör'!$A:$H,6,0)</f>
        <v>3.9800994564253362</v>
      </c>
      <c r="G17" s="127">
        <f>VLOOKUP(A17,'Tüm - Sektör'!$A:$H,7,0)</f>
        <v>5.5196949999999996</v>
      </c>
      <c r="H17" s="159">
        <v>365</v>
      </c>
      <c r="I17" s="141" t="e">
        <f>VLOOKUP(A17,'Tüm - Sektör'!$A:$H,9,0)</f>
        <v>#REF!</v>
      </c>
      <c r="J17" s="145" t="e">
        <f>VLOOKUP(A17,'Tüm - Sektör'!$A:$H,10,0)</f>
        <v>#REF!</v>
      </c>
      <c r="K17" s="146" t="e">
        <f>VLOOKUP(A17,'Tüm - Sektör'!$A:$H,11,0)</f>
        <v>#REF!</v>
      </c>
      <c r="L17" s="146" t="e">
        <f>VLOOKUP(A17,'Tüm - Sektör'!$A:$H,12,0)</f>
        <v>#REF!</v>
      </c>
      <c r="M17" s="146" t="e">
        <f>VLOOKUP(A17,'Tüm - Sektör'!$A:$H,13,0)</f>
        <v>#REF!</v>
      </c>
      <c r="N17" s="147" t="e">
        <f>VLOOKUP(A17,'Tüm - Sektör'!$A:$H,14,0)</f>
        <v>#REF!</v>
      </c>
      <c r="O17" s="148" t="e">
        <f>VLOOKUP(A17,'Tüm - Sektör'!$A:$H,15,0)</f>
        <v>#REF!</v>
      </c>
      <c r="P17" s="156" t="e">
        <f>VLOOKUP(A17,'Tüm - Sektör'!$A:$H,16,0)</f>
        <v>#REF!</v>
      </c>
      <c r="Q17" s="158">
        <f>E17*G17/100</f>
        <v>1.0961619842094923</v>
      </c>
      <c r="R17" s="166" t="str">
        <f>IF(OR(H17="", H18="", Q17=0), "", IF(H17&lt;H18, (H18-H17)/H17, ""))</f>
        <v/>
      </c>
      <c r="S17" s="191">
        <v>1.0961619842094923</v>
      </c>
      <c r="T17" s="208">
        <f>S17-Q17</f>
        <v>0</v>
      </c>
      <c r="U17" s="222"/>
      <c r="W17" s="200"/>
      <c r="X17" s="209" t="str">
        <f>IF(COUNTIF('Yıldız Liste'!A:A, A17)&gt;0, "Yıldız Pazar", IF(COUNTIF('Ana Pazar Liste'!A:A, A17)&gt;0, "Ana Pazar", IF(COUNTIF('Alt Pazar Liste'!A:A, A17)&gt;0, "Alt Pazar", "")))</f>
        <v>Ana Pazar</v>
      </c>
    </row>
    <row r="18" spans="1:24" ht="30" customHeight="1" thickTop="1" thickBot="1">
      <c r="A18" s="125" t="s">
        <v>84</v>
      </c>
      <c r="B18" s="136" t="s">
        <v>605</v>
      </c>
      <c r="C18" s="137">
        <v>1981884130</v>
      </c>
      <c r="D18" s="137">
        <v>20000000</v>
      </c>
      <c r="E18" s="128">
        <f>VLOOKUP(A18,'Tüm - Sektör'!$A:$H,5,0)</f>
        <v>28.31081738638073</v>
      </c>
      <c r="F18" s="128">
        <f>VLOOKUP(A18,'Tüm - Sektör'!$A:$H,6,0)</f>
        <v>3.7647363545719057</v>
      </c>
      <c r="G18" s="127">
        <f>VLOOKUP(A18,'Tüm - Sektör'!$A:$H,7,0)</f>
        <v>3.9666589999999999</v>
      </c>
      <c r="H18" s="159">
        <v>356.25</v>
      </c>
      <c r="I18" s="141" t="e">
        <f>VLOOKUP(A18,'Tüm - Sektör'!$A:$H,9,0)</f>
        <v>#REF!</v>
      </c>
      <c r="J18" s="145" t="e">
        <f>VLOOKUP(A18,'Tüm - Sektör'!$A:$H,10,0)</f>
        <v>#REF!</v>
      </c>
      <c r="K18" s="146" t="e">
        <f>VLOOKUP(A18,'Tüm - Sektör'!$A:$H,11,0)</f>
        <v>#REF!</v>
      </c>
      <c r="L18" s="146" t="e">
        <f>VLOOKUP(A18,'Tüm - Sektör'!$A:$H,12,0)</f>
        <v>#REF!</v>
      </c>
      <c r="M18" s="146" t="e">
        <f>VLOOKUP(A18,'Tüm - Sektör'!$A:$H,13,0)</f>
        <v>#REF!</v>
      </c>
      <c r="N18" s="147" t="e">
        <f>VLOOKUP(A18,'Tüm - Sektör'!$A:$H,14,0)</f>
        <v>#REF!</v>
      </c>
      <c r="O18" s="148" t="e">
        <f>VLOOKUP(A18,'Tüm - Sektör'!$A:$H,15,0)</f>
        <v>#REF!</v>
      </c>
      <c r="P18" s="156" t="e">
        <f>VLOOKUP(A18,'Tüm - Sektör'!$A:$H,16,0)</f>
        <v>#REF!</v>
      </c>
      <c r="Q18" s="158">
        <f>E18*G18/100</f>
        <v>1.1229935858304361</v>
      </c>
      <c r="R18" s="166" t="str">
        <f>IF(OR(H18="", H19="", Q18=0), "", IF(H18&lt;H19, (H19-H18)/H18, ""))</f>
        <v/>
      </c>
      <c r="S18" s="191">
        <v>1.1229935858304361</v>
      </c>
      <c r="T18" s="208">
        <f>S18-Q18</f>
        <v>0</v>
      </c>
      <c r="U18" s="222"/>
      <c r="W18" s="200"/>
      <c r="X18" s="209" t="str">
        <f>IF(COUNTIF('Yıldız Liste'!A:A, A18)&gt;0, "Yıldız Pazar", IF(COUNTIF('Ana Pazar Liste'!A:A, A18)&gt;0, "Ana Pazar", IF(COUNTIF('Alt Pazar Liste'!A:A, A18)&gt;0, "Alt Pazar", "")))</f>
        <v>Ana Pazar</v>
      </c>
    </row>
    <row r="19" spans="1:24" ht="30" customHeight="1" thickTop="1" thickBot="1">
      <c r="A19" s="125" t="s">
        <v>675</v>
      </c>
      <c r="B19" s="136" t="s">
        <v>691</v>
      </c>
      <c r="C19" s="137">
        <v>1459734156</v>
      </c>
      <c r="D19" s="137">
        <v>33811731</v>
      </c>
      <c r="E19" s="128">
        <f>VLOOKUP(A19,'Tüm - Sektör'!$A:$H,5,0)</f>
        <v>15.235499816619805</v>
      </c>
      <c r="F19" s="128">
        <f>VLOOKUP(A19,'Tüm - Sektör'!$A:$H,6,0)</f>
        <v>1.5019934320055739</v>
      </c>
      <c r="G19" s="127">
        <f>VLOOKUP(A19,'Tüm - Sektör'!$A:$H,7,0)</f>
        <v>7.956887</v>
      </c>
      <c r="H19" s="159">
        <v>330</v>
      </c>
      <c r="I19" s="141" t="e">
        <f>VLOOKUP(A19,'Tüm - Sektör'!$A:$H,9,0)</f>
        <v>#REF!</v>
      </c>
      <c r="J19" s="145" t="e">
        <f>VLOOKUP(A19,'Tüm - Sektör'!$A:$H,10,0)</f>
        <v>#REF!</v>
      </c>
      <c r="K19" s="146" t="e">
        <f>VLOOKUP(A19,'Tüm - Sektör'!$A:$H,11,0)</f>
        <v>#REF!</v>
      </c>
      <c r="L19" s="146" t="e">
        <f>VLOOKUP(A19,'Tüm - Sektör'!$A:$H,12,0)</f>
        <v>#REF!</v>
      </c>
      <c r="M19" s="146" t="e">
        <f>VLOOKUP(A19,'Tüm - Sektör'!$A:$H,13,0)</f>
        <v>#REF!</v>
      </c>
      <c r="N19" s="147" t="e">
        <f>VLOOKUP(A19,'Tüm - Sektör'!$A:$H,14,0)</f>
        <v>#REF!</v>
      </c>
      <c r="O19" s="148" t="e">
        <f>VLOOKUP(A19,'Tüm - Sektör'!$A:$H,15,0)</f>
        <v>#REF!</v>
      </c>
      <c r="P19" s="156" t="e">
        <f>VLOOKUP(A19,'Tüm - Sektör'!$A:$H,16,0)</f>
        <v>#REF!</v>
      </c>
      <c r="Q19" s="158">
        <f>E19*G19/100</f>
        <v>1.2122715042936452</v>
      </c>
      <c r="R19" s="166" t="str">
        <f>IF(OR(H19="", H20="", Q19=0), "", IF(H19&lt;H20, (H20-H19)/H19, ""))</f>
        <v/>
      </c>
      <c r="S19" s="191">
        <v>1.2122715042936452</v>
      </c>
      <c r="T19" s="208">
        <f>S19-Q19</f>
        <v>0</v>
      </c>
      <c r="U19" s="222"/>
      <c r="W19" s="200"/>
      <c r="X19" s="209" t="str">
        <f>IF(COUNTIF('Yıldız Liste'!A:A, A19)&gt;0, "Yıldız Pazar", IF(COUNTIF('Ana Pazar Liste'!A:A, A19)&gt;0, "Ana Pazar", IF(COUNTIF('Alt Pazar Liste'!A:A, A19)&gt;0, "Alt Pazar", "")))</f>
        <v>Ana Pazar</v>
      </c>
    </row>
    <row r="20" spans="1:24" ht="30" customHeight="1" thickTop="1" thickBot="1">
      <c r="A20" s="125" t="s">
        <v>54</v>
      </c>
      <c r="B20" s="136" t="s">
        <v>375</v>
      </c>
      <c r="C20" s="137">
        <v>646697458</v>
      </c>
      <c r="D20" s="137">
        <v>14276790</v>
      </c>
      <c r="E20" s="128">
        <f>VLOOKUP(A20,'Tüm - Sektör'!$A:$H,5,0)</f>
        <v>43.82264251852952</v>
      </c>
      <c r="F20" s="128">
        <f>VLOOKUP(A20,'Tüm - Sektör'!$A:$H,6,0)</f>
        <v>10.923496421727345</v>
      </c>
      <c r="G20" s="127">
        <f>VLOOKUP(A20,'Tüm - Sektör'!$A:$H,7,0)</f>
        <v>3.1674739999999999</v>
      </c>
      <c r="H20" s="159">
        <v>288.25</v>
      </c>
      <c r="I20" s="141" t="e">
        <f>VLOOKUP(A20,'Tüm - Sektör'!$A:$H,9,0)</f>
        <v>#REF!</v>
      </c>
      <c r="J20" s="145" t="e">
        <f>VLOOKUP(A20,'Tüm - Sektör'!$A:$H,10,0)</f>
        <v>#REF!</v>
      </c>
      <c r="K20" s="146" t="e">
        <f>VLOOKUP(A20,'Tüm - Sektör'!$A:$H,11,0)</f>
        <v>#REF!</v>
      </c>
      <c r="L20" s="146" t="e">
        <f>VLOOKUP(A20,'Tüm - Sektör'!$A:$H,12,0)</f>
        <v>#REF!</v>
      </c>
      <c r="M20" s="146" t="e">
        <f>VLOOKUP(A20,'Tüm - Sektör'!$A:$H,13,0)</f>
        <v>#REF!</v>
      </c>
      <c r="N20" s="147" t="e">
        <f>VLOOKUP(A20,'Tüm - Sektör'!$A:$H,14,0)</f>
        <v>#REF!</v>
      </c>
      <c r="O20" s="148" t="e">
        <f>VLOOKUP(A20,'Tüm - Sektör'!$A:$H,15,0)</f>
        <v>#REF!</v>
      </c>
      <c r="P20" s="156" t="e">
        <f>VLOOKUP(A20,'Tüm - Sektör'!$A:$H,16,0)</f>
        <v>#REF!</v>
      </c>
      <c r="Q20" s="158">
        <f>E20*G20/100</f>
        <v>1.3880708078873676</v>
      </c>
      <c r="R20" s="166" t="str">
        <f>IF(OR(H20="", H21="", Q20=0), "", IF(H20&lt;H21, (H21-H20)/H20, ""))</f>
        <v/>
      </c>
      <c r="S20" s="191">
        <v>1.3880708078873676</v>
      </c>
      <c r="T20" s="208">
        <f>S20-Q20</f>
        <v>0</v>
      </c>
      <c r="U20" s="222"/>
      <c r="W20" s="200"/>
      <c r="X20" s="209" t="str">
        <f>IF(COUNTIF('Yıldız Liste'!A:A, A20)&gt;0, "Yıldız Pazar", IF(COUNTIF('Ana Pazar Liste'!A:A, A20)&gt;0, "Ana Pazar", IF(COUNTIF('Alt Pazar Liste'!A:A, A20)&gt;0, "Alt Pazar", "")))</f>
        <v>Ana Pazar</v>
      </c>
    </row>
    <row r="21" spans="1:24" ht="30" customHeight="1" thickTop="1" thickBot="1">
      <c r="A21" s="125" t="s">
        <v>147</v>
      </c>
      <c r="B21" s="136" t="s">
        <v>352</v>
      </c>
      <c r="C21" s="137">
        <v>-2968515000</v>
      </c>
      <c r="D21" s="137">
        <v>127773765</v>
      </c>
      <c r="E21" s="128">
        <f>VLOOKUP(A21,'Tüm - Sektör'!$A:$H,5,0)</f>
        <v>10.449930025068841</v>
      </c>
      <c r="F21" s="128">
        <f>VLOOKUP(A21,'Tüm - Sektör'!$A:$H,6,0)</f>
        <v>0.26814583292346966</v>
      </c>
      <c r="G21" s="127">
        <f>VLOOKUP(A21,'Tüm - Sektör'!$A:$H,7,0)</f>
        <v>13.658674</v>
      </c>
      <c r="H21" s="159">
        <v>280.5</v>
      </c>
      <c r="I21" s="141" t="e">
        <f>VLOOKUP(A21,'Tüm - Sektör'!$A:$H,9,0)</f>
        <v>#REF!</v>
      </c>
      <c r="J21" s="145" t="e">
        <f>VLOOKUP(A21,'Tüm - Sektör'!$A:$H,10,0)</f>
        <v>#REF!</v>
      </c>
      <c r="K21" s="146" t="e">
        <f>VLOOKUP(A21,'Tüm - Sektör'!$A:$H,11,0)</f>
        <v>#REF!</v>
      </c>
      <c r="L21" s="146" t="e">
        <f>VLOOKUP(A21,'Tüm - Sektör'!$A:$H,12,0)</f>
        <v>#REF!</v>
      </c>
      <c r="M21" s="146" t="e">
        <f>VLOOKUP(A21,'Tüm - Sektör'!$A:$H,13,0)</f>
        <v>#REF!</v>
      </c>
      <c r="N21" s="147" t="e">
        <f>VLOOKUP(A21,'Tüm - Sektör'!$A:$H,14,0)</f>
        <v>#REF!</v>
      </c>
      <c r="O21" s="148" t="e">
        <f>VLOOKUP(A21,'Tüm - Sektör'!$A:$H,15,0)</f>
        <v>#REF!</v>
      </c>
      <c r="P21" s="156" t="e">
        <f>VLOOKUP(A21,'Tüm - Sektör'!$A:$H,16,0)</f>
        <v>#REF!</v>
      </c>
      <c r="Q21" s="158">
        <f>E21*G21/100</f>
        <v>1.4273218753522712</v>
      </c>
      <c r="R21" s="166" t="str">
        <f>IF(OR(H21="", H22="", Q21=0), "", IF(H21&lt;H22, (H22-H21)/H21, ""))</f>
        <v/>
      </c>
      <c r="S21" s="191">
        <v>1.4273218753522712</v>
      </c>
      <c r="T21" s="208">
        <f>S21-Q21</f>
        <v>0</v>
      </c>
      <c r="U21" s="222"/>
      <c r="W21" s="200"/>
      <c r="X21" s="209" t="str">
        <f>IF(COUNTIF('Yıldız Liste'!A:A, A21)&gt;0, "Yıldız Pazar", IF(COUNTIF('Ana Pazar Liste'!A:A, A21)&gt;0, "Ana Pazar", IF(COUNTIF('Alt Pazar Liste'!A:A, A21)&gt;0, "Alt Pazar", "")))</f>
        <v>Ana Pazar</v>
      </c>
    </row>
    <row r="22" spans="1:24" ht="30" customHeight="1" thickTop="1" thickBot="1">
      <c r="A22" s="125" t="s">
        <v>165</v>
      </c>
      <c r="B22" s="136" t="s">
        <v>221</v>
      </c>
      <c r="C22" s="137">
        <v>10580143341</v>
      </c>
      <c r="D22" s="137">
        <v>37264000</v>
      </c>
      <c r="E22" s="128">
        <f>VLOOKUP(A22,'Tüm - Sektör'!$A:$H,5,0)</f>
        <v>48.479965709631578</v>
      </c>
      <c r="F22" s="128">
        <f>VLOOKUP(A22,'Tüm - Sektör'!$A:$H,6,0)</f>
        <v>5.2885635288741346</v>
      </c>
      <c r="G22" s="127">
        <f>VLOOKUP(A22,'Tüm - Sektör'!$A:$H,7,0)</f>
        <v>3.3655849999999998</v>
      </c>
      <c r="H22" s="159">
        <v>245.2</v>
      </c>
      <c r="I22" s="141" t="e">
        <f>VLOOKUP(A22,'Tüm - Sektör'!$A:$H,9,0)</f>
        <v>#REF!</v>
      </c>
      <c r="J22" s="145" t="e">
        <f>VLOOKUP(A22,'Tüm - Sektör'!$A:$H,10,0)</f>
        <v>#REF!</v>
      </c>
      <c r="K22" s="146" t="e">
        <f>VLOOKUP(A22,'Tüm - Sektör'!$A:$H,11,0)</f>
        <v>#REF!</v>
      </c>
      <c r="L22" s="146" t="e">
        <f>VLOOKUP(A22,'Tüm - Sektör'!$A:$H,12,0)</f>
        <v>#REF!</v>
      </c>
      <c r="M22" s="146" t="e">
        <f>VLOOKUP(A22,'Tüm - Sektör'!$A:$H,13,0)</f>
        <v>#REF!</v>
      </c>
      <c r="N22" s="147" t="e">
        <f>VLOOKUP(A22,'Tüm - Sektör'!$A:$H,14,0)</f>
        <v>#REF!</v>
      </c>
      <c r="O22" s="148" t="e">
        <f>VLOOKUP(A22,'Tüm - Sektör'!$A:$H,15,0)</f>
        <v>#REF!</v>
      </c>
      <c r="P22" s="156" t="e">
        <f>VLOOKUP(A22,'Tüm - Sektör'!$A:$H,16,0)</f>
        <v>#REF!</v>
      </c>
      <c r="Q22" s="158">
        <f>E22*G22/100</f>
        <v>1.6316344539285037</v>
      </c>
      <c r="R22" s="166" t="str">
        <f>IF(OR(H22="", H23="", Q22=0), "", IF(H22&lt;H23, (H23-H22)/H22, ""))</f>
        <v/>
      </c>
      <c r="S22" s="191">
        <v>1.6316344539285037</v>
      </c>
      <c r="T22" s="208">
        <f>S22-Q22</f>
        <v>0</v>
      </c>
      <c r="U22" s="222"/>
      <c r="W22" s="200"/>
      <c r="X22" s="209" t="str">
        <f>IF(COUNTIF('Yıldız Liste'!A:A, A22)&gt;0, "Yıldız Pazar", IF(COUNTIF('Ana Pazar Liste'!A:A, A22)&gt;0, "Ana Pazar", IF(COUNTIF('Alt Pazar Liste'!A:A, A22)&gt;0, "Alt Pazar", "")))</f>
        <v>Ana Pazar</v>
      </c>
    </row>
    <row r="23" spans="1:24" ht="30" customHeight="1" thickTop="1" thickBot="1">
      <c r="A23" s="125" t="s">
        <v>336</v>
      </c>
      <c r="B23" s="136" t="s">
        <v>357</v>
      </c>
      <c r="C23" s="137">
        <v>919757915</v>
      </c>
      <c r="D23" s="137">
        <v>19440000</v>
      </c>
      <c r="E23" s="128">
        <f>VLOOKUP(A23,'Tüm - Sektör'!$A:$H,5,0)</f>
        <v>66.417789909385618</v>
      </c>
      <c r="F23" s="128">
        <f>VLOOKUP(A23,'Tüm - Sektör'!$A:$H,6,0)</f>
        <v>14.415835353915025</v>
      </c>
      <c r="G23" s="127">
        <f>VLOOKUP(A23,'Tüm - Sektör'!$A:$H,7,0)</f>
        <v>2.4591859999999999</v>
      </c>
      <c r="H23" s="159">
        <v>244.9</v>
      </c>
      <c r="I23" s="141" t="e">
        <f>VLOOKUP(A23,'Tüm - Sektör'!$A:$H,9,0)</f>
        <v>#REF!</v>
      </c>
      <c r="J23" s="145" t="e">
        <f>VLOOKUP(A23,'Tüm - Sektör'!$A:$H,10,0)</f>
        <v>#REF!</v>
      </c>
      <c r="K23" s="146" t="e">
        <f>VLOOKUP(A23,'Tüm - Sektör'!$A:$H,11,0)</f>
        <v>#REF!</v>
      </c>
      <c r="L23" s="146" t="e">
        <f>VLOOKUP(A23,'Tüm - Sektör'!$A:$H,12,0)</f>
        <v>#REF!</v>
      </c>
      <c r="M23" s="146" t="e">
        <f>VLOOKUP(A23,'Tüm - Sektör'!$A:$H,13,0)</f>
        <v>#REF!</v>
      </c>
      <c r="N23" s="147" t="e">
        <f>VLOOKUP(A23,'Tüm - Sektör'!$A:$H,14,0)</f>
        <v>#REF!</v>
      </c>
      <c r="O23" s="148" t="e">
        <f>VLOOKUP(A23,'Tüm - Sektör'!$A:$H,15,0)</f>
        <v>#REF!</v>
      </c>
      <c r="P23" s="156" t="e">
        <f>VLOOKUP(A23,'Tüm - Sektör'!$A:$H,16,0)</f>
        <v>#REF!</v>
      </c>
      <c r="Q23" s="158">
        <f>E23*G23/100</f>
        <v>1.6333369909610238</v>
      </c>
      <c r="R23" s="166" t="str">
        <f>IF(OR(H23="", H24="", Q23=0), "", IF(H23&lt;H24, (H24-H23)/H23, ""))</f>
        <v/>
      </c>
      <c r="S23" s="191">
        <v>1.6333369909610238</v>
      </c>
      <c r="T23" s="208">
        <f>S23-Q23</f>
        <v>0</v>
      </c>
      <c r="U23" s="222"/>
      <c r="W23" s="200"/>
      <c r="X23" s="209" t="str">
        <f>IF(COUNTIF('Yıldız Liste'!A:A, A23)&gt;0, "Yıldız Pazar", IF(COUNTIF('Ana Pazar Liste'!A:A, A23)&gt;0, "Ana Pazar", IF(COUNTIF('Alt Pazar Liste'!A:A, A23)&gt;0, "Alt Pazar", "")))</f>
        <v>Ana Pazar</v>
      </c>
    </row>
    <row r="24" spans="1:24" ht="30" customHeight="1" thickTop="1" thickBot="1">
      <c r="A24" s="125" t="s">
        <v>104</v>
      </c>
      <c r="B24" s="136" t="s">
        <v>357</v>
      </c>
      <c r="C24" s="137">
        <v>360638941</v>
      </c>
      <c r="D24" s="137">
        <v>15000000</v>
      </c>
      <c r="E24" s="128">
        <f>VLOOKUP(A24,'Tüm - Sektör'!$A:$H,5,0)</f>
        <v>14.198045411880328</v>
      </c>
      <c r="F24" s="128">
        <f>VLOOKUP(A24,'Tüm - Sektör'!$A:$H,6,0)</f>
        <v>4.4647941546793479</v>
      </c>
      <c r="G24" s="127">
        <f>VLOOKUP(A24,'Tüm - Sektör'!$A:$H,7,0)</f>
        <v>12.081939999999999</v>
      </c>
      <c r="H24" s="159">
        <v>233.2</v>
      </c>
      <c r="I24" s="141" t="e">
        <f>VLOOKUP(A24,'Tüm - Sektör'!$A:$H,9,0)</f>
        <v>#REF!</v>
      </c>
      <c r="J24" s="145" t="e">
        <f>VLOOKUP(A24,'Tüm - Sektör'!$A:$H,10,0)</f>
        <v>#REF!</v>
      </c>
      <c r="K24" s="146" t="e">
        <f>VLOOKUP(A24,'Tüm - Sektör'!$A:$H,11,0)</f>
        <v>#REF!</v>
      </c>
      <c r="L24" s="146" t="e">
        <f>VLOOKUP(A24,'Tüm - Sektör'!$A:$H,12,0)</f>
        <v>#REF!</v>
      </c>
      <c r="M24" s="146" t="e">
        <f>VLOOKUP(A24,'Tüm - Sektör'!$A:$H,13,0)</f>
        <v>#REF!</v>
      </c>
      <c r="N24" s="147" t="e">
        <f>VLOOKUP(A24,'Tüm - Sektör'!$A:$H,14,0)</f>
        <v>#REF!</v>
      </c>
      <c r="O24" s="148" t="e">
        <f>VLOOKUP(A24,'Tüm - Sektör'!$A:$H,15,0)</f>
        <v>#REF!</v>
      </c>
      <c r="P24" s="156" t="e">
        <f>VLOOKUP(A24,'Tüm - Sektör'!$A:$H,16,0)</f>
        <v>#REF!</v>
      </c>
      <c r="Q24" s="158">
        <f>E24*G24/100</f>
        <v>1.7153993278361341</v>
      </c>
      <c r="R24" s="166" t="str">
        <f>IF(OR(H24="", H25="", Q24=0), "", IF(H24&lt;H25, (H25-H24)/H24, ""))</f>
        <v/>
      </c>
      <c r="S24" s="191">
        <v>1.7153993278361341</v>
      </c>
      <c r="T24" s="208">
        <f>S24-Q24</f>
        <v>0</v>
      </c>
      <c r="U24" s="222"/>
      <c r="W24" s="200"/>
      <c r="X24" s="209" t="str">
        <f>IF(COUNTIF('Yıldız Liste'!A:A, A24)&gt;0, "Yıldız Pazar", IF(COUNTIF('Ana Pazar Liste'!A:A, A24)&gt;0, "Ana Pazar", IF(COUNTIF('Alt Pazar Liste'!A:A, A24)&gt;0, "Alt Pazar", "")))</f>
        <v>Ana Pazar</v>
      </c>
    </row>
    <row r="25" spans="1:24" ht="30" customHeight="1" thickTop="1" thickBot="1">
      <c r="A25" s="125" t="s">
        <v>424</v>
      </c>
      <c r="B25" s="136" t="s">
        <v>375</v>
      </c>
      <c r="C25" s="137">
        <v>979739005</v>
      </c>
      <c r="D25" s="137">
        <v>80000000</v>
      </c>
      <c r="E25" s="128">
        <f>VLOOKUP(A25,'Tüm - Sektör'!$A:$H,5,0)</f>
        <v>34.702701952374014</v>
      </c>
      <c r="F25" s="128">
        <f>VLOOKUP(A25,'Tüm - Sektör'!$A:$H,6,0)</f>
        <v>1.9193972318790937</v>
      </c>
      <c r="G25" s="127">
        <f>VLOOKUP(A25,'Tüm - Sektör'!$A:$H,7,0)</f>
        <v>5.0446229999999996</v>
      </c>
      <c r="H25" s="159">
        <v>228.7</v>
      </c>
      <c r="I25" s="141" t="e">
        <f>VLOOKUP(A25,'Tüm - Sektör'!$A:$H,9,0)</f>
        <v>#REF!</v>
      </c>
      <c r="J25" s="145" t="e">
        <f>VLOOKUP(A25,'Tüm - Sektör'!$A:$H,10,0)</f>
        <v>#REF!</v>
      </c>
      <c r="K25" s="146" t="e">
        <f>VLOOKUP(A25,'Tüm - Sektör'!$A:$H,11,0)</f>
        <v>#REF!</v>
      </c>
      <c r="L25" s="146" t="e">
        <f>VLOOKUP(A25,'Tüm - Sektör'!$A:$H,12,0)</f>
        <v>#REF!</v>
      </c>
      <c r="M25" s="146" t="e">
        <f>VLOOKUP(A25,'Tüm - Sektör'!$A:$H,13,0)</f>
        <v>#REF!</v>
      </c>
      <c r="N25" s="147" t="e">
        <f>VLOOKUP(A25,'Tüm - Sektör'!$A:$H,14,0)</f>
        <v>#REF!</v>
      </c>
      <c r="O25" s="148" t="e">
        <f>VLOOKUP(A25,'Tüm - Sektör'!$A:$H,15,0)</f>
        <v>#REF!</v>
      </c>
      <c r="P25" s="156" t="e">
        <f>VLOOKUP(A25,'Tüm - Sektör'!$A:$H,16,0)</f>
        <v>#REF!</v>
      </c>
      <c r="Q25" s="158">
        <f>E25*G25/100</f>
        <v>1.7506204843109083</v>
      </c>
      <c r="R25" s="166" t="str">
        <f>IF(OR(H25="", H26="", Q25=0), "", IF(H25&lt;H26, (H26-H25)/H25, ""))</f>
        <v/>
      </c>
      <c r="S25" s="191">
        <v>1.7506204843109083</v>
      </c>
      <c r="T25" s="208">
        <f>S25-Q25</f>
        <v>0</v>
      </c>
      <c r="U25" s="222"/>
      <c r="W25" s="200"/>
      <c r="X25" s="209" t="str">
        <f>IF(COUNTIF('Yıldız Liste'!A:A, A25)&gt;0, "Yıldız Pazar", IF(COUNTIF('Ana Pazar Liste'!A:A, A25)&gt;0, "Ana Pazar", IF(COUNTIF('Alt Pazar Liste'!A:A, A25)&gt;0, "Alt Pazar", "")))</f>
        <v>Ana Pazar</v>
      </c>
    </row>
    <row r="26" spans="1:24" ht="30" customHeight="1" thickTop="1" thickBot="1">
      <c r="A26" s="125" t="s">
        <v>105</v>
      </c>
      <c r="B26" s="136" t="s">
        <v>376</v>
      </c>
      <c r="C26" s="137">
        <v>2277044993</v>
      </c>
      <c r="D26" s="137">
        <v>265000000</v>
      </c>
      <c r="E26" s="128">
        <f>VLOOKUP(A26,'Tüm - Sektör'!$A:$H,5,0)</f>
        <v>1.7467389257625476</v>
      </c>
      <c r="F26" s="128">
        <f>VLOOKUP(A26,'Tüm - Sektör'!$A:$H,6,0)</f>
        <v>3.3459226621253668E-2</v>
      </c>
      <c r="G26" s="127">
        <f>VLOOKUP(A26,'Tüm - Sektör'!$A:$H,7,0)</f>
        <v>112.25637500000001</v>
      </c>
      <c r="H26" s="159">
        <v>204</v>
      </c>
      <c r="I26" s="141" t="e">
        <f>VLOOKUP(A26,'Tüm - Sektör'!$A:$H,9,0)</f>
        <v>#REF!</v>
      </c>
      <c r="J26" s="145" t="e">
        <f>VLOOKUP(A26,'Tüm - Sektör'!$A:$H,10,0)</f>
        <v>#REF!</v>
      </c>
      <c r="K26" s="146" t="e">
        <f>VLOOKUP(A26,'Tüm - Sektör'!$A:$H,11,0)</f>
        <v>#REF!</v>
      </c>
      <c r="L26" s="146" t="e">
        <f>VLOOKUP(A26,'Tüm - Sektör'!$A:$H,12,0)</f>
        <v>#REF!</v>
      </c>
      <c r="M26" s="146" t="e">
        <f>VLOOKUP(A26,'Tüm - Sektör'!$A:$H,13,0)</f>
        <v>#REF!</v>
      </c>
      <c r="N26" s="147" t="e">
        <f>VLOOKUP(A26,'Tüm - Sektör'!$A:$H,14,0)</f>
        <v>#REF!</v>
      </c>
      <c r="O26" s="148" t="e">
        <f>VLOOKUP(A26,'Tüm - Sektör'!$A:$H,15,0)</f>
        <v>#REF!</v>
      </c>
      <c r="P26" s="156" t="e">
        <f>VLOOKUP(A26,'Tüm - Sektör'!$A:$H,16,0)</f>
        <v>#REF!</v>
      </c>
      <c r="Q26" s="158">
        <f>E26*G26/100</f>
        <v>1.9608257987749773</v>
      </c>
      <c r="R26" s="166" t="str">
        <f>IF(OR(H26="", H27="", Q26=0), "", IF(H26&lt;H27, (H27-H26)/H26, ""))</f>
        <v/>
      </c>
      <c r="S26" s="191">
        <v>1.9608257987749773</v>
      </c>
      <c r="T26" s="208">
        <f>S26-Q26</f>
        <v>0</v>
      </c>
      <c r="U26" s="222"/>
      <c r="W26" s="200"/>
      <c r="X26" s="209" t="str">
        <f>IF(COUNTIF('Yıldız Liste'!A:A, A26)&gt;0, "Yıldız Pazar", IF(COUNTIF('Ana Pazar Liste'!A:A, A26)&gt;0, "Ana Pazar", IF(COUNTIF('Alt Pazar Liste'!A:A, A26)&gt;0, "Alt Pazar", "")))</f>
        <v>Ana Pazar</v>
      </c>
    </row>
    <row r="27" spans="1:24" ht="30" customHeight="1" thickTop="1" thickBot="1">
      <c r="A27" s="125" t="s">
        <v>448</v>
      </c>
      <c r="B27" s="136" t="s">
        <v>255</v>
      </c>
      <c r="C27" s="137">
        <v>447250420</v>
      </c>
      <c r="D27" s="137">
        <v>23850000</v>
      </c>
      <c r="E27" s="128">
        <f>VLOOKUP(A27,'Tüm - Sektör'!$A:$H,5,0)</f>
        <v>20.202163270067359</v>
      </c>
      <c r="F27" s="128">
        <f>VLOOKUP(A27,'Tüm - Sektör'!$A:$H,6,0)</f>
        <v>4.7587127576537247</v>
      </c>
      <c r="G27" s="127">
        <f>VLOOKUP(A27,'Tüm - Sektör'!$A:$H,7,0)</f>
        <v>10.082440999999999</v>
      </c>
      <c r="H27" s="159">
        <v>196.4</v>
      </c>
      <c r="I27" s="141" t="e">
        <f>VLOOKUP(A27,'Tüm - Sektör'!$A:$H,9,0)</f>
        <v>#REF!</v>
      </c>
      <c r="J27" s="145" t="e">
        <f>VLOOKUP(A27,'Tüm - Sektör'!$A:$H,10,0)</f>
        <v>#REF!</v>
      </c>
      <c r="K27" s="146" t="e">
        <f>VLOOKUP(A27,'Tüm - Sektör'!$A:$H,11,0)</f>
        <v>#REF!</v>
      </c>
      <c r="L27" s="146" t="e">
        <f>VLOOKUP(A27,'Tüm - Sektör'!$A:$H,12,0)</f>
        <v>#REF!</v>
      </c>
      <c r="M27" s="146" t="e">
        <f>VLOOKUP(A27,'Tüm - Sektör'!$A:$H,13,0)</f>
        <v>#REF!</v>
      </c>
      <c r="N27" s="147" t="e">
        <f>VLOOKUP(A27,'Tüm - Sektör'!$A:$H,14,0)</f>
        <v>#REF!</v>
      </c>
      <c r="O27" s="148" t="e">
        <f>VLOOKUP(A27,'Tüm - Sektör'!$A:$H,15,0)</f>
        <v>#REF!</v>
      </c>
      <c r="P27" s="156" t="e">
        <f>VLOOKUP(A27,'Tüm - Sektör'!$A:$H,16,0)</f>
        <v>#REF!</v>
      </c>
      <c r="Q27" s="158">
        <f>E27*G27/100</f>
        <v>2.0368711924282121</v>
      </c>
      <c r="R27" s="166" t="str">
        <f>IF(OR(H27="", H28="", Q27=0), "", IF(H27&lt;H28, (H28-H27)/H27, ""))</f>
        <v/>
      </c>
      <c r="S27" s="191">
        <v>2.0368711924282121</v>
      </c>
      <c r="T27" s="208">
        <f>S27-Q27</f>
        <v>0</v>
      </c>
      <c r="U27" s="222"/>
      <c r="W27" s="200"/>
      <c r="X27" s="209" t="str">
        <f>IF(COUNTIF('Yıldız Liste'!A:A, A27)&gt;0, "Yıldız Pazar", IF(COUNTIF('Ana Pazar Liste'!A:A, A27)&gt;0, "Ana Pazar", IF(COUNTIF('Alt Pazar Liste'!A:A, A27)&gt;0, "Alt Pazar", "")))</f>
        <v>Ana Pazar</v>
      </c>
    </row>
    <row r="28" spans="1:24" ht="30" customHeight="1" thickTop="1" thickBot="1">
      <c r="A28" s="125" t="s">
        <v>452</v>
      </c>
      <c r="B28" s="136" t="s">
        <v>679</v>
      </c>
      <c r="C28" s="137">
        <v>9055647326</v>
      </c>
      <c r="D28" s="137">
        <v>675000000</v>
      </c>
      <c r="E28" s="128">
        <f>VLOOKUP(A28,'Tüm - Sektör'!$A:$H,5,0)</f>
        <v>1.2983424840511608</v>
      </c>
      <c r="F28" s="128">
        <f>VLOOKUP(A28,'Tüm - Sektör'!$A:$H,6,0)</f>
        <v>9.5606957588450728E-3</v>
      </c>
      <c r="G28" s="127">
        <f>VLOOKUP(A28,'Tüm - Sektör'!$A:$H,7,0)</f>
        <v>158.53750099999999</v>
      </c>
      <c r="H28" s="159">
        <v>194.4</v>
      </c>
      <c r="I28" s="141" t="e">
        <f>VLOOKUP(A28,'Tüm - Sektör'!$A:$H,9,0)</f>
        <v>#REF!</v>
      </c>
      <c r="J28" s="142" t="e">
        <f>VLOOKUP(A28,'Tüm - Sektör'!$A:$H,10,0)</f>
        <v>#REF!</v>
      </c>
      <c r="K28" s="141" t="e">
        <f>VLOOKUP(A28,'Tüm - Sektör'!$A:$H,11,0)</f>
        <v>#REF!</v>
      </c>
      <c r="L28" s="141" t="e">
        <f>VLOOKUP(A28,'Tüm - Sektör'!$A:$H,12,0)</f>
        <v>#REF!</v>
      </c>
      <c r="M28" s="141" t="e">
        <f>VLOOKUP(A28,'Tüm - Sektör'!$A:$H,13,0)</f>
        <v>#REF!</v>
      </c>
      <c r="N28" s="143" t="e">
        <f>VLOOKUP(A28,'Tüm - Sektör'!$A:$H,14,0)</f>
        <v>#REF!</v>
      </c>
      <c r="O28" s="144" t="e">
        <f>VLOOKUP(A28,'Tüm - Sektör'!$A:$H,15,0)</f>
        <v>#REF!</v>
      </c>
      <c r="P28" s="155" t="e">
        <f>VLOOKUP(A28,'Tüm - Sektör'!$A:$H,16,0)</f>
        <v>#REF!</v>
      </c>
      <c r="Q28" s="158">
        <f>E28*G28/100</f>
        <v>2.058359728636034</v>
      </c>
      <c r="R28" s="166" t="str">
        <f>IF(OR(H28="", H29="", Q28=0), "", IF(H28&lt;H29, (H29-H28)/H28, ""))</f>
        <v/>
      </c>
      <c r="S28" s="191">
        <v>2.058359728636034</v>
      </c>
      <c r="T28" s="208">
        <f>S28-Q28</f>
        <v>0</v>
      </c>
      <c r="U28" s="222"/>
      <c r="W28" s="200"/>
      <c r="X28" s="209" t="str">
        <f>IF(COUNTIF('Yıldız Liste'!A:A, A28)&gt;0, "Yıldız Pazar", IF(COUNTIF('Ana Pazar Liste'!A:A, A28)&gt;0, "Ana Pazar", IF(COUNTIF('Alt Pazar Liste'!A:A, A28)&gt;0, "Alt Pazar", "")))</f>
        <v>Ana Pazar</v>
      </c>
    </row>
    <row r="29" spans="1:24" ht="30" customHeight="1" thickTop="1" thickBot="1">
      <c r="A29" s="125" t="s">
        <v>548</v>
      </c>
      <c r="B29" s="136" t="s">
        <v>255</v>
      </c>
      <c r="C29" s="137">
        <v>1321868358</v>
      </c>
      <c r="D29" s="137">
        <v>55000000</v>
      </c>
      <c r="E29" s="128">
        <f>VLOOKUP(A29,'Tüm - Sektör'!$A:$H,5,0)</f>
        <v>12.959058446649502</v>
      </c>
      <c r="F29" s="128">
        <f>VLOOKUP(A29,'Tüm - Sektör'!$A:$H,6,0)</f>
        <v>1.5201241579647509</v>
      </c>
      <c r="G29" s="127">
        <f>VLOOKUP(A29,'Tüm - Sektör'!$A:$H,7,0)</f>
        <v>18.044423999999999</v>
      </c>
      <c r="H29" s="159">
        <v>171.1</v>
      </c>
      <c r="I29" s="141" t="e">
        <f>VLOOKUP(A29,'Tüm - Sektör'!$A:$H,9,0)</f>
        <v>#REF!</v>
      </c>
      <c r="J29" s="145" t="e">
        <f>VLOOKUP(A29,'Tüm - Sektör'!$A:$H,10,0)</f>
        <v>#REF!</v>
      </c>
      <c r="K29" s="146" t="e">
        <f>VLOOKUP(A29,'Tüm - Sektör'!$A:$H,11,0)</f>
        <v>#REF!</v>
      </c>
      <c r="L29" s="146" t="e">
        <f>VLOOKUP(A29,'Tüm - Sektör'!$A:$H,12,0)</f>
        <v>#REF!</v>
      </c>
      <c r="M29" s="146" t="e">
        <f>VLOOKUP(A29,'Tüm - Sektör'!$A:$H,13,0)</f>
        <v>#REF!</v>
      </c>
      <c r="N29" s="147" t="e">
        <f>VLOOKUP(A29,'Tüm - Sektör'!$A:$H,14,0)</f>
        <v>#REF!</v>
      </c>
      <c r="O29" s="148" t="e">
        <f>VLOOKUP(A29,'Tüm - Sektör'!$A:$H,15,0)</f>
        <v>#REF!</v>
      </c>
      <c r="P29" s="156" t="e">
        <f>VLOOKUP(A29,'Tüm - Sektör'!$A:$H,16,0)</f>
        <v>#REF!</v>
      </c>
      <c r="Q29" s="158">
        <f>E29*G29/100</f>
        <v>2.3383874525212498</v>
      </c>
      <c r="R29" s="166" t="str">
        <f>IF(OR(H29="", H30="", Q29=0), "", IF(H29&lt;H30, (H30-H29)/H29, ""))</f>
        <v/>
      </c>
      <c r="S29" s="191">
        <v>2.3383874525212498</v>
      </c>
      <c r="T29" s="208">
        <f>S29-Q29</f>
        <v>0</v>
      </c>
      <c r="U29" s="222"/>
      <c r="W29" s="200"/>
      <c r="X29" s="209" t="str">
        <f>IF(COUNTIF('Yıldız Liste'!A:A, A29)&gt;0, "Yıldız Pazar", IF(COUNTIF('Ana Pazar Liste'!A:A, A29)&gt;0, "Ana Pazar", IF(COUNTIF('Alt Pazar Liste'!A:A, A29)&gt;0, "Alt Pazar", "")))</f>
        <v>Ana Pazar</v>
      </c>
    </row>
    <row r="30" spans="1:24" ht="30" customHeight="1" thickTop="1" thickBot="1">
      <c r="A30" s="125" t="s">
        <v>440</v>
      </c>
      <c r="B30" s="136" t="s">
        <v>605</v>
      </c>
      <c r="C30" s="137">
        <v>2531212102</v>
      </c>
      <c r="D30" s="137">
        <v>75000000</v>
      </c>
      <c r="E30" s="128">
        <f>VLOOKUP(A30,'Tüm - Sektör'!$A:$H,5,0)</f>
        <v>14.697236919459144</v>
      </c>
      <c r="F30" s="128">
        <f>VLOOKUP(A30,'Tüm - Sektör'!$A:$H,6,0)</f>
        <v>1.2022279688719135</v>
      </c>
      <c r="G30" s="127">
        <f>VLOOKUP(A30,'Tüm - Sektör'!$A:$H,7,0)</f>
        <v>17.011634999999998</v>
      </c>
      <c r="H30" s="159">
        <v>160</v>
      </c>
      <c r="I30" s="141" t="e">
        <f>VLOOKUP(A30,'Tüm - Sektör'!$A:$H,9,0)</f>
        <v>#REF!</v>
      </c>
      <c r="J30" s="145" t="e">
        <f>VLOOKUP(A30,'Tüm - Sektör'!$A:$H,10,0)</f>
        <v>#REF!</v>
      </c>
      <c r="K30" s="146" t="e">
        <f>VLOOKUP(A30,'Tüm - Sektör'!$A:$H,11,0)</f>
        <v>#REF!</v>
      </c>
      <c r="L30" s="146" t="e">
        <f>VLOOKUP(A30,'Tüm - Sektör'!$A:$H,12,0)</f>
        <v>#REF!</v>
      </c>
      <c r="M30" s="146" t="e">
        <f>VLOOKUP(A30,'Tüm - Sektör'!$A:$H,13,0)</f>
        <v>#REF!</v>
      </c>
      <c r="N30" s="147" t="e">
        <f>VLOOKUP(A30,'Tüm - Sektör'!$A:$H,14,0)</f>
        <v>#REF!</v>
      </c>
      <c r="O30" s="148" t="e">
        <f>VLOOKUP(A30,'Tüm - Sektör'!$A:$H,15,0)</f>
        <v>#REF!</v>
      </c>
      <c r="P30" s="156" t="e">
        <f>VLOOKUP(A30,'Tüm - Sektör'!$A:$H,16,0)</f>
        <v>#REF!</v>
      </c>
      <c r="Q30" s="158">
        <f>E30*G30/100</f>
        <v>2.5002402998236333</v>
      </c>
      <c r="R30" s="166" t="str">
        <f>IF(OR(H30="", H31="", Q30=0), "", IF(H30&lt;H31, (H31-H30)/H30, ""))</f>
        <v/>
      </c>
      <c r="S30" s="191">
        <v>2.5002402998236333</v>
      </c>
      <c r="T30" s="208">
        <f>S30-Q30</f>
        <v>0</v>
      </c>
      <c r="U30" s="222"/>
      <c r="W30" s="200"/>
      <c r="X30" s="209" t="str">
        <f>IF(COUNTIF('Yıldız Liste'!A:A, A30)&gt;0, "Yıldız Pazar", IF(COUNTIF('Ana Pazar Liste'!A:A, A30)&gt;0, "Ana Pazar", IF(COUNTIF('Alt Pazar Liste'!A:A, A30)&gt;0, "Alt Pazar", "")))</f>
        <v>Ana Pazar</v>
      </c>
    </row>
    <row r="31" spans="1:24" ht="30" customHeight="1" thickTop="1" thickBot="1">
      <c r="A31" s="195" t="s">
        <v>773</v>
      </c>
      <c r="B31" s="212" t="s">
        <v>355</v>
      </c>
      <c r="C31" s="213">
        <v>2885058804</v>
      </c>
      <c r="D31" s="213">
        <v>92600000</v>
      </c>
      <c r="E31" s="197">
        <f>VLOOKUP(A31,'Tüm - Sektör'!$A:$H,5,0)</f>
        <v>13.367914524057326</v>
      </c>
      <c r="F31" s="197">
        <f>VLOOKUP(A31,'Tüm - Sektör'!$A:$H,6,0)</f>
        <v>0.90793665349425579</v>
      </c>
      <c r="G31" s="196">
        <f>VLOOKUP(A31,'Tüm - Sektör'!$A:$H,7,0)</f>
        <v>18.897796</v>
      </c>
      <c r="H31" s="198">
        <v>158.4</v>
      </c>
      <c r="I31" s="234" t="e">
        <f>VLOOKUP(A31,'Tüm - Sektör'!$A:$H,9,0)</f>
        <v>#REF!</v>
      </c>
      <c r="J31" s="213" t="e">
        <f>VLOOKUP(A31,'Tüm - Sektör'!$A:$H,10,0)</f>
        <v>#REF!</v>
      </c>
      <c r="K31" s="234" t="e">
        <f>VLOOKUP(A31,'Tüm - Sektör'!$A:$H,11,0)</f>
        <v>#REF!</v>
      </c>
      <c r="L31" s="234" t="e">
        <f>VLOOKUP(A31,'Tüm - Sektör'!$A:$H,12,0)</f>
        <v>#REF!</v>
      </c>
      <c r="M31" s="234" t="e">
        <f>VLOOKUP(A31,'Tüm - Sektör'!$A:$H,13,0)</f>
        <v>#REF!</v>
      </c>
      <c r="N31" s="235" t="e">
        <f>VLOOKUP(A31,'Tüm - Sektör'!$A:$H,14,0)</f>
        <v>#REF!</v>
      </c>
      <c r="O31" s="236" t="e">
        <f>VLOOKUP(A31,'Tüm - Sektör'!$A:$H,15,0)</f>
        <v>#REF!</v>
      </c>
      <c r="P31" s="237" t="e">
        <f>VLOOKUP(A31,'Tüm - Sektör'!$A:$H,16,0)</f>
        <v>#REF!</v>
      </c>
      <c r="Q31" s="199">
        <f>E31*G31/100</f>
        <v>2.5262412162107246</v>
      </c>
      <c r="R31" s="166" t="str">
        <f>IF(OR(H31="", H32="", Q31=0), "", IF(H31&lt;H32, (H32-H31)/H31, ""))</f>
        <v/>
      </c>
      <c r="S31" s="191">
        <v>2.5262412162107246</v>
      </c>
      <c r="T31" s="208">
        <f>S31-Q31</f>
        <v>0</v>
      </c>
      <c r="U31" s="222"/>
      <c r="W31" s="200"/>
      <c r="X31" s="209" t="str">
        <f>IF(COUNTIF('Yıldız Liste'!A:A, A31)&gt;0, "Yıldız Pazar", IF(COUNTIF('Ana Pazar Liste'!A:A, A31)&gt;0, "Ana Pazar", IF(COUNTIF('Alt Pazar Liste'!A:A, A31)&gt;0, "Alt Pazar", "")))</f>
        <v>Ana Pazar</v>
      </c>
    </row>
    <row r="32" spans="1:24" ht="33" thickTop="1" thickBot="1">
      <c r="A32" s="125" t="s">
        <v>64</v>
      </c>
      <c r="B32" s="136" t="s">
        <v>357</v>
      </c>
      <c r="C32" s="137">
        <v>240921520</v>
      </c>
      <c r="D32" s="137">
        <v>7425000</v>
      </c>
      <c r="E32" s="128">
        <f>VLOOKUP(A32,'Tüm - Sektör'!$A:$H,5,0)</f>
        <v>48.732174014406411</v>
      </c>
      <c r="F32" s="128">
        <f>VLOOKUP(A32,'Tüm - Sektör'!$A:$H,6,0)</f>
        <v>40.765563723701959</v>
      </c>
      <c r="G32" s="127">
        <f>VLOOKUP(A32,'Tüm - Sektör'!$A:$H,7,0)</f>
        <v>5.4653780000000003</v>
      </c>
      <c r="H32" s="159">
        <v>150.19999999999999</v>
      </c>
      <c r="I32" s="141" t="e">
        <f>VLOOKUP(A32,'Tüm - Sektör'!$A:$H,9,0)</f>
        <v>#REF!</v>
      </c>
      <c r="J32" s="145" t="e">
        <f>VLOOKUP(A32,'Tüm - Sektör'!$A:$H,10,0)</f>
        <v>#REF!</v>
      </c>
      <c r="K32" s="146" t="e">
        <f>VLOOKUP(A32,'Tüm - Sektör'!$A:$H,11,0)</f>
        <v>#REF!</v>
      </c>
      <c r="L32" s="146" t="e">
        <f>VLOOKUP(A32,'Tüm - Sektör'!$A:$H,12,0)</f>
        <v>#REF!</v>
      </c>
      <c r="M32" s="146" t="e">
        <f>VLOOKUP(A32,'Tüm - Sektör'!$A:$H,13,0)</f>
        <v>#REF!</v>
      </c>
      <c r="N32" s="147" t="e">
        <f>VLOOKUP(A32,'Tüm - Sektör'!$A:$H,14,0)</f>
        <v>#REF!</v>
      </c>
      <c r="O32" s="148" t="e">
        <f>VLOOKUP(A32,'Tüm - Sektör'!$A:$H,15,0)</f>
        <v>#REF!</v>
      </c>
      <c r="P32" s="156" t="e">
        <f>VLOOKUP(A32,'Tüm - Sektör'!$A:$H,16,0)</f>
        <v>#REF!</v>
      </c>
      <c r="Q32" s="158">
        <f>E32*G32/100</f>
        <v>2.6633975175050848</v>
      </c>
      <c r="R32" s="166" t="str">
        <f>IF(OR(H32="", H33="", Q32=0), "", IF(H32&lt;H33, (H33-H32)/H32, ""))</f>
        <v/>
      </c>
      <c r="S32" s="191">
        <v>2.6633975175050848</v>
      </c>
      <c r="T32" s="208">
        <f>S32-Q32</f>
        <v>0</v>
      </c>
      <c r="U32" s="222"/>
      <c r="W32" s="200"/>
      <c r="X32" s="209" t="str">
        <f>IF(COUNTIF('Yıldız Liste'!A:A, A32)&gt;0, "Yıldız Pazar", IF(COUNTIF('Ana Pazar Liste'!A:A, A32)&gt;0, "Ana Pazar", IF(COUNTIF('Alt Pazar Liste'!A:A, A32)&gt;0, "Alt Pazar", "")))</f>
        <v>Ana Pazar</v>
      </c>
    </row>
    <row r="33" spans="1:24" ht="30" customHeight="1" thickTop="1" thickBot="1">
      <c r="A33" s="125" t="s">
        <v>161</v>
      </c>
      <c r="B33" s="131" t="s">
        <v>233</v>
      </c>
      <c r="C33" s="132">
        <v>11386108733</v>
      </c>
      <c r="D33" s="132">
        <v>100023579</v>
      </c>
      <c r="E33" s="128">
        <f>VLOOKUP(A33,'Tüm - Sektör'!$A:$H,5,0)</f>
        <v>32.375523695041913</v>
      </c>
      <c r="F33" s="128">
        <f>VLOOKUP(A33,'Tüm - Sektör'!$A:$H,6,0)</f>
        <v>2.1870197074233158</v>
      </c>
      <c r="G33" s="127">
        <f>VLOOKUP(A33,'Tüm - Sektör'!$A:$H,7,0)</f>
        <v>8.2922969999999996</v>
      </c>
      <c r="H33" s="159">
        <v>149</v>
      </c>
      <c r="I33" s="133" t="e">
        <f>VLOOKUP(A33,'Tüm - Sektör'!$A:$H,9,0)</f>
        <v>#REF!</v>
      </c>
      <c r="J33" s="132" t="e">
        <f>VLOOKUP(A33,'Tüm - Sektör'!$A:$H,10,0)</f>
        <v>#REF!</v>
      </c>
      <c r="K33" s="133" t="e">
        <f>VLOOKUP(A33,'Tüm - Sektör'!$A:$H,11,0)</f>
        <v>#REF!</v>
      </c>
      <c r="L33" s="133" t="e">
        <f>VLOOKUP(A33,'Tüm - Sektör'!$A:$H,12,0)</f>
        <v>#REF!</v>
      </c>
      <c r="M33" s="133" t="e">
        <f>VLOOKUP(A33,'Tüm - Sektör'!$A:$H,13,0)</f>
        <v>#REF!</v>
      </c>
      <c r="N33" s="134" t="e">
        <f>VLOOKUP(A33,'Tüm - Sektör'!$A:$H,14,0)</f>
        <v>#REF!</v>
      </c>
      <c r="O33" s="135" t="e">
        <f>VLOOKUP(A33,'Tüm - Sektör'!$A:$H,15,0)</f>
        <v>#REF!</v>
      </c>
      <c r="P33" s="153" t="e">
        <f>VLOOKUP(A33,'Tüm - Sektör'!$A:$H,16,0)</f>
        <v>#REF!</v>
      </c>
      <c r="Q33" s="158">
        <f>E33*G33/100</f>
        <v>2.6846745800982497</v>
      </c>
      <c r="R33" s="166" t="str">
        <f>IF(OR(H33="", H34="", Q33=0), "", IF(H33&lt;H34, (H34-H33)/H33, ""))</f>
        <v/>
      </c>
      <c r="S33" s="191">
        <v>2.6846745800982497</v>
      </c>
      <c r="T33" s="208">
        <f>S33-Q33</f>
        <v>0</v>
      </c>
      <c r="U33" s="222"/>
      <c r="W33" s="200"/>
      <c r="X33" s="209" t="str">
        <f>IF(COUNTIF('Yıldız Liste'!A:A, A33)&gt;0, "Yıldız Pazar", IF(COUNTIF('Ana Pazar Liste'!A:A, A33)&gt;0, "Ana Pazar", IF(COUNTIF('Alt Pazar Liste'!A:A, A33)&gt;0, "Alt Pazar", "")))</f>
        <v>Ana Pazar</v>
      </c>
    </row>
    <row r="34" spans="1:24" ht="30" customHeight="1" thickTop="1" thickBot="1">
      <c r="A34" s="125" t="s">
        <v>201</v>
      </c>
      <c r="B34" s="126" t="s">
        <v>200</v>
      </c>
      <c r="C34" s="127">
        <v>3755081013</v>
      </c>
      <c r="D34" s="127">
        <v>20000000</v>
      </c>
      <c r="E34" s="128">
        <f>VLOOKUP(A34,'Tüm - Sektör'!$A:$H,5,0)</f>
        <v>23.63024898720753</v>
      </c>
      <c r="F34" s="128">
        <f>VLOOKUP(A34,'Tüm - Sektör'!$A:$H,6,0)</f>
        <v>8.2623248207019326</v>
      </c>
      <c r="G34" s="127">
        <f>VLOOKUP(A34,'Tüm - Sektör'!$A:$H,7,0)</f>
        <v>11.626663000000001</v>
      </c>
      <c r="H34" s="159">
        <v>145.6</v>
      </c>
      <c r="I34" s="128" t="e">
        <f>VLOOKUP(A34,'Tüm - Sektör'!$A:$H,9,0)</f>
        <v>#REF!</v>
      </c>
      <c r="J34" s="127" t="e">
        <f>VLOOKUP(A34,'Tüm - Sektör'!$A:$H,10,0)</f>
        <v>#REF!</v>
      </c>
      <c r="K34" s="128" t="e">
        <f>VLOOKUP(A34,'Tüm - Sektör'!$A:$H,11,0)</f>
        <v>#REF!</v>
      </c>
      <c r="L34" s="128" t="e">
        <f>VLOOKUP(A34,'Tüm - Sektör'!$A:$H,12,0)</f>
        <v>#REF!</v>
      </c>
      <c r="M34" s="128" t="e">
        <f>VLOOKUP(A34,'Tüm - Sektör'!$A:$H,13,0)</f>
        <v>#REF!</v>
      </c>
      <c r="N34" s="129" t="e">
        <f>VLOOKUP(A34,'Tüm - Sektör'!$A:$H,14,0)</f>
        <v>#REF!</v>
      </c>
      <c r="O34" s="130" t="e">
        <f>VLOOKUP(A34,'Tüm - Sektör'!$A:$H,15,0)</f>
        <v>#REF!</v>
      </c>
      <c r="P34" s="152" t="e">
        <f>VLOOKUP(A34,'Tüm - Sektör'!$A:$H,16,0)</f>
        <v>#REF!</v>
      </c>
      <c r="Q34" s="158">
        <f>E34*G34/100</f>
        <v>2.7474094158035327</v>
      </c>
      <c r="R34" s="166" t="str">
        <f>IF(OR(H34="", H35="", Q34=0), "", IF(H34&lt;H35, (H35-H34)/H34, ""))</f>
        <v/>
      </c>
      <c r="S34" s="191">
        <v>2.7474094158035327</v>
      </c>
      <c r="T34" s="208">
        <f>S34-Q34</f>
        <v>0</v>
      </c>
      <c r="U34" s="222"/>
      <c r="W34" s="200"/>
      <c r="X34" s="209" t="str">
        <f>IF(COUNTIF('Yıldız Liste'!A:A, A34)&gt;0, "Yıldız Pazar", IF(COUNTIF('Ana Pazar Liste'!A:A, A34)&gt;0, "Ana Pazar", IF(COUNTIF('Alt Pazar Liste'!A:A, A34)&gt;0, "Alt Pazar", "")))</f>
        <v>Ana Pazar</v>
      </c>
    </row>
    <row r="35" spans="1:24" ht="30" customHeight="1" thickTop="1" thickBot="1">
      <c r="A35" s="125" t="s">
        <v>744</v>
      </c>
      <c r="B35" s="131" t="s">
        <v>233</v>
      </c>
      <c r="C35" s="132">
        <v>25145763000</v>
      </c>
      <c r="D35" s="132">
        <v>322508253</v>
      </c>
      <c r="E35" s="128">
        <f>VLOOKUP(A35,'Tüm - Sektör'!$A:$H,5,0)</f>
        <v>17.2156286994969</v>
      </c>
      <c r="F35" s="128">
        <f>VLOOKUP(A35,'Tüm - Sektör'!$A:$H,6,0)</f>
        <v>0.36561965924890938</v>
      </c>
      <c r="G35" s="127">
        <f>VLOOKUP(A35,'Tüm - Sektör'!$A:$H,7,0)</f>
        <v>16.157962000000001</v>
      </c>
      <c r="H35" s="159">
        <v>143.80000000000001</v>
      </c>
      <c r="I35" s="133" t="e">
        <f>VLOOKUP(A35,'Tüm - Sektör'!$A:$H,9,0)</f>
        <v>#REF!</v>
      </c>
      <c r="J35" s="132" t="e">
        <f>VLOOKUP(A35,'Tüm - Sektör'!$A:$H,10,0)</f>
        <v>#REF!</v>
      </c>
      <c r="K35" s="133" t="e">
        <f>VLOOKUP(A35,'Tüm - Sektör'!$A:$H,11,0)</f>
        <v>#REF!</v>
      </c>
      <c r="L35" s="133" t="e">
        <f>VLOOKUP(A35,'Tüm - Sektör'!$A:$H,12,0)</f>
        <v>#REF!</v>
      </c>
      <c r="M35" s="133" t="e">
        <f>VLOOKUP(A35,'Tüm - Sektör'!$A:$H,13,0)</f>
        <v>#REF!</v>
      </c>
      <c r="N35" s="134" t="e">
        <f>VLOOKUP(A35,'Tüm - Sektör'!$A:$H,14,0)</f>
        <v>#REF!</v>
      </c>
      <c r="O35" s="135" t="e">
        <f>VLOOKUP(A35,'Tüm - Sektör'!$A:$H,15,0)</f>
        <v>#REF!</v>
      </c>
      <c r="P35" s="153" t="e">
        <f>VLOOKUP(A35,'Tüm - Sektör'!$A:$H,16,0)</f>
        <v>#REF!</v>
      </c>
      <c r="Q35" s="158">
        <f>E35*G35/100</f>
        <v>2.7816947433258035</v>
      </c>
      <c r="R35" s="166" t="str">
        <f>IF(OR(H35="", H36="", Q35=0), "", IF(H35&lt;H36, (H36-H35)/H35, ""))</f>
        <v/>
      </c>
      <c r="S35" s="191">
        <v>2.7816947433258035</v>
      </c>
      <c r="T35" s="208">
        <f>S35-Q35</f>
        <v>0</v>
      </c>
      <c r="U35" s="222"/>
      <c r="W35" s="200"/>
      <c r="X35" s="209" t="str">
        <f>IF(COUNTIF('Yıldız Liste'!A:A, A35)&gt;0, "Yıldız Pazar", IF(COUNTIF('Ana Pazar Liste'!A:A, A35)&gt;0, "Ana Pazar", IF(COUNTIF('Alt Pazar Liste'!A:A, A35)&gt;0, "Alt Pazar", "")))</f>
        <v>Ana Pazar</v>
      </c>
    </row>
    <row r="36" spans="1:24" ht="30" customHeight="1" thickTop="1" thickBot="1">
      <c r="A36" s="125" t="s">
        <v>417</v>
      </c>
      <c r="B36" s="136" t="s">
        <v>349</v>
      </c>
      <c r="C36" s="137">
        <v>651050782</v>
      </c>
      <c r="D36" s="137">
        <v>7635461</v>
      </c>
      <c r="E36" s="128">
        <f>VLOOKUP(A36,'Tüm - Sektör'!$A:$H,5,0)</f>
        <v>53.096600199407632</v>
      </c>
      <c r="F36" s="128">
        <f>VLOOKUP(A36,'Tüm - Sektör'!$A:$H,6,0)</f>
        <v>52.681425680470845</v>
      </c>
      <c r="G36" s="127">
        <f>VLOOKUP(A36,'Tüm - Sektör'!$A:$H,7,0)</f>
        <v>5.6142630000000002</v>
      </c>
      <c r="H36" s="159">
        <v>134.19999999999999</v>
      </c>
      <c r="I36" s="141" t="e">
        <f>VLOOKUP(A36,'Tüm - Sektör'!$A:$H,9,0)</f>
        <v>#REF!</v>
      </c>
      <c r="J36" s="145" t="e">
        <f>VLOOKUP(A36,'Tüm - Sektör'!$A:$H,10,0)</f>
        <v>#REF!</v>
      </c>
      <c r="K36" s="146" t="e">
        <f>VLOOKUP(A36,'Tüm - Sektör'!$A:$H,11,0)</f>
        <v>#REF!</v>
      </c>
      <c r="L36" s="146" t="e">
        <f>VLOOKUP(A36,'Tüm - Sektör'!$A:$H,12,0)</f>
        <v>#REF!</v>
      </c>
      <c r="M36" s="146" t="e">
        <f>VLOOKUP(A36,'Tüm - Sektör'!$A:$H,13,0)</f>
        <v>#REF!</v>
      </c>
      <c r="N36" s="147" t="e">
        <f>VLOOKUP(A36,'Tüm - Sektör'!$A:$H,14,0)</f>
        <v>#REF!</v>
      </c>
      <c r="O36" s="148" t="e">
        <f>VLOOKUP(A36,'Tüm - Sektör'!$A:$H,15,0)</f>
        <v>#REF!</v>
      </c>
      <c r="P36" s="156" t="e">
        <f>VLOOKUP(A36,'Tüm - Sektör'!$A:$H,16,0)</f>
        <v>#REF!</v>
      </c>
      <c r="Q36" s="158">
        <f>E36*G36/100</f>
        <v>2.980982779253269</v>
      </c>
      <c r="R36" s="166" t="str">
        <f>IF(OR(H36="", H37="", Q36=0), "", IF(H36&lt;H37, (H37-H36)/H36, ""))</f>
        <v/>
      </c>
      <c r="S36" s="191">
        <v>2.980982779253269</v>
      </c>
      <c r="T36" s="208">
        <f>S36-Q36</f>
        <v>0</v>
      </c>
      <c r="U36" s="222"/>
      <c r="W36" s="200"/>
      <c r="X36" s="209" t="str">
        <f>IF(COUNTIF('Yıldız Liste'!A:A, A36)&gt;0, "Yıldız Pazar", IF(COUNTIF('Ana Pazar Liste'!A:A, A36)&gt;0, "Ana Pazar", IF(COUNTIF('Alt Pazar Liste'!A:A, A36)&gt;0, "Alt Pazar", "")))</f>
        <v>Ana Pazar</v>
      </c>
    </row>
    <row r="37" spans="1:24" ht="30" customHeight="1" thickTop="1" thickBot="1">
      <c r="A37" s="125" t="s">
        <v>63</v>
      </c>
      <c r="B37" s="136" t="s">
        <v>355</v>
      </c>
      <c r="C37" s="137">
        <v>549820175</v>
      </c>
      <c r="D37" s="137">
        <v>22750000</v>
      </c>
      <c r="E37" s="128">
        <f>VLOOKUP(A37,'Tüm - Sektör'!$A:$H,5,0)</f>
        <v>40.808864338276102</v>
      </c>
      <c r="F37" s="128">
        <f>VLOOKUP(A37,'Tüm - Sektör'!$A:$H,6,0)</f>
        <v>14.583709224792674</v>
      </c>
      <c r="G37" s="127">
        <f>VLOOKUP(A37,'Tüm - Sektör'!$A:$H,7,0)</f>
        <v>7.6577849999999996</v>
      </c>
      <c r="H37" s="159">
        <v>128</v>
      </c>
      <c r="I37" s="138" t="e">
        <f>VLOOKUP(A37,'Tüm - Sektör'!$A:$H,9,0)</f>
        <v>#REF!</v>
      </c>
      <c r="J37" s="137" t="e">
        <f>VLOOKUP(A37,'Tüm - Sektör'!$A:$H,10,0)</f>
        <v>#REF!</v>
      </c>
      <c r="K37" s="138" t="e">
        <f>VLOOKUP(A37,'Tüm - Sektör'!$A:$H,11,0)</f>
        <v>#REF!</v>
      </c>
      <c r="L37" s="138" t="e">
        <f>VLOOKUP(A37,'Tüm - Sektör'!$A:$H,12,0)</f>
        <v>#REF!</v>
      </c>
      <c r="M37" s="138" t="e">
        <f>VLOOKUP(A37,'Tüm - Sektör'!$A:$H,13,0)</f>
        <v>#REF!</v>
      </c>
      <c r="N37" s="139" t="e">
        <f>VLOOKUP(A37,'Tüm - Sektör'!$A:$H,14,0)</f>
        <v>#REF!</v>
      </c>
      <c r="O37" s="140" t="e">
        <f>VLOOKUP(A37,'Tüm - Sektör'!$A:$H,15,0)</f>
        <v>#REF!</v>
      </c>
      <c r="P37" s="154" t="e">
        <f>VLOOKUP(A37,'Tüm - Sektör'!$A:$H,16,0)</f>
        <v>#REF!</v>
      </c>
      <c r="Q37" s="158">
        <f>E37*G37/100</f>
        <v>3.1250550919668565</v>
      </c>
      <c r="R37" s="166" t="str">
        <f>IF(OR(H37="", H38="", Q37=0), "", IF(H37&lt;H38, (H38-H37)/H37, ""))</f>
        <v/>
      </c>
      <c r="S37" s="191">
        <v>3.1250550919668565</v>
      </c>
      <c r="T37" s="208">
        <f>S37-Q37</f>
        <v>0</v>
      </c>
      <c r="U37" s="222"/>
      <c r="W37" s="200"/>
      <c r="X37" s="209" t="str">
        <f>IF(COUNTIF('Yıldız Liste'!A:A, A37)&gt;0, "Yıldız Pazar", IF(COUNTIF('Ana Pazar Liste'!A:A, A37)&gt;0, "Ana Pazar", IF(COUNTIF('Alt Pazar Liste'!A:A, A37)&gt;0, "Alt Pazar", "")))</f>
        <v>Ana Pazar</v>
      </c>
    </row>
    <row r="38" spans="1:24" ht="30" customHeight="1" thickTop="1" thickBot="1">
      <c r="A38" s="125" t="s">
        <v>673</v>
      </c>
      <c r="B38" s="136" t="s">
        <v>349</v>
      </c>
      <c r="C38" s="137">
        <v>1474864054</v>
      </c>
      <c r="D38" s="137">
        <v>36732299</v>
      </c>
      <c r="E38" s="128">
        <f>VLOOKUP(A38,'Tüm - Sektör'!$A:$H,5,0)</f>
        <v>14.97062134455747</v>
      </c>
      <c r="F38" s="128">
        <f>VLOOKUP(A38,'Tüm - Sektör'!$A:$H,6,0)</f>
        <v>3.340656888377882</v>
      </c>
      <c r="G38" s="127">
        <f>VLOOKUP(A38,'Tüm - Sektör'!$A:$H,7,0)</f>
        <v>21.706330999999999</v>
      </c>
      <c r="H38" s="159">
        <v>123.1</v>
      </c>
      <c r="I38" s="141" t="e">
        <f>VLOOKUP(A38,'Tüm - Sektör'!$A:$H,9,0)</f>
        <v>#REF!</v>
      </c>
      <c r="J38" s="145" t="e">
        <f>VLOOKUP(A38,'Tüm - Sektör'!$A:$H,10,0)</f>
        <v>#REF!</v>
      </c>
      <c r="K38" s="146" t="e">
        <f>VLOOKUP(A38,'Tüm - Sektör'!$A:$H,11,0)</f>
        <v>#REF!</v>
      </c>
      <c r="L38" s="146" t="e">
        <f>VLOOKUP(A38,'Tüm - Sektör'!$A:$H,12,0)</f>
        <v>#REF!</v>
      </c>
      <c r="M38" s="146" t="e">
        <f>VLOOKUP(A38,'Tüm - Sektör'!$A:$H,13,0)</f>
        <v>#REF!</v>
      </c>
      <c r="N38" s="147" t="e">
        <f>VLOOKUP(A38,'Tüm - Sektör'!$A:$H,14,0)</f>
        <v>#REF!</v>
      </c>
      <c r="O38" s="148" t="e">
        <f>VLOOKUP(A38,'Tüm - Sektör'!$A:$H,15,0)</f>
        <v>#REF!</v>
      </c>
      <c r="P38" s="156" t="e">
        <f>VLOOKUP(A38,'Tüm - Sektör'!$A:$H,16,0)</f>
        <v>#REF!</v>
      </c>
      <c r="Q38" s="158">
        <f>E38*G38/100</f>
        <v>3.2495726218062946</v>
      </c>
      <c r="R38" s="166" t="str">
        <f>IF(OR(H38="", H39="", Q38=0), "", IF(H38&lt;H39, (H39-H38)/H38, ""))</f>
        <v/>
      </c>
      <c r="S38" s="191">
        <v>3.2495726218062946</v>
      </c>
      <c r="T38" s="208">
        <f>S38-Q38</f>
        <v>0</v>
      </c>
      <c r="U38" s="222"/>
      <c r="W38" s="200"/>
      <c r="X38" s="209" t="str">
        <f>IF(COUNTIF('Yıldız Liste'!A:A, A38)&gt;0, "Yıldız Pazar", IF(COUNTIF('Ana Pazar Liste'!A:A, A38)&gt;0, "Ana Pazar", IF(COUNTIF('Alt Pazar Liste'!A:A, A38)&gt;0, "Alt Pazar", "")))</f>
        <v>Ana Pazar</v>
      </c>
    </row>
    <row r="39" spans="1:24" ht="30" customHeight="1" thickTop="1" thickBot="1">
      <c r="A39" s="125" t="s">
        <v>442</v>
      </c>
      <c r="B39" s="136" t="s">
        <v>609</v>
      </c>
      <c r="C39" s="137">
        <v>1596724578</v>
      </c>
      <c r="D39" s="137">
        <v>24883200</v>
      </c>
      <c r="E39" s="128">
        <f>VLOOKUP(A39,'Tüm - Sektör'!$A:$H,5,0)</f>
        <v>40.261354958510253</v>
      </c>
      <c r="F39" s="128">
        <f>VLOOKUP(A39,'Tüm - Sektör'!$A:$H,6,0)</f>
        <v>13.154581769771545</v>
      </c>
      <c r="G39" s="127">
        <f>VLOOKUP(A39,'Tüm - Sektör'!$A:$H,7,0)</f>
        <v>8.1175940000000004</v>
      </c>
      <c r="H39" s="159">
        <v>122.4</v>
      </c>
      <c r="I39" s="141" t="e">
        <f>VLOOKUP(A39,'Tüm - Sektör'!$A:$H,9,0)</f>
        <v>#REF!</v>
      </c>
      <c r="J39" s="145" t="e">
        <f>VLOOKUP(A39,'Tüm - Sektör'!$A:$H,10,0)</f>
        <v>#REF!</v>
      </c>
      <c r="K39" s="146" t="e">
        <f>VLOOKUP(A39,'Tüm - Sektör'!$A:$H,11,0)</f>
        <v>#REF!</v>
      </c>
      <c r="L39" s="146" t="e">
        <f>VLOOKUP(A39,'Tüm - Sektör'!$A:$H,12,0)</f>
        <v>#REF!</v>
      </c>
      <c r="M39" s="146" t="e">
        <f>VLOOKUP(A39,'Tüm - Sektör'!$A:$H,13,0)</f>
        <v>#REF!</v>
      </c>
      <c r="N39" s="147" t="e">
        <f>VLOOKUP(A39,'Tüm - Sektör'!$A:$H,14,0)</f>
        <v>#REF!</v>
      </c>
      <c r="O39" s="148" t="e">
        <f>VLOOKUP(A39,'Tüm - Sektör'!$A:$H,15,0)</f>
        <v>#REF!</v>
      </c>
      <c r="P39" s="156" t="e">
        <f>VLOOKUP(A39,'Tüm - Sektör'!$A:$H,16,0)</f>
        <v>#REF!</v>
      </c>
      <c r="Q39" s="158">
        <f>E39*G39/100</f>
        <v>3.2682533344307307</v>
      </c>
      <c r="R39" s="166" t="str">
        <f>IF(OR(H39="", H40="", Q39=0), "", IF(H39&lt;H40, (H40-H39)/H39, ""))</f>
        <v/>
      </c>
      <c r="S39" s="191">
        <v>3.2682533344307307</v>
      </c>
      <c r="T39" s="208">
        <f>S39-Q39</f>
        <v>0</v>
      </c>
      <c r="U39" s="222"/>
      <c r="W39" s="200"/>
      <c r="X39" s="209" t="str">
        <f>IF(COUNTIF('Yıldız Liste'!A:A, A39)&gt;0, "Yıldız Pazar", IF(COUNTIF('Ana Pazar Liste'!A:A, A39)&gt;0, "Ana Pazar", IF(COUNTIF('Alt Pazar Liste'!A:A, A39)&gt;0, "Alt Pazar", "")))</f>
        <v>Ana Pazar</v>
      </c>
    </row>
    <row r="40" spans="1:24" ht="30" customHeight="1" thickTop="1" thickBot="1">
      <c r="A40" s="125" t="s">
        <v>278</v>
      </c>
      <c r="B40" s="136" t="s">
        <v>355</v>
      </c>
      <c r="C40" s="137">
        <v>3337733172</v>
      </c>
      <c r="D40" s="137">
        <v>38700772</v>
      </c>
      <c r="E40" s="128">
        <f>VLOOKUP(A40,'Tüm - Sektör'!$A:$H,5,0)</f>
        <v>25.479255944958055</v>
      </c>
      <c r="F40" s="128">
        <f>VLOOKUP(A40,'Tüm - Sektör'!$A:$H,6,0)</f>
        <v>5.9851415754605277</v>
      </c>
      <c r="G40" s="127">
        <f>VLOOKUP(A40,'Tüm - Sektör'!$A:$H,7,0)</f>
        <v>13.534167</v>
      </c>
      <c r="H40" s="159">
        <v>116</v>
      </c>
      <c r="I40" s="138" t="e">
        <f>VLOOKUP(A40,'Tüm - Sektör'!$A:$H,9,0)</f>
        <v>#REF!</v>
      </c>
      <c r="J40" s="137" t="e">
        <f>VLOOKUP(A40,'Tüm - Sektör'!$A:$H,10,0)</f>
        <v>#REF!</v>
      </c>
      <c r="K40" s="138" t="e">
        <f>VLOOKUP(A40,'Tüm - Sektör'!$A:$H,11,0)</f>
        <v>#REF!</v>
      </c>
      <c r="L40" s="138" t="e">
        <f>VLOOKUP(A40,'Tüm - Sektör'!$A:$H,12,0)</f>
        <v>#REF!</v>
      </c>
      <c r="M40" s="138" t="e">
        <f>VLOOKUP(A40,'Tüm - Sektör'!$A:$H,13,0)</f>
        <v>#REF!</v>
      </c>
      <c r="N40" s="139" t="e">
        <f>VLOOKUP(A40,'Tüm - Sektör'!$A:$H,14,0)</f>
        <v>#REF!</v>
      </c>
      <c r="O40" s="140" t="e">
        <f>VLOOKUP(A40,'Tüm - Sektör'!$A:$H,15,0)</f>
        <v>#REF!</v>
      </c>
      <c r="P40" s="154" t="e">
        <f>VLOOKUP(A40,'Tüm - Sektör'!$A:$H,16,0)</f>
        <v>#REF!</v>
      </c>
      <c r="Q40" s="158">
        <f>E40*G40/100</f>
        <v>3.4484050499480516</v>
      </c>
      <c r="R40" s="166" t="str">
        <f>IF(OR(H40="", H41="", Q40=0), "", IF(H40&lt;H41, (H41-H40)/H40, ""))</f>
        <v/>
      </c>
      <c r="S40" s="191">
        <v>3.4484050499480516</v>
      </c>
      <c r="T40" s="208">
        <f>S40-Q40</f>
        <v>0</v>
      </c>
      <c r="U40" s="222"/>
      <c r="W40" s="200"/>
      <c r="X40" s="209" t="str">
        <f>IF(COUNTIF('Yıldız Liste'!A:A, A40)&gt;0, "Yıldız Pazar", IF(COUNTIF('Ana Pazar Liste'!A:A, A40)&gt;0, "Ana Pazar", IF(COUNTIF('Alt Pazar Liste'!A:A, A40)&gt;0, "Alt Pazar", "")))</f>
        <v>Ana Pazar</v>
      </c>
    </row>
    <row r="41" spans="1:24" ht="30" customHeight="1" thickTop="1" thickBot="1">
      <c r="A41" s="125" t="s">
        <v>39</v>
      </c>
      <c r="B41" s="136" t="s">
        <v>255</v>
      </c>
      <c r="C41" s="137">
        <v>638570889</v>
      </c>
      <c r="D41" s="137">
        <v>10721700</v>
      </c>
      <c r="E41" s="128">
        <f>VLOOKUP(A41,'Tüm - Sektör'!$A:$H,5,0)</f>
        <v>67.951838832303991</v>
      </c>
      <c r="F41" s="128">
        <f>VLOOKUP(A41,'Tüm - Sektör'!$A:$H,6,0)</f>
        <v>58.144824555246053</v>
      </c>
      <c r="G41" s="127">
        <f>VLOOKUP(A41,'Tüm - Sektör'!$A:$H,7,0)</f>
        <v>5.1827810000000003</v>
      </c>
      <c r="H41" s="159">
        <v>113.6</v>
      </c>
      <c r="I41" s="141" t="e">
        <f>VLOOKUP(A41,'Tüm - Sektör'!$A:$H,9,0)</f>
        <v>#REF!</v>
      </c>
      <c r="J41" s="145" t="e">
        <f>VLOOKUP(A41,'Tüm - Sektör'!$A:$H,10,0)</f>
        <v>#REF!</v>
      </c>
      <c r="K41" s="146" t="e">
        <f>VLOOKUP(A41,'Tüm - Sektör'!$A:$H,11,0)</f>
        <v>#REF!</v>
      </c>
      <c r="L41" s="146" t="e">
        <f>VLOOKUP(A41,'Tüm - Sektör'!$A:$H,12,0)</f>
        <v>#REF!</v>
      </c>
      <c r="M41" s="146" t="e">
        <f>VLOOKUP(A41,'Tüm - Sektör'!$A:$H,13,0)</f>
        <v>#REF!</v>
      </c>
      <c r="N41" s="147" t="e">
        <f>VLOOKUP(A41,'Tüm - Sektör'!$A:$H,14,0)</f>
        <v>#REF!</v>
      </c>
      <c r="O41" s="148" t="e">
        <f>VLOOKUP(A41,'Tüm - Sektör'!$A:$H,15,0)</f>
        <v>#REF!</v>
      </c>
      <c r="P41" s="156" t="e">
        <f>VLOOKUP(A41,'Tüm - Sektör'!$A:$H,16,0)</f>
        <v>#REF!</v>
      </c>
      <c r="Q41" s="158">
        <f>E41*G41/100</f>
        <v>3.5217949921512735</v>
      </c>
      <c r="R41" s="166" t="str">
        <f>IF(OR(H41="", H42="", Q41=0), "", IF(H41&lt;H42, (H42-H41)/H41, ""))</f>
        <v/>
      </c>
      <c r="S41" s="191">
        <v>3.5217949921512735</v>
      </c>
      <c r="T41" s="208">
        <f>S41-Q41</f>
        <v>0</v>
      </c>
      <c r="U41" s="222"/>
      <c r="W41" s="200"/>
      <c r="X41" s="209" t="str">
        <f>IF(COUNTIF('Yıldız Liste'!A:A, A41)&gt;0, "Yıldız Pazar", IF(COUNTIF('Ana Pazar Liste'!A:A, A41)&gt;0, "Ana Pazar", IF(COUNTIF('Alt Pazar Liste'!A:A, A41)&gt;0, "Alt Pazar", "")))</f>
        <v>Ana Pazar</v>
      </c>
    </row>
    <row r="42" spans="1:24" ht="30" customHeight="1" thickTop="1" thickBot="1">
      <c r="A42" s="125" t="s">
        <v>467</v>
      </c>
      <c r="B42" s="136" t="s">
        <v>355</v>
      </c>
      <c r="C42" s="137">
        <v>2725996326</v>
      </c>
      <c r="D42" s="137">
        <v>67000000</v>
      </c>
      <c r="E42" s="128">
        <f>VLOOKUP(A42,'Tüm - Sektör'!$A:$H,5,0)</f>
        <v>15.239018809715214</v>
      </c>
      <c r="F42" s="128">
        <f>VLOOKUP(A42,'Tüm - Sektör'!$A:$H,6,0)</f>
        <v>2.1060003882967404</v>
      </c>
      <c r="G42" s="127">
        <f>VLOOKUP(A42,'Tüm - Sektör'!$A:$H,7,0)</f>
        <v>23.711504000000001</v>
      </c>
      <c r="H42" s="159">
        <v>110.7</v>
      </c>
      <c r="I42" s="138" t="e">
        <f>VLOOKUP(A42,'Tüm - Sektör'!$A:$H,9,0)</f>
        <v>#REF!</v>
      </c>
      <c r="J42" s="137" t="e">
        <f>VLOOKUP(A42,'Tüm - Sektör'!$A:$H,10,0)</f>
        <v>#REF!</v>
      </c>
      <c r="K42" s="138" t="e">
        <f>VLOOKUP(A42,'Tüm - Sektör'!$A:$H,11,0)</f>
        <v>#REF!</v>
      </c>
      <c r="L42" s="138" t="e">
        <f>VLOOKUP(A42,'Tüm - Sektör'!$A:$H,12,0)</f>
        <v>#REF!</v>
      </c>
      <c r="M42" s="138" t="e">
        <f>VLOOKUP(A42,'Tüm - Sektör'!$A:$H,13,0)</f>
        <v>#REF!</v>
      </c>
      <c r="N42" s="139" t="e">
        <f>VLOOKUP(A42,'Tüm - Sektör'!$A:$H,14,0)</f>
        <v>#REF!</v>
      </c>
      <c r="O42" s="140" t="e">
        <f>VLOOKUP(A42,'Tüm - Sektör'!$A:$H,15,0)</f>
        <v>#REF!</v>
      </c>
      <c r="P42" s="154" t="e">
        <f>VLOOKUP(A42,'Tüm - Sektör'!$A:$H,16,0)</f>
        <v>#REF!</v>
      </c>
      <c r="Q42" s="158">
        <f>E42*G42/100</f>
        <v>3.6134005546263754</v>
      </c>
      <c r="R42" s="166" t="str">
        <f>IF(OR(H42="", H43="", Q42=0), "", IF(H42&lt;H43, (H43-H42)/H42, ""))</f>
        <v/>
      </c>
      <c r="S42" s="191">
        <v>3.6134005546263754</v>
      </c>
      <c r="T42" s="208">
        <f>S42-Q42</f>
        <v>0</v>
      </c>
      <c r="U42" s="222"/>
      <c r="W42" s="200"/>
      <c r="X42" s="209" t="str">
        <f>IF(COUNTIF('Yıldız Liste'!A:A, A42)&gt;0, "Yıldız Pazar", IF(COUNTIF('Ana Pazar Liste'!A:A, A42)&gt;0, "Ana Pazar", IF(COUNTIF('Alt Pazar Liste'!A:A, A42)&gt;0, "Alt Pazar", "")))</f>
        <v>Ana Pazar</v>
      </c>
    </row>
    <row r="43" spans="1:24" ht="30" customHeight="1" thickTop="1" thickBot="1">
      <c r="A43" s="125" t="s">
        <v>280</v>
      </c>
      <c r="B43" s="136" t="s">
        <v>355</v>
      </c>
      <c r="C43" s="137">
        <v>-355894230</v>
      </c>
      <c r="D43" s="137">
        <v>64864800</v>
      </c>
      <c r="E43" s="128">
        <f>VLOOKUP(A43,'Tüm - Sektör'!$A:$H,5,0)</f>
        <v>16.209360326726493</v>
      </c>
      <c r="F43" s="128">
        <f>VLOOKUP(A43,'Tüm - Sektör'!$A:$H,6,0)</f>
        <v>2.5241874235513975</v>
      </c>
      <c r="G43" s="127">
        <f>VLOOKUP(A43,'Tüm - Sektör'!$A:$H,7,0)</f>
        <v>23.936191999999998</v>
      </c>
      <c r="H43" s="159">
        <v>103.1</v>
      </c>
      <c r="I43" s="138" t="e">
        <f>VLOOKUP(A43,'Tüm - Sektör'!$A:$H,9,0)</f>
        <v>#REF!</v>
      </c>
      <c r="J43" s="137" t="e">
        <f>VLOOKUP(A43,'Tüm - Sektör'!$A:$H,10,0)</f>
        <v>#REF!</v>
      </c>
      <c r="K43" s="138" t="e">
        <f>VLOOKUP(A43,'Tüm - Sektör'!$A:$H,11,0)</f>
        <v>#REF!</v>
      </c>
      <c r="L43" s="138" t="e">
        <f>VLOOKUP(A43,'Tüm - Sektör'!$A:$H,12,0)</f>
        <v>#REF!</v>
      </c>
      <c r="M43" s="138" t="e">
        <f>VLOOKUP(A43,'Tüm - Sektör'!$A:$H,13,0)</f>
        <v>#REF!</v>
      </c>
      <c r="N43" s="139" t="e">
        <f>VLOOKUP(A43,'Tüm - Sektör'!$A:$H,14,0)</f>
        <v>#REF!</v>
      </c>
      <c r="O43" s="140" t="e">
        <f>VLOOKUP(A43,'Tüm - Sektör'!$A:$H,15,0)</f>
        <v>#REF!</v>
      </c>
      <c r="P43" s="154" t="e">
        <f>VLOOKUP(A43,'Tüm - Sektör'!$A:$H,16,0)</f>
        <v>#REF!</v>
      </c>
      <c r="Q43" s="158">
        <f>E43*G43/100</f>
        <v>3.8799036097770805</v>
      </c>
      <c r="R43" s="166" t="str">
        <f>IF(OR(H43="", H44="", Q43=0), "", IF(H43&lt;H44, (H44-H43)/H43, ""))</f>
        <v/>
      </c>
      <c r="S43" s="191">
        <v>3.8799036097770805</v>
      </c>
      <c r="T43" s="208">
        <f>S43-Q43</f>
        <v>0</v>
      </c>
      <c r="U43" s="222"/>
      <c r="W43" s="200"/>
      <c r="X43" s="209" t="str">
        <f>IF(COUNTIF('Yıldız Liste'!A:A, A43)&gt;0, "Yıldız Pazar", IF(COUNTIF('Ana Pazar Liste'!A:A, A43)&gt;0, "Ana Pazar", IF(COUNTIF('Alt Pazar Liste'!A:A, A43)&gt;0, "Alt Pazar", "")))</f>
        <v>Ana Pazar</v>
      </c>
    </row>
    <row r="44" spans="1:24" ht="30" customHeight="1" thickTop="1" thickBot="1">
      <c r="A44" s="125" t="s">
        <v>453</v>
      </c>
      <c r="B44" s="136" t="s">
        <v>375</v>
      </c>
      <c r="C44" s="137">
        <v>2638457366</v>
      </c>
      <c r="D44" s="137">
        <v>37600000</v>
      </c>
      <c r="E44" s="128">
        <f>VLOOKUP(A44,'Tüm - Sektör'!$A:$H,5,0)</f>
        <v>28.927566922942532</v>
      </c>
      <c r="F44" s="128">
        <f>VLOOKUP(A44,'Tüm - Sektör'!$A:$H,6,0)</f>
        <v>7.6935018412081204</v>
      </c>
      <c r="G44" s="127">
        <f>VLOOKUP(A44,'Tüm - Sektör'!$A:$H,7,0)</f>
        <v>13.732926000000001</v>
      </c>
      <c r="H44" s="159">
        <v>100.7</v>
      </c>
      <c r="I44" s="141" t="e">
        <f>VLOOKUP(A44,'Tüm - Sektör'!$A:$H,9,0)</f>
        <v>#REF!</v>
      </c>
      <c r="J44" s="145" t="e">
        <f>VLOOKUP(A44,'Tüm - Sektör'!$A:$H,10,0)</f>
        <v>#REF!</v>
      </c>
      <c r="K44" s="146" t="e">
        <f>VLOOKUP(A44,'Tüm - Sektör'!$A:$H,11,0)</f>
        <v>#REF!</v>
      </c>
      <c r="L44" s="146" t="e">
        <f>VLOOKUP(A44,'Tüm - Sektör'!$A:$H,12,0)</f>
        <v>#REF!</v>
      </c>
      <c r="M44" s="146" t="e">
        <f>VLOOKUP(A44,'Tüm - Sektör'!$A:$H,13,0)</f>
        <v>#REF!</v>
      </c>
      <c r="N44" s="147" t="e">
        <f>VLOOKUP(A44,'Tüm - Sektör'!$A:$H,14,0)</f>
        <v>#REF!</v>
      </c>
      <c r="O44" s="148" t="e">
        <f>VLOOKUP(A44,'Tüm - Sektör'!$A:$H,15,0)</f>
        <v>#REF!</v>
      </c>
      <c r="P44" s="156" t="e">
        <f>VLOOKUP(A44,'Tüm - Sektör'!$A:$H,16,0)</f>
        <v>#REF!</v>
      </c>
      <c r="Q44" s="158">
        <f>E44*G44/100</f>
        <v>3.9726013591281752</v>
      </c>
      <c r="R44" s="166" t="str">
        <f>IF(OR(H44="", H45="", Q44=0), "", IF(H44&lt;H45, (H45-H44)/H44, ""))</f>
        <v/>
      </c>
      <c r="S44" s="191">
        <v>3.9726013591281752</v>
      </c>
      <c r="T44" s="208">
        <f>S44-Q44</f>
        <v>0</v>
      </c>
      <c r="U44" s="222"/>
      <c r="W44" s="200"/>
      <c r="X44" s="209" t="str">
        <f>IF(COUNTIF('Yıldız Liste'!A:A, A44)&gt;0, "Yıldız Pazar", IF(COUNTIF('Ana Pazar Liste'!A:A, A44)&gt;0, "Ana Pazar", IF(COUNTIF('Alt Pazar Liste'!A:A, A44)&gt;0, "Alt Pazar", "")))</f>
        <v>Ana Pazar</v>
      </c>
    </row>
    <row r="45" spans="1:24" ht="30" customHeight="1" thickTop="1" thickBot="1">
      <c r="A45" s="125" t="s">
        <v>694</v>
      </c>
      <c r="B45" s="136" t="s">
        <v>695</v>
      </c>
      <c r="C45" s="137">
        <v>1441301000</v>
      </c>
      <c r="D45" s="137">
        <v>56000000</v>
      </c>
      <c r="E45" s="128">
        <f>VLOOKUP(A45,'Tüm - Sektör'!$A:$H,5,0)</f>
        <v>32.502088096649771</v>
      </c>
      <c r="F45" s="128">
        <f>VLOOKUP(A45,'Tüm - Sektör'!$A:$H,6,0)</f>
        <v>6.3120655823525542</v>
      </c>
      <c r="G45" s="127">
        <f>VLOOKUP(A45,'Tüm - Sektör'!$A:$H,7,0)</f>
        <v>13.570377000000001</v>
      </c>
      <c r="H45" s="159">
        <v>90.7</v>
      </c>
      <c r="I45" s="141" t="e">
        <f>VLOOKUP(A45,'Tüm - Sektör'!$A:$H,9,0)</f>
        <v>#REF!</v>
      </c>
      <c r="J45" s="145" t="e">
        <f>VLOOKUP(A45,'Tüm - Sektör'!$A:$H,10,0)</f>
        <v>#REF!</v>
      </c>
      <c r="K45" s="146" t="e">
        <f>VLOOKUP(A45,'Tüm - Sektör'!$A:$H,11,0)</f>
        <v>#REF!</v>
      </c>
      <c r="L45" s="146" t="e">
        <f>VLOOKUP(A45,'Tüm - Sektör'!$A:$H,12,0)</f>
        <v>#REF!</v>
      </c>
      <c r="M45" s="146" t="e">
        <f>VLOOKUP(A45,'Tüm - Sektör'!$A:$H,13,0)</f>
        <v>#REF!</v>
      </c>
      <c r="N45" s="147" t="e">
        <f>VLOOKUP(A45,'Tüm - Sektör'!$A:$H,14,0)</f>
        <v>#REF!</v>
      </c>
      <c r="O45" s="148" t="e">
        <f>VLOOKUP(A45,'Tüm - Sektör'!$A:$H,15,0)</f>
        <v>#REF!</v>
      </c>
      <c r="P45" s="156" t="e">
        <f>VLOOKUP(A45,'Tüm - Sektör'!$A:$H,16,0)</f>
        <v>#REF!</v>
      </c>
      <c r="Q45" s="158">
        <f>E45*G45/100</f>
        <v>4.4106558875874988</v>
      </c>
      <c r="R45" s="166" t="str">
        <f>IF(OR(H45="", H46="", Q45=0), "", IF(H45&lt;H46, (H46-H45)/H45, ""))</f>
        <v/>
      </c>
      <c r="S45" s="191">
        <v>4.4106558875874988</v>
      </c>
      <c r="T45" s="208">
        <f>S45-Q45</f>
        <v>0</v>
      </c>
      <c r="U45" s="222"/>
      <c r="W45" s="200"/>
      <c r="X45" s="209" t="str">
        <f>IF(COUNTIF('Yıldız Liste'!A:A, A45)&gt;0, "Yıldız Pazar", IF(COUNTIF('Ana Pazar Liste'!A:A, A45)&gt;0, "Ana Pazar", IF(COUNTIF('Alt Pazar Liste'!A:A, A45)&gt;0, "Alt Pazar", "")))</f>
        <v>Ana Pazar</v>
      </c>
    </row>
    <row r="46" spans="1:24" ht="30" customHeight="1" thickTop="1" thickBot="1">
      <c r="A46" s="125" t="s">
        <v>60</v>
      </c>
      <c r="B46" s="136" t="s">
        <v>355</v>
      </c>
      <c r="C46" s="137">
        <v>385874216</v>
      </c>
      <c r="D46" s="137">
        <v>30000000</v>
      </c>
      <c r="E46" s="128">
        <f>VLOOKUP(A46,'Tüm - Sektör'!$A:$H,5,0)</f>
        <v>36.649348017261104</v>
      </c>
      <c r="F46" s="128">
        <f>VLOOKUP(A46,'Tüm - Sektör'!$A:$H,6,0)</f>
        <v>14.543392070341708</v>
      </c>
      <c r="G46" s="127">
        <f>VLOOKUP(A46,'Tüm - Sektör'!$A:$H,7,0)</f>
        <v>12.224814</v>
      </c>
      <c r="H46" s="159">
        <v>89.3</v>
      </c>
      <c r="I46" s="138" t="e">
        <f>VLOOKUP(A46,'Tüm - Sektör'!$A:$H,9,0)</f>
        <v>#REF!</v>
      </c>
      <c r="J46" s="137" t="e">
        <f>VLOOKUP(A46,'Tüm - Sektör'!$A:$H,10,0)</f>
        <v>#REF!</v>
      </c>
      <c r="K46" s="138" t="e">
        <f>VLOOKUP(A46,'Tüm - Sektör'!$A:$H,11,0)</f>
        <v>#REF!</v>
      </c>
      <c r="L46" s="138" t="e">
        <f>VLOOKUP(A46,'Tüm - Sektör'!$A:$H,12,0)</f>
        <v>#REF!</v>
      </c>
      <c r="M46" s="138" t="e">
        <f>VLOOKUP(A46,'Tüm - Sektör'!$A:$H,13,0)</f>
        <v>#REF!</v>
      </c>
      <c r="N46" s="139" t="e">
        <f>VLOOKUP(A46,'Tüm - Sektör'!$A:$H,14,0)</f>
        <v>#REF!</v>
      </c>
      <c r="O46" s="140" t="e">
        <f>VLOOKUP(A46,'Tüm - Sektör'!$A:$H,15,0)</f>
        <v>#REF!</v>
      </c>
      <c r="P46" s="154" t="e">
        <f>VLOOKUP(A46,'Tüm - Sektör'!$A:$H,16,0)</f>
        <v>#REF!</v>
      </c>
      <c r="Q46" s="158">
        <f>E46*G46/100</f>
        <v>4.4803146273228576</v>
      </c>
      <c r="R46" s="166" t="str">
        <f>IF(OR(H46="", H47="", Q46=0), "", IF(H46&lt;H47, (H47-H46)/H46, ""))</f>
        <v/>
      </c>
      <c r="S46" s="191">
        <v>4.4803146273228576</v>
      </c>
      <c r="T46" s="208">
        <f>S46-Q46</f>
        <v>0</v>
      </c>
      <c r="U46" s="222"/>
      <c r="W46" s="200"/>
      <c r="X46" s="209" t="str">
        <f>IF(COUNTIF('Yıldız Liste'!A:A, A46)&gt;0, "Yıldız Pazar", IF(COUNTIF('Ana Pazar Liste'!A:A, A46)&gt;0, "Ana Pazar", IF(COUNTIF('Alt Pazar Liste'!A:A, A46)&gt;0, "Alt Pazar", "")))</f>
        <v>Ana Pazar</v>
      </c>
    </row>
    <row r="47" spans="1:24" ht="30" customHeight="1" thickTop="1" thickBot="1">
      <c r="A47" s="125" t="s">
        <v>304</v>
      </c>
      <c r="B47" s="136" t="s">
        <v>349</v>
      </c>
      <c r="C47" s="137">
        <v>206308208</v>
      </c>
      <c r="D47" s="137">
        <v>20990000</v>
      </c>
      <c r="E47" s="128">
        <f>VLOOKUP(A47,'Tüm - Sektör'!$A:$H,5,0)</f>
        <v>23.334713124740425</v>
      </c>
      <c r="F47" s="128">
        <f>VLOOKUP(A47,'Tüm - Sektör'!$A:$H,6,0)</f>
        <v>13.394050594798685</v>
      </c>
      <c r="G47" s="127">
        <f>VLOOKUP(A47,'Tüm - Sektör'!$A:$H,7,0)</f>
        <v>20.765463</v>
      </c>
      <c r="H47" s="159">
        <v>82.55</v>
      </c>
      <c r="I47" s="141" t="e">
        <f>VLOOKUP(A47,'Tüm - Sektör'!$A:$H,9,0)</f>
        <v>#REF!</v>
      </c>
      <c r="J47" s="145" t="e">
        <f>VLOOKUP(A47,'Tüm - Sektör'!$A:$H,10,0)</f>
        <v>#REF!</v>
      </c>
      <c r="K47" s="146" t="e">
        <f>VLOOKUP(A47,'Tüm - Sektör'!$A:$H,11,0)</f>
        <v>#REF!</v>
      </c>
      <c r="L47" s="146" t="e">
        <f>VLOOKUP(A47,'Tüm - Sektör'!$A:$H,12,0)</f>
        <v>#REF!</v>
      </c>
      <c r="M47" s="146" t="e">
        <f>VLOOKUP(A47,'Tüm - Sektör'!$A:$H,13,0)</f>
        <v>#REF!</v>
      </c>
      <c r="N47" s="147" t="e">
        <f>VLOOKUP(A47,'Tüm - Sektör'!$A:$H,14,0)</f>
        <v>#REF!</v>
      </c>
      <c r="O47" s="148" t="e">
        <f>VLOOKUP(A47,'Tüm - Sektör'!$A:$H,15,0)</f>
        <v>#REF!</v>
      </c>
      <c r="P47" s="156" t="e">
        <f>VLOOKUP(A47,'Tüm - Sektör'!$A:$H,16,0)</f>
        <v>#REF!</v>
      </c>
      <c r="Q47" s="158">
        <f>E47*G47/100</f>
        <v>4.8455612200741172</v>
      </c>
      <c r="R47" s="166" t="str">
        <f>IF(OR(H47="", H48="", Q47=0), "", IF(H47&lt;H48, (H48-H47)/H47, ""))</f>
        <v/>
      </c>
      <c r="S47" s="191">
        <v>4.8455612200741172</v>
      </c>
      <c r="T47" s="208">
        <f>S47-Q47</f>
        <v>0</v>
      </c>
      <c r="U47" s="222"/>
      <c r="W47" s="200"/>
      <c r="X47" s="209" t="str">
        <f>IF(COUNTIF('Yıldız Liste'!A:A, A47)&gt;0, "Yıldız Pazar", IF(COUNTIF('Ana Pazar Liste'!A:A, A47)&gt;0, "Ana Pazar", IF(COUNTIF('Alt Pazar Liste'!A:A, A47)&gt;0, "Alt Pazar", "")))</f>
        <v>Ana Pazar</v>
      </c>
    </row>
    <row r="48" spans="1:24" ht="30" customHeight="1" thickTop="1" thickBot="1">
      <c r="A48" s="125" t="s">
        <v>115</v>
      </c>
      <c r="B48" s="136" t="s">
        <v>287</v>
      </c>
      <c r="C48" s="137">
        <v>1639886673</v>
      </c>
      <c r="D48" s="137">
        <v>28000000</v>
      </c>
      <c r="E48" s="128">
        <f>VLOOKUP(A48,'Tüm - Sektör'!$A:$H,5,0)</f>
        <v>102.28513166960431</v>
      </c>
      <c r="F48" s="128">
        <f>VLOOKUP(A48,'Tüm - Sektör'!$A:$H,6,0)</f>
        <v>45.099264404587437</v>
      </c>
      <c r="G48" s="127">
        <f>VLOOKUP(A48,'Tüm - Sektör'!$A:$H,7,0)</f>
        <v>4.7491070000000004</v>
      </c>
      <c r="H48" s="159">
        <v>82.35</v>
      </c>
      <c r="I48" s="141" t="e">
        <f>VLOOKUP(A48,'Tüm - Sektör'!$A:$H,9,0)</f>
        <v>#REF!</v>
      </c>
      <c r="J48" s="145" t="e">
        <f>VLOOKUP(A48,'Tüm - Sektör'!$A:$H,10,0)</f>
        <v>#REF!</v>
      </c>
      <c r="K48" s="146" t="e">
        <f>VLOOKUP(A48,'Tüm - Sektör'!$A:$H,11,0)</f>
        <v>#REF!</v>
      </c>
      <c r="L48" s="146" t="e">
        <f>VLOOKUP(A48,'Tüm - Sektör'!$A:$H,12,0)</f>
        <v>#REF!</v>
      </c>
      <c r="M48" s="146" t="e">
        <f>VLOOKUP(A48,'Tüm - Sektör'!$A:$H,13,0)</f>
        <v>#REF!</v>
      </c>
      <c r="N48" s="147" t="e">
        <f>VLOOKUP(A48,'Tüm - Sektör'!$A:$H,14,0)</f>
        <v>#REF!</v>
      </c>
      <c r="O48" s="148" t="e">
        <f>VLOOKUP(A48,'Tüm - Sektör'!$A:$H,15,0)</f>
        <v>#REF!</v>
      </c>
      <c r="P48" s="156" t="e">
        <f>VLOOKUP(A48,'Tüm - Sektör'!$A:$H,16,0)</f>
        <v>#REF!</v>
      </c>
      <c r="Q48" s="158">
        <f>E48*G48/100</f>
        <v>4.8576303480803951</v>
      </c>
      <c r="R48" s="166" t="str">
        <f>IF(OR(H48="", H49="", Q48=0), "", IF(H48&lt;H49, (H49-H48)/H48, ""))</f>
        <v/>
      </c>
      <c r="S48" s="191">
        <v>4.8576303480803951</v>
      </c>
      <c r="T48" s="208">
        <f>S48-Q48</f>
        <v>0</v>
      </c>
      <c r="U48" s="222"/>
      <c r="W48" s="200"/>
      <c r="X48" s="209" t="str">
        <f>IF(COUNTIF('Yıldız Liste'!A:A, A48)&gt;0, "Yıldız Pazar", IF(COUNTIF('Ana Pazar Liste'!A:A, A48)&gt;0, "Ana Pazar", IF(COUNTIF('Alt Pazar Liste'!A:A, A48)&gt;0, "Alt Pazar", "")))</f>
        <v>Ana Pazar</v>
      </c>
    </row>
    <row r="49" spans="1:24" ht="30" customHeight="1" thickTop="1" thickBot="1">
      <c r="A49" s="125" t="s">
        <v>150</v>
      </c>
      <c r="B49" s="136" t="s">
        <v>353</v>
      </c>
      <c r="C49" s="137">
        <v>4808797069</v>
      </c>
      <c r="D49" s="137">
        <v>39916800</v>
      </c>
      <c r="E49" s="128">
        <f>VLOOKUP(A49,'Tüm - Sektör'!$A:$H,5,0)</f>
        <v>49.982409638594184</v>
      </c>
      <c r="F49" s="128">
        <f>VLOOKUP(A49,'Tüm - Sektör'!$A:$H,6,0)</f>
        <v>16.261879787423485</v>
      </c>
      <c r="G49" s="127">
        <f>VLOOKUP(A49,'Tüm - Sektör'!$A:$H,7,0)</f>
        <v>10.270289999999999</v>
      </c>
      <c r="H49" s="159">
        <v>77.95</v>
      </c>
      <c r="I49" s="141" t="e">
        <f>VLOOKUP(A49,'Tüm - Sektör'!$A:$H,9,0)</f>
        <v>#REF!</v>
      </c>
      <c r="J49" s="145" t="e">
        <f>VLOOKUP(A49,'Tüm - Sektör'!$A:$H,10,0)</f>
        <v>#REF!</v>
      </c>
      <c r="K49" s="146" t="e">
        <f>VLOOKUP(A49,'Tüm - Sektör'!$A:$H,11,0)</f>
        <v>#REF!</v>
      </c>
      <c r="L49" s="146" t="e">
        <f>VLOOKUP(A49,'Tüm - Sektör'!$A:$H,12,0)</f>
        <v>#REF!</v>
      </c>
      <c r="M49" s="146" t="e">
        <f>VLOOKUP(A49,'Tüm - Sektör'!$A:$H,13,0)</f>
        <v>#REF!</v>
      </c>
      <c r="N49" s="147" t="e">
        <f>VLOOKUP(A49,'Tüm - Sektör'!$A:$H,14,0)</f>
        <v>#REF!</v>
      </c>
      <c r="O49" s="148" t="e">
        <f>VLOOKUP(A49,'Tüm - Sektör'!$A:$H,15,0)</f>
        <v>#REF!</v>
      </c>
      <c r="P49" s="156" t="e">
        <f>VLOOKUP(A49,'Tüm - Sektör'!$A:$H,16,0)</f>
        <v>#REF!</v>
      </c>
      <c r="Q49" s="158">
        <f>E49*G49/100</f>
        <v>5.133338418871574</v>
      </c>
      <c r="R49" s="166" t="str">
        <f>IF(OR(H49="", H50="", Q49=0), "", IF(H49&lt;H50, (H50-H49)/H49, ""))</f>
        <v/>
      </c>
      <c r="S49" s="191">
        <v>5.133338418871574</v>
      </c>
      <c r="T49" s="208">
        <f>S49-Q49</f>
        <v>0</v>
      </c>
      <c r="U49" s="222"/>
      <c r="W49" s="200"/>
      <c r="X49" s="209" t="str">
        <f>IF(COUNTIF('Yıldız Liste'!A:A, A49)&gt;0, "Yıldız Pazar", IF(COUNTIF('Ana Pazar Liste'!A:A, A49)&gt;0, "Ana Pazar", IF(COUNTIF('Alt Pazar Liste'!A:A, A49)&gt;0, "Alt Pazar", "")))</f>
        <v>Ana Pazar</v>
      </c>
    </row>
    <row r="50" spans="1:24" ht="30" customHeight="1" thickTop="1" thickBot="1">
      <c r="A50" s="125" t="s">
        <v>68</v>
      </c>
      <c r="B50" s="136" t="s">
        <v>356</v>
      </c>
      <c r="C50" s="137">
        <v>1840705156</v>
      </c>
      <c r="D50" s="137">
        <v>21000000</v>
      </c>
      <c r="E50" s="128">
        <f>VLOOKUP(A50,'Tüm - Sektör'!$A:$H,5,0)</f>
        <v>62.532338012362423</v>
      </c>
      <c r="F50" s="128">
        <f>VLOOKUP(A50,'Tüm - Sektör'!$A:$H,6,0)</f>
        <v>38.671823136896982</v>
      </c>
      <c r="G50" s="127">
        <f>VLOOKUP(A50,'Tüm - Sektör'!$A:$H,7,0)</f>
        <v>8.2712769999999995</v>
      </c>
      <c r="H50" s="159">
        <v>77.349999999999994</v>
      </c>
      <c r="I50" s="141" t="e">
        <f>VLOOKUP(A50,'Tüm - Sektör'!$A:$H,9,0)</f>
        <v>#REF!</v>
      </c>
      <c r="J50" s="145" t="e">
        <f>VLOOKUP(A50,'Tüm - Sektör'!$A:$H,10,0)</f>
        <v>#REF!</v>
      </c>
      <c r="K50" s="146" t="e">
        <f>VLOOKUP(A50,'Tüm - Sektör'!$A:$H,11,0)</f>
        <v>#REF!</v>
      </c>
      <c r="L50" s="146" t="e">
        <f>VLOOKUP(A50,'Tüm - Sektör'!$A:$H,12,0)</f>
        <v>#REF!</v>
      </c>
      <c r="M50" s="146" t="e">
        <f>VLOOKUP(A50,'Tüm - Sektör'!$A:$H,13,0)</f>
        <v>#REF!</v>
      </c>
      <c r="N50" s="147" t="e">
        <f>VLOOKUP(A50,'Tüm - Sektör'!$A:$H,14,0)</f>
        <v>#REF!</v>
      </c>
      <c r="O50" s="148" t="e">
        <f>VLOOKUP(A50,'Tüm - Sektör'!$A:$H,15,0)</f>
        <v>#REF!</v>
      </c>
      <c r="P50" s="156" t="e">
        <f>VLOOKUP(A50,'Tüm - Sektör'!$A:$H,16,0)</f>
        <v>#REF!</v>
      </c>
      <c r="Q50" s="158">
        <f>E50*G50/100</f>
        <v>5.17222289157879</v>
      </c>
      <c r="R50" s="166" t="str">
        <f>IF(OR(H50="", H51="", Q50=0), "", IF(H50&lt;H51, (H51-H50)/H50, ""))</f>
        <v/>
      </c>
      <c r="S50" s="191">
        <v>5.17222289157879</v>
      </c>
      <c r="T50" s="208">
        <f>S50-Q50</f>
        <v>0</v>
      </c>
      <c r="U50" s="222"/>
      <c r="W50" s="200"/>
      <c r="X50" s="209" t="str">
        <f>IF(COUNTIF('Yıldız Liste'!A:A, A50)&gt;0, "Yıldız Pazar", IF(COUNTIF('Ana Pazar Liste'!A:A, A50)&gt;0, "Ana Pazar", IF(COUNTIF('Alt Pazar Liste'!A:A, A50)&gt;0, "Alt Pazar", "")))</f>
        <v>Ana Pazar</v>
      </c>
    </row>
    <row r="51" spans="1:24" ht="30" customHeight="1" thickTop="1" thickBot="1">
      <c r="A51" s="125" t="s">
        <v>79</v>
      </c>
      <c r="B51" s="131" t="s">
        <v>233</v>
      </c>
      <c r="C51" s="132">
        <v>6239033292</v>
      </c>
      <c r="D51" s="132">
        <v>46000000</v>
      </c>
      <c r="E51" s="128">
        <f>VLOOKUP(A51,'Tüm - Sektör'!$A:$H,5,0)</f>
        <v>35.501586832177431</v>
      </c>
      <c r="F51" s="128">
        <f>VLOOKUP(A51,'Tüm - Sektör'!$A:$H,6,0)</f>
        <v>10.290315023819545</v>
      </c>
      <c r="G51" s="127">
        <f>VLOOKUP(A51,'Tüm - Sektör'!$A:$H,7,0)</f>
        <v>14.636780999999999</v>
      </c>
      <c r="H51" s="159">
        <v>77</v>
      </c>
      <c r="I51" s="133" t="e">
        <f>VLOOKUP(A51,'Tüm - Sektör'!$A:$H,9,0)</f>
        <v>#REF!</v>
      </c>
      <c r="J51" s="132" t="e">
        <f>VLOOKUP(A51,'Tüm - Sektör'!$A:$H,10,0)</f>
        <v>#REF!</v>
      </c>
      <c r="K51" s="133" t="e">
        <f>VLOOKUP(A51,'Tüm - Sektör'!$A:$H,11,0)</f>
        <v>#REF!</v>
      </c>
      <c r="L51" s="133" t="e">
        <f>VLOOKUP(A51,'Tüm - Sektör'!$A:$H,12,0)</f>
        <v>#REF!</v>
      </c>
      <c r="M51" s="133" t="e">
        <f>VLOOKUP(A51,'Tüm - Sektör'!$A:$H,13,0)</f>
        <v>#REF!</v>
      </c>
      <c r="N51" s="134" t="e">
        <f>VLOOKUP(A51,'Tüm - Sektör'!$A:$H,14,0)</f>
        <v>#REF!</v>
      </c>
      <c r="O51" s="135" t="e">
        <f>VLOOKUP(A51,'Tüm - Sektör'!$A:$H,15,0)</f>
        <v>#REF!</v>
      </c>
      <c r="P51" s="153" t="e">
        <f>VLOOKUP(A51,'Tüm - Sektör'!$A:$H,16,0)</f>
        <v>#REF!</v>
      </c>
      <c r="Q51" s="158">
        <f>E51*G51/100</f>
        <v>5.1962895161506477</v>
      </c>
      <c r="R51" s="166" t="str">
        <f>IF(OR(H51="", H52="", Q51=0), "", IF(H51&lt;H52, (H52-H51)/H51, ""))</f>
        <v/>
      </c>
      <c r="S51" s="191">
        <v>5.1962895161506477</v>
      </c>
      <c r="T51" s="208">
        <f>S51-Q51</f>
        <v>0</v>
      </c>
      <c r="U51" s="222"/>
      <c r="W51" s="200"/>
      <c r="X51" s="209" t="str">
        <f>IF(COUNTIF('Yıldız Liste'!A:A, A51)&gt;0, "Yıldız Pazar", IF(COUNTIF('Ana Pazar Liste'!A:A, A51)&gt;0, "Ana Pazar", IF(COUNTIF('Alt Pazar Liste'!A:A, A51)&gt;0, "Alt Pazar", "")))</f>
        <v>Ana Pazar</v>
      </c>
    </row>
    <row r="52" spans="1:24" ht="30" customHeight="1" thickTop="1" thickBot="1">
      <c r="A52" s="125" t="s">
        <v>306</v>
      </c>
      <c r="B52" s="136" t="s">
        <v>605</v>
      </c>
      <c r="C52" s="137">
        <v>576980288</v>
      </c>
      <c r="D52" s="137">
        <v>77449591</v>
      </c>
      <c r="E52" s="128">
        <f>VLOOKUP(A52,'Tüm - Sektör'!$A:$H,5,0)</f>
        <v>9.843990490058717</v>
      </c>
      <c r="F52" s="128">
        <f>VLOOKUP(A52,'Tüm - Sektör'!$A:$H,6,0)</f>
        <v>1.6946920550441154</v>
      </c>
      <c r="G52" s="127">
        <f>VLOOKUP(A52,'Tüm - Sektör'!$A:$H,7,0)</f>
        <v>54.217528999999999</v>
      </c>
      <c r="H52" s="159">
        <v>74.95</v>
      </c>
      <c r="I52" s="141" t="e">
        <f>VLOOKUP(A52,'Tüm - Sektör'!$A:$H,9,0)</f>
        <v>#REF!</v>
      </c>
      <c r="J52" s="145" t="e">
        <f>VLOOKUP(A52,'Tüm - Sektör'!$A:$H,10,0)</f>
        <v>#REF!</v>
      </c>
      <c r="K52" s="146" t="e">
        <f>VLOOKUP(A52,'Tüm - Sektör'!$A:$H,11,0)</f>
        <v>#REF!</v>
      </c>
      <c r="L52" s="146" t="e">
        <f>VLOOKUP(A52,'Tüm - Sektör'!$A:$H,12,0)</f>
        <v>#REF!</v>
      </c>
      <c r="M52" s="146" t="e">
        <f>VLOOKUP(A52,'Tüm - Sektör'!$A:$H,13,0)</f>
        <v>#REF!</v>
      </c>
      <c r="N52" s="147" t="e">
        <f>VLOOKUP(A52,'Tüm - Sektör'!$A:$H,14,0)</f>
        <v>#REF!</v>
      </c>
      <c r="O52" s="148" t="e">
        <f>VLOOKUP(A52,'Tüm - Sektör'!$A:$H,15,0)</f>
        <v>#REF!</v>
      </c>
      <c r="P52" s="156" t="e">
        <f>VLOOKUP(A52,'Tüm - Sektör'!$A:$H,16,0)</f>
        <v>#REF!</v>
      </c>
      <c r="Q52" s="158">
        <f>E52*G52/100</f>
        <v>5.3371683987048266</v>
      </c>
      <c r="R52" s="166" t="str">
        <f>IF(OR(H52="", H53="", Q52=0), "", IF(H52&lt;H53, (H53-H52)/H52, ""))</f>
        <v/>
      </c>
      <c r="S52" s="191">
        <v>5.3371683987048266</v>
      </c>
      <c r="T52" s="208">
        <f>S52-Q52</f>
        <v>0</v>
      </c>
      <c r="U52" s="222"/>
      <c r="W52" s="200"/>
      <c r="X52" s="209" t="str">
        <f>IF(COUNTIF('Yıldız Liste'!A:A, A52)&gt;0, "Yıldız Pazar", IF(COUNTIF('Ana Pazar Liste'!A:A, A52)&gt;0, "Ana Pazar", IF(COUNTIF('Alt Pazar Liste'!A:A, A52)&gt;0, "Alt Pazar", "")))</f>
        <v>Ana Pazar</v>
      </c>
    </row>
    <row r="53" spans="1:24" ht="30" customHeight="1" thickTop="1" thickBot="1">
      <c r="A53" s="125" t="s">
        <v>518</v>
      </c>
      <c r="B53" s="126" t="s">
        <v>208</v>
      </c>
      <c r="C53" s="127">
        <v>13276708610</v>
      </c>
      <c r="D53" s="127">
        <v>165200000</v>
      </c>
      <c r="E53" s="128">
        <f>VLOOKUP(A53,'Tüm - Sektör'!$A:$H,5,0)</f>
        <v>16.823046982194356</v>
      </c>
      <c r="F53" s="128">
        <f>VLOOKUP(A53,'Tüm - Sektör'!$A:$H,6,0)</f>
        <v>1.4758612294447095</v>
      </c>
      <c r="G53" s="127">
        <f>VLOOKUP(A53,'Tüm - Sektör'!$A:$H,7,0)</f>
        <v>33.030631999999997</v>
      </c>
      <c r="H53" s="159">
        <v>72</v>
      </c>
      <c r="I53" s="128" t="e">
        <f>VLOOKUP(A53,'Tüm - Sektör'!$A:$H,9,0)</f>
        <v>#REF!</v>
      </c>
      <c r="J53" s="127" t="e">
        <f>VLOOKUP(A53,'Tüm - Sektör'!$A:$H,10,0)</f>
        <v>#REF!</v>
      </c>
      <c r="K53" s="128" t="e">
        <f>VLOOKUP(A53,'Tüm - Sektör'!$A:$H,11,0)</f>
        <v>#REF!</v>
      </c>
      <c r="L53" s="128" t="e">
        <f>VLOOKUP(A53,'Tüm - Sektör'!$A:$H,12,0)</f>
        <v>#REF!</v>
      </c>
      <c r="M53" s="128" t="e">
        <f>VLOOKUP(A53,'Tüm - Sektör'!$A:$H,13,0)</f>
        <v>#REF!</v>
      </c>
      <c r="N53" s="129" t="e">
        <f>VLOOKUP(A53,'Tüm - Sektör'!$A:$H,14,0)</f>
        <v>#REF!</v>
      </c>
      <c r="O53" s="130" t="e">
        <f>VLOOKUP(A53,'Tüm - Sektör'!$A:$H,15,0)</f>
        <v>#REF!</v>
      </c>
      <c r="P53" s="152" t="e">
        <f>VLOOKUP(A53,'Tüm - Sektör'!$A:$H,16,0)</f>
        <v>#REF!</v>
      </c>
      <c r="Q53" s="158">
        <f>E53*G53/100</f>
        <v>5.5567587398757219</v>
      </c>
      <c r="R53" s="166" t="str">
        <f>IF(OR(H53="", H54="", Q53=0), "", IF(H53&lt;H54, (H54-H53)/H53, ""))</f>
        <v/>
      </c>
      <c r="S53" s="191">
        <v>5.5567587398757219</v>
      </c>
      <c r="T53" s="208">
        <f>S53-Q53</f>
        <v>0</v>
      </c>
      <c r="U53" s="222"/>
      <c r="W53" s="200"/>
      <c r="X53" s="209" t="str">
        <f>IF(COUNTIF('Yıldız Liste'!A:A, A53)&gt;0, "Yıldız Pazar", IF(COUNTIF('Ana Pazar Liste'!A:A, A53)&gt;0, "Ana Pazar", IF(COUNTIF('Alt Pazar Liste'!A:A, A53)&gt;0, "Alt Pazar", "")))</f>
        <v>Ana Pazar</v>
      </c>
    </row>
    <row r="54" spans="1:24" ht="30" customHeight="1" thickTop="1" thickBot="1">
      <c r="A54" s="125" t="s">
        <v>127</v>
      </c>
      <c r="B54" s="126" t="s">
        <v>208</v>
      </c>
      <c r="C54" s="127">
        <v>666088085</v>
      </c>
      <c r="D54" s="127">
        <v>31095331</v>
      </c>
      <c r="E54" s="128">
        <f>VLOOKUP(A54,'Tüm - Sektör'!$A:$H,5,0)</f>
        <v>75.614457047991507</v>
      </c>
      <c r="F54" s="128">
        <f>VLOOKUP(A54,'Tüm - Sektör'!$A:$H,6,0)</f>
        <v>33.310932760595882</v>
      </c>
      <c r="G54" s="127">
        <f>VLOOKUP(A54,'Tüm - Sektör'!$A:$H,7,0)</f>
        <v>7.4210630000000002</v>
      </c>
      <c r="H54" s="159">
        <v>71.3</v>
      </c>
      <c r="I54" s="128" t="e">
        <f>VLOOKUP(A54,'Tüm - Sektör'!$A:$H,9,0)</f>
        <v>#REF!</v>
      </c>
      <c r="J54" s="127" t="e">
        <f>VLOOKUP(A54,'Tüm - Sektör'!$A:$H,10,0)</f>
        <v>#REF!</v>
      </c>
      <c r="K54" s="128" t="e">
        <f>VLOOKUP(A54,'Tüm - Sektör'!$A:$H,11,0)</f>
        <v>#REF!</v>
      </c>
      <c r="L54" s="128" t="e">
        <f>VLOOKUP(A54,'Tüm - Sektör'!$A:$H,12,0)</f>
        <v>#REF!</v>
      </c>
      <c r="M54" s="128" t="e">
        <f>VLOOKUP(A54,'Tüm - Sektör'!$A:$H,13,0)</f>
        <v>#REF!</v>
      </c>
      <c r="N54" s="129" t="e">
        <f>VLOOKUP(A54,'Tüm - Sektör'!$A:$H,14,0)</f>
        <v>#REF!</v>
      </c>
      <c r="O54" s="130" t="e">
        <f>VLOOKUP(A54,'Tüm - Sektör'!$A:$H,15,0)</f>
        <v>#REF!</v>
      </c>
      <c r="P54" s="152" t="e">
        <f>VLOOKUP(A54,'Tüm - Sektör'!$A:$H,16,0)</f>
        <v>#REF!</v>
      </c>
      <c r="Q54" s="158">
        <f>E54*G54/100</f>
        <v>5.6113964946393899</v>
      </c>
      <c r="R54" s="166" t="str">
        <f>IF(OR(H54="", H55="", Q54=0), "", IF(H54&lt;H55, (H55-H54)/H54, ""))</f>
        <v/>
      </c>
      <c r="S54" s="191">
        <v>5.6113964946393899</v>
      </c>
      <c r="T54" s="208">
        <f>S54-Q54</f>
        <v>0</v>
      </c>
      <c r="U54" s="222"/>
      <c r="W54" s="200"/>
      <c r="X54" s="209" t="str">
        <f>IF(COUNTIF('Yıldız Liste'!A:A, A54)&gt;0, "Yıldız Pazar", IF(COUNTIF('Ana Pazar Liste'!A:A, A54)&gt;0, "Ana Pazar", IF(COUNTIF('Alt Pazar Liste'!A:A, A54)&gt;0, "Alt Pazar", "")))</f>
        <v>Ana Pazar</v>
      </c>
    </row>
    <row r="55" spans="1:24" ht="30" customHeight="1" thickTop="1" thickBot="1">
      <c r="A55" s="125" t="s">
        <v>481</v>
      </c>
      <c r="B55" s="131" t="s">
        <v>233</v>
      </c>
      <c r="C55" s="132">
        <v>4515514494</v>
      </c>
      <c r="D55" s="132">
        <v>146250000</v>
      </c>
      <c r="E55" s="128">
        <f>VLOOKUP(A55,'Tüm - Sektör'!$A:$H,5,0)</f>
        <v>25.142882285739429</v>
      </c>
      <c r="F55" s="128">
        <f>VLOOKUP(A55,'Tüm - Sektör'!$A:$H,6,0)</f>
        <v>2.5281932916781726</v>
      </c>
      <c r="G55" s="127">
        <f>VLOOKUP(A55,'Tüm - Sektör'!$A:$H,7,0)</f>
        <v>22.737297000000002</v>
      </c>
      <c r="H55" s="159">
        <v>70</v>
      </c>
      <c r="I55" s="133" t="e">
        <f>VLOOKUP(A55,'Tüm - Sektör'!$A:$H,9,0)</f>
        <v>#REF!</v>
      </c>
      <c r="J55" s="132" t="e">
        <f>VLOOKUP(A55,'Tüm - Sektör'!$A:$H,10,0)</f>
        <v>#REF!</v>
      </c>
      <c r="K55" s="133" t="e">
        <f>VLOOKUP(A55,'Tüm - Sektör'!$A:$H,11,0)</f>
        <v>#REF!</v>
      </c>
      <c r="L55" s="133" t="e">
        <f>VLOOKUP(A55,'Tüm - Sektör'!$A:$H,12,0)</f>
        <v>#REF!</v>
      </c>
      <c r="M55" s="133" t="e">
        <f>VLOOKUP(A55,'Tüm - Sektör'!$A:$H,13,0)</f>
        <v>#REF!</v>
      </c>
      <c r="N55" s="134" t="e">
        <f>VLOOKUP(A55,'Tüm - Sektör'!$A:$H,14,0)</f>
        <v>#REF!</v>
      </c>
      <c r="O55" s="135" t="e">
        <f>VLOOKUP(A55,'Tüm - Sektör'!$A:$H,15,0)</f>
        <v>#REF!</v>
      </c>
      <c r="P55" s="153" t="e">
        <f>VLOOKUP(A55,'Tüm - Sektör'!$A:$H,16,0)</f>
        <v>#REF!</v>
      </c>
      <c r="Q55" s="158">
        <f>E55*G55/100</f>
        <v>5.7168118196689628</v>
      </c>
      <c r="R55" s="166" t="str">
        <f>IF(OR(H55="", H56="", Q55=0), "", IF(H55&lt;H56, (H56-H55)/H55, ""))</f>
        <v/>
      </c>
      <c r="S55" s="191">
        <v>5.7168118196689628</v>
      </c>
      <c r="T55" s="208">
        <f>S55-Q55</f>
        <v>0</v>
      </c>
      <c r="U55" s="222"/>
      <c r="W55" s="200"/>
      <c r="X55" s="209" t="str">
        <f>IF(COUNTIF('Yıldız Liste'!A:A, A55)&gt;0, "Yıldız Pazar", IF(COUNTIF('Ana Pazar Liste'!A:A, A55)&gt;0, "Ana Pazar", IF(COUNTIF('Alt Pazar Liste'!A:A, A55)&gt;0, "Alt Pazar", "")))</f>
        <v>Ana Pazar</v>
      </c>
    </row>
    <row r="56" spans="1:24" ht="30" customHeight="1" thickTop="1" thickBot="1">
      <c r="A56" s="125" t="s">
        <v>770</v>
      </c>
      <c r="B56" s="136" t="s">
        <v>355</v>
      </c>
      <c r="C56" s="137">
        <v>1774061912</v>
      </c>
      <c r="D56" s="137">
        <v>170000000</v>
      </c>
      <c r="E56" s="128">
        <f>VLOOKUP(A56,'Tüm - Sektör'!$A:$H,5,0)</f>
        <v>15.443421557997228</v>
      </c>
      <c r="F56" s="128">
        <f>VLOOKUP(A56,'Tüm - Sektör'!$A:$H,6,0)</f>
        <v>1.2444336468974397</v>
      </c>
      <c r="G56" s="127">
        <f>VLOOKUP(A56,'Tüm - Sektör'!$A:$H,7,0)</f>
        <v>37.993921</v>
      </c>
      <c r="H56" s="159">
        <v>68.2</v>
      </c>
      <c r="I56" s="138" t="e">
        <f>VLOOKUP(A56,'Tüm - Sektör'!$A:$H,9,0)</f>
        <v>#REF!</v>
      </c>
      <c r="J56" s="137" t="e">
        <f>VLOOKUP(A56,'Tüm - Sektör'!$A:$H,10,0)</f>
        <v>#REF!</v>
      </c>
      <c r="K56" s="138" t="e">
        <f>VLOOKUP(A56,'Tüm - Sektör'!$A:$H,11,0)</f>
        <v>#REF!</v>
      </c>
      <c r="L56" s="138" t="e">
        <f>VLOOKUP(A56,'Tüm - Sektör'!$A:$H,12,0)</f>
        <v>#REF!</v>
      </c>
      <c r="M56" s="138" t="e">
        <f>VLOOKUP(A56,'Tüm - Sektör'!$A:$H,13,0)</f>
        <v>#REF!</v>
      </c>
      <c r="N56" s="139" t="e">
        <f>VLOOKUP(A56,'Tüm - Sektör'!$A:$H,14,0)</f>
        <v>#REF!</v>
      </c>
      <c r="O56" s="140" t="e">
        <f>VLOOKUP(A56,'Tüm - Sektör'!$A:$H,15,0)</f>
        <v>#REF!</v>
      </c>
      <c r="P56" s="154" t="e">
        <f>VLOOKUP(A56,'Tüm - Sektör'!$A:$H,16,0)</f>
        <v>#REF!</v>
      </c>
      <c r="Q56" s="158">
        <f>E56*G56/100</f>
        <v>5.8675613864424356</v>
      </c>
      <c r="R56" s="166" t="str">
        <f>IF(OR(H56="", H57="", Q56=0), "", IF(H56&lt;H57, (H57-H56)/H56, ""))</f>
        <v/>
      </c>
      <c r="S56" s="191">
        <v>5.8675613864424356</v>
      </c>
      <c r="T56" s="208">
        <f>S56-Q56</f>
        <v>0</v>
      </c>
      <c r="U56" s="222"/>
      <c r="W56" s="200"/>
      <c r="X56" s="209" t="str">
        <f>IF(COUNTIF('Yıldız Liste'!A:A, A56)&gt;0, "Yıldız Pazar", IF(COUNTIF('Ana Pazar Liste'!A:A, A56)&gt;0, "Ana Pazar", IF(COUNTIF('Alt Pazar Liste'!A:A, A56)&gt;0, "Alt Pazar", "")))</f>
        <v>Ana Pazar</v>
      </c>
    </row>
    <row r="57" spans="1:24" ht="30" customHeight="1" thickTop="1" thickBot="1">
      <c r="A57" s="125" t="s">
        <v>541</v>
      </c>
      <c r="B57" s="136" t="s">
        <v>354</v>
      </c>
      <c r="C57" s="137">
        <v>2818472369</v>
      </c>
      <c r="D57" s="137">
        <v>62830000</v>
      </c>
      <c r="E57" s="128">
        <f>VLOOKUP(A57,'Tüm - Sektör'!$A:$H,5,0)</f>
        <v>30.980430296506007</v>
      </c>
      <c r="F57" s="128">
        <f>VLOOKUP(A57,'Tüm - Sektör'!$A:$H,6,0)</f>
        <v>8.8050607923040651</v>
      </c>
      <c r="G57" s="127">
        <f>VLOOKUP(A57,'Tüm - Sektör'!$A:$H,7,0)</f>
        <v>22.243836999999999</v>
      </c>
      <c r="H57" s="159">
        <v>58.05</v>
      </c>
      <c r="I57" s="141" t="e">
        <f>VLOOKUP(A57,'Tüm - Sektör'!$A:$H,9,0)</f>
        <v>#REF!</v>
      </c>
      <c r="J57" s="145" t="e">
        <f>VLOOKUP(A57,'Tüm - Sektör'!$A:$H,10,0)</f>
        <v>#REF!</v>
      </c>
      <c r="K57" s="146" t="e">
        <f>VLOOKUP(A57,'Tüm - Sektör'!$A:$H,11,0)</f>
        <v>#REF!</v>
      </c>
      <c r="L57" s="146" t="e">
        <f>VLOOKUP(A57,'Tüm - Sektör'!$A:$H,12,0)</f>
        <v>#REF!</v>
      </c>
      <c r="M57" s="146" t="e">
        <f>VLOOKUP(A57,'Tüm - Sektör'!$A:$H,13,0)</f>
        <v>#REF!</v>
      </c>
      <c r="N57" s="147" t="e">
        <f>VLOOKUP(A57,'Tüm - Sektör'!$A:$H,14,0)</f>
        <v>#REF!</v>
      </c>
      <c r="O57" s="148" t="e">
        <f>VLOOKUP(A57,'Tüm - Sektör'!$A:$H,15,0)</f>
        <v>#REF!</v>
      </c>
      <c r="P57" s="156" t="e">
        <f>VLOOKUP(A57,'Tüm - Sektör'!$A:$H,16,0)</f>
        <v>#REF!</v>
      </c>
      <c r="Q57" s="158">
        <f>E57*G57/100</f>
        <v>6.8912364170534124</v>
      </c>
      <c r="R57" s="166" t="str">
        <f>IF(OR(H57="", H58="", Q57=0), "", IF(H57&lt;H58, (H58-H57)/H57, ""))</f>
        <v/>
      </c>
      <c r="S57" s="191">
        <v>6.8912364170534124</v>
      </c>
      <c r="T57" s="208">
        <f>S57-Q57</f>
        <v>0</v>
      </c>
      <c r="U57" s="222"/>
      <c r="W57" s="200"/>
      <c r="X57" s="209" t="str">
        <f>IF(COUNTIF('Yıldız Liste'!A:A, A57)&gt;0, "Yıldız Pazar", IF(COUNTIF('Ana Pazar Liste'!A:A, A57)&gt;0, "Ana Pazar", IF(COUNTIF('Alt Pazar Liste'!A:A, A57)&gt;0, "Alt Pazar", "")))</f>
        <v>Ana Pazar</v>
      </c>
    </row>
    <row r="58" spans="1:24" ht="30" customHeight="1" thickTop="1" thickBot="1">
      <c r="A58" s="125" t="s">
        <v>543</v>
      </c>
      <c r="B58" s="136" t="s">
        <v>356</v>
      </c>
      <c r="C58" s="137">
        <v>4125761531</v>
      </c>
      <c r="D58" s="137">
        <v>90488084</v>
      </c>
      <c r="E58" s="128">
        <f>VLOOKUP(A58,'Tüm - Sektör'!$A:$H,5,0)</f>
        <v>32.246208846015129</v>
      </c>
      <c r="F58" s="128">
        <f>VLOOKUP(A58,'Tüm - Sektör'!$A:$H,6,0)</f>
        <v>6.363546806500576</v>
      </c>
      <c r="G58" s="127">
        <f>VLOOKUP(A58,'Tüm - Sektör'!$A:$H,7,0)</f>
        <v>21.769193000000001</v>
      </c>
      <c r="H58" s="159">
        <v>57</v>
      </c>
      <c r="I58" s="141" t="e">
        <f>VLOOKUP(A58,'Tüm - Sektör'!$A:$H,9,0)</f>
        <v>#REF!</v>
      </c>
      <c r="J58" s="145" t="e">
        <f>VLOOKUP(A58,'Tüm - Sektör'!$A:$H,10,0)</f>
        <v>#REF!</v>
      </c>
      <c r="K58" s="146" t="e">
        <f>VLOOKUP(A58,'Tüm - Sektör'!$A:$H,11,0)</f>
        <v>#REF!</v>
      </c>
      <c r="L58" s="146" t="e">
        <f>VLOOKUP(A58,'Tüm - Sektör'!$A:$H,12,0)</f>
        <v>#REF!</v>
      </c>
      <c r="M58" s="146" t="e">
        <f>VLOOKUP(A58,'Tüm - Sektör'!$A:$H,13,0)</f>
        <v>#REF!</v>
      </c>
      <c r="N58" s="147" t="e">
        <f>VLOOKUP(A58,'Tüm - Sektör'!$A:$H,14,0)</f>
        <v>#REF!</v>
      </c>
      <c r="O58" s="148" t="e">
        <f>VLOOKUP(A58,'Tüm - Sektör'!$A:$H,15,0)</f>
        <v>#REF!</v>
      </c>
      <c r="P58" s="156" t="e">
        <f>VLOOKUP(A58,'Tüm - Sektör'!$A:$H,16,0)</f>
        <v>#REF!</v>
      </c>
      <c r="Q58" s="158">
        <f>E58*G58/100</f>
        <v>7.0197394388721071</v>
      </c>
      <c r="R58" s="166" t="str">
        <f>IF(OR(H58="", H59="", Q58=0), "", IF(H58&lt;H59, (H59-H58)/H58, ""))</f>
        <v/>
      </c>
      <c r="S58" s="191">
        <v>7.0197394388721071</v>
      </c>
      <c r="T58" s="208">
        <f>S58-Q58</f>
        <v>0</v>
      </c>
      <c r="U58" s="222"/>
      <c r="W58" s="200"/>
      <c r="X58" s="209" t="str">
        <f>IF(COUNTIF('Yıldız Liste'!A:A, A58)&gt;0, "Yıldız Pazar", IF(COUNTIF('Ana Pazar Liste'!A:A, A58)&gt;0, "Ana Pazar", IF(COUNTIF('Alt Pazar Liste'!A:A, A58)&gt;0, "Alt Pazar", "")))</f>
        <v>Ana Pazar</v>
      </c>
    </row>
    <row r="59" spans="1:24" ht="30" customHeight="1" thickTop="1" thickBot="1">
      <c r="A59" s="125" t="s">
        <v>315</v>
      </c>
      <c r="B59" s="136" t="s">
        <v>375</v>
      </c>
      <c r="C59" s="137">
        <v>1374469210</v>
      </c>
      <c r="D59" s="137">
        <v>77250000</v>
      </c>
      <c r="E59" s="128">
        <f>VLOOKUP(A59,'Tüm - Sektör'!$A:$H,5,0)</f>
        <v>16.983086187820739</v>
      </c>
      <c r="F59" s="128">
        <f>VLOOKUP(A59,'Tüm - Sektör'!$A:$H,6,0)</f>
        <v>4.1480335074362191</v>
      </c>
      <c r="G59" s="127">
        <f>VLOOKUP(A59,'Tüm - Sektör'!$A:$H,7,0)</f>
        <v>42.211663999999999</v>
      </c>
      <c r="H59" s="159">
        <v>55.8</v>
      </c>
      <c r="I59" s="141" t="e">
        <f>VLOOKUP(A59,'Tüm - Sektör'!$A:$H,9,0)</f>
        <v>#REF!</v>
      </c>
      <c r="J59" s="145" t="e">
        <f>VLOOKUP(A59,'Tüm - Sektör'!$A:$H,10,0)</f>
        <v>#REF!</v>
      </c>
      <c r="K59" s="146" t="e">
        <f>VLOOKUP(A59,'Tüm - Sektör'!$A:$H,11,0)</f>
        <v>#REF!</v>
      </c>
      <c r="L59" s="146" t="e">
        <f>VLOOKUP(A59,'Tüm - Sektör'!$A:$H,12,0)</f>
        <v>#REF!</v>
      </c>
      <c r="M59" s="146" t="e">
        <f>VLOOKUP(A59,'Tüm - Sektör'!$A:$H,13,0)</f>
        <v>#REF!</v>
      </c>
      <c r="N59" s="147" t="e">
        <f>VLOOKUP(A59,'Tüm - Sektör'!$A:$H,14,0)</f>
        <v>#REF!</v>
      </c>
      <c r="O59" s="148" t="e">
        <f>VLOOKUP(A59,'Tüm - Sektör'!$A:$H,15,0)</f>
        <v>#REF!</v>
      </c>
      <c r="P59" s="156" t="e">
        <f>VLOOKUP(A59,'Tüm - Sektör'!$A:$H,16,0)</f>
        <v>#REF!</v>
      </c>
      <c r="Q59" s="158">
        <f>E59*G59/100</f>
        <v>7.1688432784332985</v>
      </c>
      <c r="R59" s="166" t="str">
        <f>IF(OR(H59="", H60="", Q59=0), "", IF(H59&lt;H60, (H60-H59)/H59, ""))</f>
        <v/>
      </c>
      <c r="S59" s="191">
        <v>7.1688432784332985</v>
      </c>
      <c r="T59" s="208">
        <f>S59-Q59</f>
        <v>0</v>
      </c>
      <c r="U59" s="222"/>
      <c r="W59" s="200"/>
      <c r="X59" s="209" t="str">
        <f>IF(COUNTIF('Yıldız Liste'!A:A, A59)&gt;0, "Yıldız Pazar", IF(COUNTIF('Ana Pazar Liste'!A:A, A59)&gt;0, "Ana Pazar", IF(COUNTIF('Alt Pazar Liste'!A:A, A59)&gt;0, "Alt Pazar", "")))</f>
        <v>Ana Pazar</v>
      </c>
    </row>
    <row r="60" spans="1:24" ht="30" customHeight="1" thickTop="1" thickBot="1">
      <c r="A60" s="125" t="s">
        <v>346</v>
      </c>
      <c r="B60" s="136" t="s">
        <v>696</v>
      </c>
      <c r="C60" s="137">
        <v>1357332842</v>
      </c>
      <c r="D60" s="137">
        <v>535000000</v>
      </c>
      <c r="E60" s="128">
        <f>VLOOKUP(A60,'Tüm - Sektör'!$A:$H,5,0)</f>
        <v>25.62168127166553</v>
      </c>
      <c r="F60" s="128">
        <f>VLOOKUP(A60,'Tüm - Sektör'!$A:$H,6,0)</f>
        <v>7.7290139582701451</v>
      </c>
      <c r="G60" s="127">
        <f>VLOOKUP(A60,'Tüm - Sektör'!$A:$H,7,0)</f>
        <v>29.489985999999998</v>
      </c>
      <c r="H60" s="159">
        <v>52.95</v>
      </c>
      <c r="I60" s="141" t="e">
        <f>VLOOKUP(A60,'Tüm - Sektör'!$A:$H,9,0)</f>
        <v>#REF!</v>
      </c>
      <c r="J60" s="145" t="e">
        <f>VLOOKUP(A60,'Tüm - Sektör'!$A:$H,10,0)</f>
        <v>#REF!</v>
      </c>
      <c r="K60" s="146" t="e">
        <f>VLOOKUP(A60,'Tüm - Sektör'!$A:$H,11,0)</f>
        <v>#REF!</v>
      </c>
      <c r="L60" s="146" t="e">
        <f>VLOOKUP(A60,'Tüm - Sektör'!$A:$H,12,0)</f>
        <v>#REF!</v>
      </c>
      <c r="M60" s="146" t="e">
        <f>VLOOKUP(A60,'Tüm - Sektör'!$A:$H,13,0)</f>
        <v>#REF!</v>
      </c>
      <c r="N60" s="147" t="e">
        <f>VLOOKUP(A60,'Tüm - Sektör'!$A:$H,14,0)</f>
        <v>#REF!</v>
      </c>
      <c r="O60" s="148" t="e">
        <f>VLOOKUP(A60,'Tüm - Sektör'!$A:$H,15,0)</f>
        <v>#REF!</v>
      </c>
      <c r="P60" s="156" t="e">
        <f>VLOOKUP(A60,'Tüm - Sektör'!$A:$H,16,0)</f>
        <v>#REF!</v>
      </c>
      <c r="Q60" s="158">
        <f>E60*G60/100</f>
        <v>7.5558302199787866</v>
      </c>
      <c r="R60" s="166" t="str">
        <f>IF(OR(H60="", H61="", Q60=0), "", IF(H60&lt;H61, (H61-H60)/H60, ""))</f>
        <v/>
      </c>
      <c r="S60" s="191">
        <v>7.5558302199787866</v>
      </c>
      <c r="T60" s="208">
        <f>S60-Q60</f>
        <v>0</v>
      </c>
      <c r="U60" s="222"/>
      <c r="W60" s="200"/>
      <c r="X60" s="209" t="str">
        <f>IF(COUNTIF('Yıldız Liste'!A:A, A60)&gt;0, "Yıldız Pazar", IF(COUNTIF('Ana Pazar Liste'!A:A, A60)&gt;0, "Ana Pazar", IF(COUNTIF('Alt Pazar Liste'!A:A, A60)&gt;0, "Alt Pazar", "")))</f>
        <v>Ana Pazar</v>
      </c>
    </row>
    <row r="61" spans="1:24" ht="30" customHeight="1" thickTop="1" thickBot="1">
      <c r="A61" s="125" t="s">
        <v>307</v>
      </c>
      <c r="B61" s="136" t="s">
        <v>255</v>
      </c>
      <c r="C61" s="137">
        <v>402238316</v>
      </c>
      <c r="D61" s="137">
        <v>177187500</v>
      </c>
      <c r="E61" s="128">
        <f>VLOOKUP(A61,'Tüm - Sektör'!$A:$H,5,0)</f>
        <v>6.2892915118885222</v>
      </c>
      <c r="F61" s="128">
        <f>VLOOKUP(A61,'Tüm - Sektör'!$A:$H,6,0)</f>
        <v>0.72439019681255701</v>
      </c>
      <c r="G61" s="127">
        <f>VLOOKUP(A61,'Tüm - Sektör'!$A:$H,7,0)</f>
        <v>124.842961</v>
      </c>
      <c r="H61" s="159">
        <v>50.95</v>
      </c>
      <c r="I61" s="141" t="e">
        <f>VLOOKUP(A61,'Tüm - Sektör'!$A:$H,9,0)</f>
        <v>#REF!</v>
      </c>
      <c r="J61" s="145" t="e">
        <f>VLOOKUP(A61,'Tüm - Sektör'!$A:$H,10,0)</f>
        <v>#REF!</v>
      </c>
      <c r="K61" s="146" t="e">
        <f>VLOOKUP(A61,'Tüm - Sektör'!$A:$H,11,0)</f>
        <v>#REF!</v>
      </c>
      <c r="L61" s="146" t="e">
        <f>VLOOKUP(A61,'Tüm - Sektör'!$A:$H,12,0)</f>
        <v>#REF!</v>
      </c>
      <c r="M61" s="146" t="e">
        <f>VLOOKUP(A61,'Tüm - Sektör'!$A:$H,13,0)</f>
        <v>#REF!</v>
      </c>
      <c r="N61" s="147" t="e">
        <f>VLOOKUP(A61,'Tüm - Sektör'!$A:$H,14,0)</f>
        <v>#REF!</v>
      </c>
      <c r="O61" s="148" t="e">
        <f>VLOOKUP(A61,'Tüm - Sektör'!$A:$H,15,0)</f>
        <v>#REF!</v>
      </c>
      <c r="P61" s="156" t="e">
        <f>VLOOKUP(A61,'Tüm - Sektör'!$A:$H,16,0)</f>
        <v>#REF!</v>
      </c>
      <c r="Q61" s="158">
        <f>E61*G61/100</f>
        <v>7.8517377493632976</v>
      </c>
      <c r="R61" s="166" t="str">
        <f>IF(OR(H61="", H62="", Q61=0), "", IF(H61&lt;H62, (H62-H61)/H61, ""))</f>
        <v/>
      </c>
      <c r="S61" s="191">
        <v>7.8517377493632976</v>
      </c>
      <c r="T61" s="208">
        <f>S61-Q61</f>
        <v>0</v>
      </c>
      <c r="U61" s="222"/>
      <c r="W61" s="200"/>
      <c r="X61" s="209" t="str">
        <f>IF(COUNTIF('Yıldız Liste'!A:A, A61)&gt;0, "Yıldız Pazar", IF(COUNTIF('Ana Pazar Liste'!A:A, A61)&gt;0, "Ana Pazar", IF(COUNTIF('Alt Pazar Liste'!A:A, A61)&gt;0, "Alt Pazar", "")))</f>
        <v>Ana Pazar</v>
      </c>
    </row>
    <row r="62" spans="1:24" ht="30" customHeight="1" thickTop="1" thickBot="1">
      <c r="A62" s="125" t="s">
        <v>402</v>
      </c>
      <c r="B62" s="136" t="s">
        <v>743</v>
      </c>
      <c r="C62" s="137">
        <v>1357332842</v>
      </c>
      <c r="D62" s="137">
        <v>535000000</v>
      </c>
      <c r="E62" s="128">
        <f>VLOOKUP(A62,'Tüm - Sektör'!$A:$H,5,0)</f>
        <v>14.138439463735354</v>
      </c>
      <c r="F62" s="128">
        <f>VLOOKUP(A62,'Tüm - Sektör'!$A:$H,6,0)</f>
        <v>1.7701814778684555</v>
      </c>
      <c r="G62" s="127">
        <f>VLOOKUP(A62,'Tüm - Sektör'!$A:$H,7,0)</f>
        <v>56.026116999999999</v>
      </c>
      <c r="H62" s="159">
        <v>50.5</v>
      </c>
      <c r="I62" s="141" t="e">
        <f>VLOOKUP(A62,'Tüm - Sektör'!$A:$H,9,0)</f>
        <v>#REF!</v>
      </c>
      <c r="J62" s="145" t="e">
        <f>VLOOKUP(A62,'Tüm - Sektör'!$A:$H,10,0)</f>
        <v>#REF!</v>
      </c>
      <c r="K62" s="146" t="e">
        <f>VLOOKUP(A62,'Tüm - Sektör'!$A:$H,11,0)</f>
        <v>#REF!</v>
      </c>
      <c r="L62" s="146" t="e">
        <f>VLOOKUP(A62,'Tüm - Sektör'!$A:$H,12,0)</f>
        <v>#REF!</v>
      </c>
      <c r="M62" s="146" t="e">
        <f>VLOOKUP(A62,'Tüm - Sektör'!$A:$H,13,0)</f>
        <v>#REF!</v>
      </c>
      <c r="N62" s="147" t="e">
        <f>VLOOKUP(A62,'Tüm - Sektör'!$A:$H,14,0)</f>
        <v>#REF!</v>
      </c>
      <c r="O62" s="148" t="e">
        <f>VLOOKUP(A62,'Tüm - Sektör'!$A:$H,15,0)</f>
        <v>#REF!</v>
      </c>
      <c r="P62" s="156" t="e">
        <f>VLOOKUP(A62,'Tüm - Sektör'!$A:$H,16,0)</f>
        <v>#REF!</v>
      </c>
      <c r="Q62" s="158">
        <f>E62*G62/100</f>
        <v>7.9212186359265422</v>
      </c>
      <c r="R62" s="166" t="str">
        <f>IF(OR(H62="", H63="", Q62=0), "", IF(H62&lt;H63, (H63-H62)/H62, ""))</f>
        <v/>
      </c>
      <c r="S62" s="191">
        <v>7.9212186359265422</v>
      </c>
      <c r="T62" s="208">
        <f>S62-Q62</f>
        <v>0</v>
      </c>
      <c r="U62" s="222"/>
      <c r="W62" s="200"/>
      <c r="X62" s="209" t="str">
        <f>IF(COUNTIF('Yıldız Liste'!A:A, A62)&gt;0, "Yıldız Pazar", IF(COUNTIF('Ana Pazar Liste'!A:A, A62)&gt;0, "Ana Pazar", IF(COUNTIF('Alt Pazar Liste'!A:A, A62)&gt;0, "Alt Pazar", "")))</f>
        <v>Ana Pazar</v>
      </c>
    </row>
    <row r="63" spans="1:24" s="124" customFormat="1" ht="30" customHeight="1" thickTop="1" thickBot="1">
      <c r="A63" s="125" t="s">
        <v>297</v>
      </c>
      <c r="B63" s="136" t="s">
        <v>426</v>
      </c>
      <c r="C63" s="137">
        <v>367547592</v>
      </c>
      <c r="D63" s="137">
        <v>17512456</v>
      </c>
      <c r="E63" s="128">
        <f>VLOOKUP(A63,'Tüm - Sektör'!$A:$H,5,0)</f>
        <v>66.477541030347297</v>
      </c>
      <c r="F63" s="128">
        <f>VLOOKUP(A63,'Tüm - Sektör'!$A:$H,6,0)</f>
        <v>79.083640322383602</v>
      </c>
      <c r="G63" s="127">
        <f>VLOOKUP(A63,'Tüm - Sektör'!$A:$H,7,0)</f>
        <v>12.279838</v>
      </c>
      <c r="H63" s="159">
        <v>49</v>
      </c>
      <c r="I63" s="141" t="e">
        <f>VLOOKUP(A63,'Tüm - Sektör'!$A:$H,9,0)</f>
        <v>#REF!</v>
      </c>
      <c r="J63" s="145" t="e">
        <f>VLOOKUP(A63,'Tüm - Sektör'!$A:$H,10,0)</f>
        <v>#REF!</v>
      </c>
      <c r="K63" s="146" t="e">
        <f>VLOOKUP(A63,'Tüm - Sektör'!$A:$H,11,0)</f>
        <v>#REF!</v>
      </c>
      <c r="L63" s="146" t="e">
        <f>VLOOKUP(A63,'Tüm - Sektör'!$A:$H,12,0)</f>
        <v>#REF!</v>
      </c>
      <c r="M63" s="146" t="e">
        <f>VLOOKUP(A63,'Tüm - Sektör'!$A:$H,13,0)</f>
        <v>#REF!</v>
      </c>
      <c r="N63" s="147" t="e">
        <f>VLOOKUP(A63,'Tüm - Sektör'!$A:$H,14,0)</f>
        <v>#REF!</v>
      </c>
      <c r="O63" s="148" t="e">
        <f>VLOOKUP(A63,'Tüm - Sektör'!$A:$H,15,0)</f>
        <v>#REF!</v>
      </c>
      <c r="P63" s="156" t="e">
        <f>VLOOKUP(A63,'Tüm - Sektör'!$A:$H,16,0)</f>
        <v>#REF!</v>
      </c>
      <c r="Q63" s="158">
        <f>E63*G63/100</f>
        <v>8.1633343449101794</v>
      </c>
      <c r="R63" s="166" t="str">
        <f>IF(OR(H63="", H64="", Q63=0), "", IF(H63&lt;H64, (H64-H63)/H63, ""))</f>
        <v/>
      </c>
      <c r="S63" s="191">
        <v>8.1633343449101794</v>
      </c>
      <c r="T63" s="208">
        <f>S63-Q63</f>
        <v>0</v>
      </c>
      <c r="U63" s="222"/>
      <c r="V63" s="226"/>
      <c r="W63" s="200"/>
      <c r="X63" s="209" t="str">
        <f>IF(COUNTIF('Yıldız Liste'!A:A, A63)&gt;0, "Yıldız Pazar", IF(COUNTIF('Ana Pazar Liste'!A:A, A63)&gt;0, "Ana Pazar", IF(COUNTIF('Alt Pazar Liste'!A:A, A63)&gt;0, "Alt Pazar", "")))</f>
        <v>Ana Pazar</v>
      </c>
    </row>
    <row r="64" spans="1:24" ht="30" customHeight="1" thickTop="1" thickBot="1">
      <c r="A64" s="125" t="s">
        <v>544</v>
      </c>
      <c r="B64" s="131" t="s">
        <v>233</v>
      </c>
      <c r="C64" s="132">
        <v>5548282822</v>
      </c>
      <c r="D64" s="132">
        <v>179000000</v>
      </c>
      <c r="E64" s="128">
        <f>VLOOKUP(A64,'Tüm - Sektör'!$A:$H,5,0)</f>
        <v>18.368201912973838</v>
      </c>
      <c r="F64" s="128">
        <f>VLOOKUP(A64,'Tüm - Sektör'!$A:$H,6,0)</f>
        <v>2.1833117690447925</v>
      </c>
      <c r="G64" s="127">
        <f>VLOOKUP(A64,'Tüm - Sektör'!$A:$H,7,0)</f>
        <v>47.254246999999999</v>
      </c>
      <c r="H64" s="159">
        <v>46.1</v>
      </c>
      <c r="I64" s="133" t="e">
        <f>VLOOKUP(A64,'Tüm - Sektör'!$A:$H,9,0)</f>
        <v>#REF!</v>
      </c>
      <c r="J64" s="132" t="e">
        <f>VLOOKUP(A64,'Tüm - Sektör'!$A:$H,10,0)</f>
        <v>#REF!</v>
      </c>
      <c r="K64" s="133" t="e">
        <f>VLOOKUP(A64,'Tüm - Sektör'!$A:$H,11,0)</f>
        <v>#REF!</v>
      </c>
      <c r="L64" s="133" t="e">
        <f>VLOOKUP(A64,'Tüm - Sektör'!$A:$H,12,0)</f>
        <v>#REF!</v>
      </c>
      <c r="M64" s="133" t="e">
        <f>VLOOKUP(A64,'Tüm - Sektör'!$A:$H,13,0)</f>
        <v>#REF!</v>
      </c>
      <c r="N64" s="134" t="e">
        <f>VLOOKUP(A64,'Tüm - Sektör'!$A:$H,14,0)</f>
        <v>#REF!</v>
      </c>
      <c r="O64" s="135" t="e">
        <f>VLOOKUP(A64,'Tüm - Sektör'!$A:$H,15,0)</f>
        <v>#REF!</v>
      </c>
      <c r="P64" s="153" t="e">
        <f>VLOOKUP(A64,'Tüm - Sektör'!$A:$H,16,0)</f>
        <v>#REF!</v>
      </c>
      <c r="Q64" s="158">
        <f>E64*G64/100</f>
        <v>8.6797555014153822</v>
      </c>
      <c r="R64" s="166" t="str">
        <f>IF(OR(H64="", H65="", Q64=0), "", IF(H64&lt;H65, (H65-H64)/H64, ""))</f>
        <v/>
      </c>
      <c r="S64" s="191">
        <v>8.6797555014153822</v>
      </c>
      <c r="T64" s="208">
        <f>S64-Q64</f>
        <v>0</v>
      </c>
      <c r="U64" s="222"/>
      <c r="W64" s="200"/>
      <c r="X64" s="209" t="str">
        <f>IF(COUNTIF('Yıldız Liste'!A:A, A64)&gt;0, "Yıldız Pazar", IF(COUNTIF('Ana Pazar Liste'!A:A, A64)&gt;0, "Ana Pazar", IF(COUNTIF('Alt Pazar Liste'!A:A, A64)&gt;0, "Alt Pazar", "")))</f>
        <v>Ana Pazar</v>
      </c>
    </row>
    <row r="65" spans="1:24" ht="30" customHeight="1" thickTop="1" thickBot="1">
      <c r="A65" s="125" t="s">
        <v>668</v>
      </c>
      <c r="B65" s="136" t="s">
        <v>349</v>
      </c>
      <c r="C65" s="137">
        <v>9236034572</v>
      </c>
      <c r="D65" s="137">
        <v>1995840000</v>
      </c>
      <c r="E65" s="128">
        <f>VLOOKUP(A65,'Tüm - Sektör'!$A:$H,5,0)</f>
        <v>0.71100066369921155</v>
      </c>
      <c r="F65" s="128">
        <f>VLOOKUP(A65,'Tüm - Sektör'!$A:$H,6,0)</f>
        <v>8.2846817158668123E-3</v>
      </c>
      <c r="G65" s="127">
        <f>VLOOKUP(A65,'Tüm - Sektör'!$A:$H,7,0)</f>
        <v>1250.3727839999999</v>
      </c>
      <c r="H65" s="159">
        <v>45</v>
      </c>
      <c r="I65" s="141" t="e">
        <f>VLOOKUP(A65,'Tüm - Sektör'!$A:$H,9,0)</f>
        <v>#REF!</v>
      </c>
      <c r="J65" s="145" t="e">
        <f>VLOOKUP(A65,'Tüm - Sektör'!$A:$H,10,0)</f>
        <v>#REF!</v>
      </c>
      <c r="K65" s="146" t="e">
        <f>VLOOKUP(A65,'Tüm - Sektör'!$A:$H,11,0)</f>
        <v>#REF!</v>
      </c>
      <c r="L65" s="146" t="e">
        <f>VLOOKUP(A65,'Tüm - Sektör'!$A:$H,12,0)</f>
        <v>#REF!</v>
      </c>
      <c r="M65" s="146" t="e">
        <f>VLOOKUP(A65,'Tüm - Sektör'!$A:$H,13,0)</f>
        <v>#REF!</v>
      </c>
      <c r="N65" s="147" t="e">
        <f>VLOOKUP(A65,'Tüm - Sektör'!$A:$H,14,0)</f>
        <v>#REF!</v>
      </c>
      <c r="O65" s="148" t="e">
        <f>VLOOKUP(A65,'Tüm - Sektör'!$A:$H,15,0)</f>
        <v>#REF!</v>
      </c>
      <c r="P65" s="156" t="e">
        <f>VLOOKUP(A65,'Tüm - Sektör'!$A:$H,16,0)</f>
        <v>#REF!</v>
      </c>
      <c r="Q65" s="158">
        <f>E65*G65/100</f>
        <v>8.890158792954308</v>
      </c>
      <c r="R65" s="166" t="str">
        <f>IF(OR(H65="", H66="", Q65=0), "", IF(H65&lt;H66, (H66-H65)/H65, ""))</f>
        <v/>
      </c>
      <c r="S65" s="191">
        <v>8.890158792954308</v>
      </c>
      <c r="T65" s="208">
        <f>S65-Q65</f>
        <v>0</v>
      </c>
      <c r="U65" s="222"/>
      <c r="W65" s="200"/>
      <c r="X65" s="209" t="str">
        <f>IF(COUNTIF('Yıldız Liste'!A:A, A65)&gt;0, "Yıldız Pazar", IF(COUNTIF('Ana Pazar Liste'!A:A, A65)&gt;0, "Ana Pazar", IF(COUNTIF('Alt Pazar Liste'!A:A, A65)&gt;0, "Alt Pazar", "")))</f>
        <v>Ana Pazar</v>
      </c>
    </row>
    <row r="66" spans="1:24" ht="30" customHeight="1" thickTop="1" thickBot="1">
      <c r="A66" s="125" t="s">
        <v>202</v>
      </c>
      <c r="B66" s="126" t="s">
        <v>200</v>
      </c>
      <c r="C66" s="127">
        <v>5927165415</v>
      </c>
      <c r="D66" s="127">
        <v>77770481</v>
      </c>
      <c r="E66" s="128">
        <f>VLOOKUP(A66,'Tüm - Sektör'!$A:$H,5,0)</f>
        <v>28.993647349040607</v>
      </c>
      <c r="F66" s="128">
        <f>VLOOKUP(A66,'Tüm - Sektör'!$A:$H,6,0)</f>
        <v>8.8764390808116413</v>
      </c>
      <c r="G66" s="127">
        <f>VLOOKUP(A66,'Tüm - Sektör'!$A:$H,7,0)</f>
        <v>31.848393999999999</v>
      </c>
      <c r="H66" s="159">
        <v>43.32</v>
      </c>
      <c r="I66" s="128" t="e">
        <f>VLOOKUP(A66,'Tüm - Sektör'!$A:$H,9,0)</f>
        <v>#REF!</v>
      </c>
      <c r="J66" s="127" t="e">
        <f>VLOOKUP(A66,'Tüm - Sektör'!$A:$H,10,0)</f>
        <v>#REF!</v>
      </c>
      <c r="K66" s="128" t="e">
        <f>VLOOKUP(A66,'Tüm - Sektör'!$A:$H,11,0)</f>
        <v>#REF!</v>
      </c>
      <c r="L66" s="128" t="e">
        <f>VLOOKUP(A66,'Tüm - Sektör'!$A:$H,12,0)</f>
        <v>#REF!</v>
      </c>
      <c r="M66" s="128" t="e">
        <f>VLOOKUP(A66,'Tüm - Sektör'!$A:$H,13,0)</f>
        <v>#REF!</v>
      </c>
      <c r="N66" s="129" t="e">
        <f>VLOOKUP(A66,'Tüm - Sektör'!$A:$H,14,0)</f>
        <v>#REF!</v>
      </c>
      <c r="O66" s="130" t="e">
        <f>VLOOKUP(A66,'Tüm - Sektör'!$A:$H,15,0)</f>
        <v>#REF!</v>
      </c>
      <c r="P66" s="152" t="e">
        <f>VLOOKUP(A66,'Tüm - Sektör'!$A:$H,16,0)</f>
        <v>#REF!</v>
      </c>
      <c r="Q66" s="158">
        <f>E66*G66/100</f>
        <v>9.2340110426930071</v>
      </c>
      <c r="R66" s="166" t="str">
        <f>IF(OR(H66="", H67="", Q66=0), "", IF(H66&lt;H67, (H67-H66)/H66, ""))</f>
        <v/>
      </c>
      <c r="S66" s="191">
        <v>9.2340110426930071</v>
      </c>
      <c r="T66" s="208">
        <f>S66-Q66</f>
        <v>0</v>
      </c>
      <c r="U66" s="222"/>
      <c r="W66" s="200"/>
      <c r="X66" s="209" t="str">
        <f>IF(COUNTIF('Yıldız Liste'!A:A, A66)&gt;0, "Yıldız Pazar", IF(COUNTIF('Ana Pazar Liste'!A:A, A66)&gt;0, "Ana Pazar", IF(COUNTIF('Alt Pazar Liste'!A:A, A66)&gt;0, "Alt Pazar", "")))</f>
        <v>Ana Pazar</v>
      </c>
    </row>
    <row r="67" spans="1:24" ht="30" customHeight="1" thickTop="1" thickBot="1">
      <c r="A67" s="125" t="s">
        <v>322</v>
      </c>
      <c r="B67" s="126" t="s">
        <v>200</v>
      </c>
      <c r="C67" s="127">
        <v>1380911336</v>
      </c>
      <c r="D67" s="127">
        <v>150000000</v>
      </c>
      <c r="E67" s="128">
        <f>VLOOKUP(A67,'Tüm - Sektör'!$A:$H,5,0)</f>
        <v>12.378822162498532</v>
      </c>
      <c r="F67" s="128">
        <f>VLOOKUP(A67,'Tüm - Sektör'!$A:$H,6,0)</f>
        <v>1.9191972344958963</v>
      </c>
      <c r="G67" s="127">
        <f>VLOOKUP(A67,'Tüm - Sektör'!$A:$H,7,0)</f>
        <v>74.740385000000003</v>
      </c>
      <c r="H67" s="159">
        <v>43.24</v>
      </c>
      <c r="I67" s="128" t="e">
        <f>VLOOKUP(A67,'Tüm - Sektör'!$A:$H,9,0)</f>
        <v>#REF!</v>
      </c>
      <c r="J67" s="127" t="e">
        <f>VLOOKUP(A67,'Tüm - Sektör'!$A:$H,10,0)</f>
        <v>#REF!</v>
      </c>
      <c r="K67" s="128" t="e">
        <f>VLOOKUP(A67,'Tüm - Sektör'!$A:$H,11,0)</f>
        <v>#REF!</v>
      </c>
      <c r="L67" s="128" t="e">
        <f>VLOOKUP(A67,'Tüm - Sektör'!$A:$H,12,0)</f>
        <v>#REF!</v>
      </c>
      <c r="M67" s="128" t="e">
        <f>VLOOKUP(A67,'Tüm - Sektör'!$A:$H,13,0)</f>
        <v>#REF!</v>
      </c>
      <c r="N67" s="129" t="e">
        <f>VLOOKUP(A67,'Tüm - Sektör'!$A:$H,14,0)</f>
        <v>#REF!</v>
      </c>
      <c r="O67" s="130" t="e">
        <f>VLOOKUP(A67,'Tüm - Sektör'!$A:$H,15,0)</f>
        <v>#REF!</v>
      </c>
      <c r="P67" s="152" t="e">
        <f>VLOOKUP(A67,'Tüm - Sektör'!$A:$H,16,0)</f>
        <v>#REF!</v>
      </c>
      <c r="Q67" s="158">
        <f>E67*G67/100</f>
        <v>9.2519793427167283</v>
      </c>
      <c r="R67" s="166" t="str">
        <f>IF(OR(H67="", H68="", Q67=0), "", IF(H67&lt;H68, (H68-H67)/H67, ""))</f>
        <v/>
      </c>
      <c r="S67" s="191">
        <v>9.2519793427167283</v>
      </c>
      <c r="T67" s="208">
        <f>S67-Q67</f>
        <v>0</v>
      </c>
      <c r="U67" s="222"/>
      <c r="W67" s="200"/>
      <c r="X67" s="209" t="str">
        <f>IF(COUNTIF('Yıldız Liste'!A:A, A67)&gt;0, "Yıldız Pazar", IF(COUNTIF('Ana Pazar Liste'!A:A, A67)&gt;0, "Ana Pazar", IF(COUNTIF('Alt Pazar Liste'!A:A, A67)&gt;0, "Alt Pazar", "")))</f>
        <v>Ana Pazar</v>
      </c>
    </row>
    <row r="68" spans="1:24" ht="30" customHeight="1" thickTop="1" thickBot="1">
      <c r="A68" s="125" t="s">
        <v>528</v>
      </c>
      <c r="B68" s="136" t="s">
        <v>287</v>
      </c>
      <c r="C68" s="137">
        <v>2429481251</v>
      </c>
      <c r="D68" s="137">
        <v>70000000</v>
      </c>
      <c r="E68" s="128">
        <f>VLOOKUP(A68,'Tüm - Sektör'!$A:$H,5,0)</f>
        <v>47.706812251319299</v>
      </c>
      <c r="F68" s="128">
        <f>VLOOKUP(A68,'Tüm - Sektör'!$A:$H,6,0)</f>
        <v>16.622582665964913</v>
      </c>
      <c r="G68" s="127">
        <f>VLOOKUP(A68,'Tüm - Sektör'!$A:$H,7,0)</f>
        <v>19.831706000000001</v>
      </c>
      <c r="H68" s="159">
        <v>42.28</v>
      </c>
      <c r="I68" s="141" t="e">
        <f>VLOOKUP(A68,'Tüm - Sektör'!$A:$H,9,0)</f>
        <v>#REF!</v>
      </c>
      <c r="J68" s="145" t="e">
        <f>VLOOKUP(A68,'Tüm - Sektör'!$A:$H,10,0)</f>
        <v>#REF!</v>
      </c>
      <c r="K68" s="146" t="e">
        <f>VLOOKUP(A68,'Tüm - Sektör'!$A:$H,11,0)</f>
        <v>#REF!</v>
      </c>
      <c r="L68" s="146" t="e">
        <f>VLOOKUP(A68,'Tüm - Sektör'!$A:$H,12,0)</f>
        <v>#REF!</v>
      </c>
      <c r="M68" s="146" t="e">
        <f>VLOOKUP(A68,'Tüm - Sektör'!$A:$H,13,0)</f>
        <v>#REF!</v>
      </c>
      <c r="N68" s="147" t="e">
        <f>VLOOKUP(A68,'Tüm - Sektör'!$A:$H,14,0)</f>
        <v>#REF!</v>
      </c>
      <c r="O68" s="148" t="e">
        <f>VLOOKUP(A68,'Tüm - Sektör'!$A:$H,15,0)</f>
        <v>#REF!</v>
      </c>
      <c r="P68" s="156" t="e">
        <f>VLOOKUP(A68,'Tüm - Sektör'!$A:$H,16,0)</f>
        <v>#REF!</v>
      </c>
      <c r="Q68" s="158">
        <f>E68*G68/100</f>
        <v>9.4610747476536243</v>
      </c>
      <c r="R68" s="166" t="str">
        <f>IF(OR(H68="", H69="", Q68=0), "", IF(H68&lt;H69, (H69-H68)/H68, ""))</f>
        <v/>
      </c>
      <c r="S68" s="191">
        <v>9.4610747476536243</v>
      </c>
      <c r="T68" s="208">
        <f>S68-Q68</f>
        <v>0</v>
      </c>
      <c r="U68" s="222"/>
      <c r="W68" s="200"/>
      <c r="X68" s="209" t="str">
        <f>IF(COUNTIF('Yıldız Liste'!A:A, A68)&gt;0, "Yıldız Pazar", IF(COUNTIF('Ana Pazar Liste'!A:A, A68)&gt;0, "Ana Pazar", IF(COUNTIF('Alt Pazar Liste'!A:A, A68)&gt;0, "Alt Pazar", "")))</f>
        <v>Ana Pazar</v>
      </c>
    </row>
    <row r="69" spans="1:24" ht="30" customHeight="1" thickTop="1" thickBot="1">
      <c r="A69" s="125" t="s">
        <v>630</v>
      </c>
      <c r="B69" s="136" t="s">
        <v>350</v>
      </c>
      <c r="C69" s="137">
        <v>3913562968</v>
      </c>
      <c r="D69" s="137">
        <v>117000000</v>
      </c>
      <c r="E69" s="128">
        <f>VLOOKUP(A69,'Tüm - Sektör'!$A:$H,5,0)</f>
        <v>40.915333287099003</v>
      </c>
      <c r="F69" s="128">
        <f>VLOOKUP(A69,'Tüm - Sektör'!$A:$H,6,0)</f>
        <v>8.7425925827134616</v>
      </c>
      <c r="G69" s="127">
        <f>VLOOKUP(A69,'Tüm - Sektör'!$A:$H,7,0)</f>
        <v>23.988026999999999</v>
      </c>
      <c r="H69" s="159">
        <v>40.76</v>
      </c>
      <c r="I69" s="141" t="e">
        <f>VLOOKUP(A69,'Tüm - Sektör'!$A:$H,9,0)</f>
        <v>#REF!</v>
      </c>
      <c r="J69" s="145" t="e">
        <f>VLOOKUP(A69,'Tüm - Sektör'!$A:$H,10,0)</f>
        <v>#REF!</v>
      </c>
      <c r="K69" s="146" t="e">
        <f>VLOOKUP(A69,'Tüm - Sektör'!$A:$H,11,0)</f>
        <v>#REF!</v>
      </c>
      <c r="L69" s="146" t="e">
        <f>VLOOKUP(A69,'Tüm - Sektör'!$A:$H,12,0)</f>
        <v>#REF!</v>
      </c>
      <c r="M69" s="146" t="e">
        <f>VLOOKUP(A69,'Tüm - Sektör'!$A:$H,13,0)</f>
        <v>#REF!</v>
      </c>
      <c r="N69" s="147" t="e">
        <f>VLOOKUP(A69,'Tüm - Sektör'!$A:$H,14,0)</f>
        <v>#REF!</v>
      </c>
      <c r="O69" s="148" t="e">
        <f>VLOOKUP(A69,'Tüm - Sektör'!$A:$H,15,0)</f>
        <v>#REF!</v>
      </c>
      <c r="P69" s="156" t="e">
        <f>VLOOKUP(A69,'Tüm - Sektör'!$A:$H,16,0)</f>
        <v>#REF!</v>
      </c>
      <c r="Q69" s="158">
        <f>E69*G69/100</f>
        <v>9.8147811960492959</v>
      </c>
      <c r="R69" s="166" t="str">
        <f>IF(OR(H69="", H70="", Q69=0), "", IF(H69&lt;H70, (H70-H69)/H69, ""))</f>
        <v/>
      </c>
      <c r="S69" s="191">
        <v>9.8147811960492959</v>
      </c>
      <c r="T69" s="208">
        <f>S69-Q69</f>
        <v>0</v>
      </c>
      <c r="U69" s="222"/>
      <c r="W69" s="200"/>
      <c r="X69" s="209" t="str">
        <f>IF(COUNTIF('Yıldız Liste'!A:A, A69)&gt;0, "Yıldız Pazar", IF(COUNTIF('Ana Pazar Liste'!A:A, A69)&gt;0, "Ana Pazar", IF(COUNTIF('Alt Pazar Liste'!A:A, A69)&gt;0, "Alt Pazar", "")))</f>
        <v>Ana Pazar</v>
      </c>
    </row>
    <row r="70" spans="1:24" ht="30" customHeight="1" thickTop="1" thickBot="1">
      <c r="A70" s="125" t="s">
        <v>672</v>
      </c>
      <c r="B70" s="136" t="s">
        <v>349</v>
      </c>
      <c r="C70" s="137">
        <v>620166725</v>
      </c>
      <c r="D70" s="137">
        <v>174710255</v>
      </c>
      <c r="E70" s="128">
        <f>VLOOKUP(A70,'Tüm - Sektör'!$A:$H,5,0)</f>
        <v>7.4379470378663397</v>
      </c>
      <c r="F70" s="128">
        <f>VLOOKUP(A70,'Tüm - Sektör'!$A:$H,6,0)</f>
        <v>1.0916164573333436</v>
      </c>
      <c r="G70" s="127">
        <f>VLOOKUP(A70,'Tüm - Sektör'!$A:$H,7,0)</f>
        <v>132.143317</v>
      </c>
      <c r="H70" s="159">
        <v>40.700000000000003</v>
      </c>
      <c r="I70" s="141" t="e">
        <f>VLOOKUP(A70,'Tüm - Sektör'!$A:$H,9,0)</f>
        <v>#REF!</v>
      </c>
      <c r="J70" s="145" t="e">
        <f>VLOOKUP(A70,'Tüm - Sektör'!$A:$H,10,0)</f>
        <v>#REF!</v>
      </c>
      <c r="K70" s="146" t="e">
        <f>VLOOKUP(A70,'Tüm - Sektör'!$A:$H,11,0)</f>
        <v>#REF!</v>
      </c>
      <c r="L70" s="146" t="e">
        <f>VLOOKUP(A70,'Tüm - Sektör'!$A:$H,12,0)</f>
        <v>#REF!</v>
      </c>
      <c r="M70" s="146" t="e">
        <f>VLOOKUP(A70,'Tüm - Sektör'!$A:$H,13,0)</f>
        <v>#REF!</v>
      </c>
      <c r="N70" s="147" t="e">
        <f>VLOOKUP(A70,'Tüm - Sektör'!$A:$H,14,0)</f>
        <v>#REF!</v>
      </c>
      <c r="O70" s="148" t="e">
        <f>VLOOKUP(A70,'Tüm - Sektör'!$A:$H,15,0)</f>
        <v>#REF!</v>
      </c>
      <c r="P70" s="156" t="e">
        <f>VLOOKUP(A70,'Tüm - Sektör'!$A:$H,16,0)</f>
        <v>#REF!</v>
      </c>
      <c r="Q70" s="158">
        <f>E70*G70/100</f>
        <v>9.8287499325398269</v>
      </c>
      <c r="R70" s="166" t="str">
        <f>IF(OR(H70="", H71="", Q70=0), "", IF(H70&lt;H71, (H71-H70)/H70, ""))</f>
        <v/>
      </c>
      <c r="S70" s="191">
        <v>9.8287499325398269</v>
      </c>
      <c r="T70" s="208">
        <f>S70-Q70</f>
        <v>0</v>
      </c>
      <c r="U70" s="222"/>
      <c r="W70" s="200"/>
      <c r="X70" s="209" t="str">
        <f>IF(COUNTIF('Yıldız Liste'!A:A, A70)&gt;0, "Yıldız Pazar", IF(COUNTIF('Ana Pazar Liste'!A:A, A70)&gt;0, "Ana Pazar", IF(COUNTIF('Alt Pazar Liste'!A:A, A70)&gt;0, "Alt Pazar", "")))</f>
        <v>Ana Pazar</v>
      </c>
    </row>
    <row r="71" spans="1:24" ht="30" customHeight="1" thickTop="1" thickBot="1">
      <c r="A71" s="125" t="s">
        <v>766</v>
      </c>
      <c r="B71" s="131" t="s">
        <v>233</v>
      </c>
      <c r="C71" s="132">
        <v>5199468670</v>
      </c>
      <c r="D71" s="132">
        <v>273350000</v>
      </c>
      <c r="E71" s="128">
        <f>VLOOKUP(A71,'Tüm - Sektör'!$A:$H,5,0)</f>
        <v>18.355812932606359</v>
      </c>
      <c r="F71" s="128">
        <f>VLOOKUP(A71,'Tüm - Sektör'!$A:$H,6,0)</f>
        <v>1.7671399625125257</v>
      </c>
      <c r="G71" s="127">
        <f>VLOOKUP(A71,'Tüm - Sektör'!$A:$H,7,0)</f>
        <v>54.497838000000002</v>
      </c>
      <c r="H71" s="159">
        <v>40</v>
      </c>
      <c r="I71" s="133" t="e">
        <f>VLOOKUP(A71,'Tüm - Sektör'!$A:$H,9,0)</f>
        <v>#REF!</v>
      </c>
      <c r="J71" s="132" t="e">
        <f>VLOOKUP(A71,'Tüm - Sektör'!$A:$H,10,0)</f>
        <v>#REF!</v>
      </c>
      <c r="K71" s="133" t="e">
        <f>VLOOKUP(A71,'Tüm - Sektör'!$A:$H,11,0)</f>
        <v>#REF!</v>
      </c>
      <c r="L71" s="133" t="e">
        <f>VLOOKUP(A71,'Tüm - Sektör'!$A:$H,12,0)</f>
        <v>#REF!</v>
      </c>
      <c r="M71" s="133" t="e">
        <f>VLOOKUP(A71,'Tüm - Sektör'!$A:$H,13,0)</f>
        <v>#REF!</v>
      </c>
      <c r="N71" s="134" t="e">
        <f>VLOOKUP(A71,'Tüm - Sektör'!$A:$H,14,0)</f>
        <v>#REF!</v>
      </c>
      <c r="O71" s="135" t="e">
        <f>VLOOKUP(A71,'Tüm - Sektör'!$A:$H,15,0)</f>
        <v>#REF!</v>
      </c>
      <c r="P71" s="153" t="e">
        <f>VLOOKUP(A71,'Tüm - Sektör'!$A:$H,16,0)</f>
        <v>#REF!</v>
      </c>
      <c r="Q71" s="158">
        <f>E71*G71/100</f>
        <v>10.003521195594862</v>
      </c>
      <c r="R71" s="166" t="str">
        <f>IF(OR(H71="", H72="", Q71=0), "", IF(H71&lt;H72, (H72-H71)/H71, ""))</f>
        <v/>
      </c>
      <c r="S71" s="191">
        <v>10.003521195594862</v>
      </c>
      <c r="T71" s="208">
        <f>S71-Q71</f>
        <v>0</v>
      </c>
      <c r="U71" s="222"/>
      <c r="W71" s="200"/>
      <c r="X71" s="209" t="str">
        <f>IF(COUNTIF('Yıldız Liste'!A:A, A71)&gt;0, "Yıldız Pazar", IF(COUNTIF('Ana Pazar Liste'!A:A, A71)&gt;0, "Ana Pazar", IF(COUNTIF('Alt Pazar Liste'!A:A, A71)&gt;0, "Alt Pazar", "")))</f>
        <v>Ana Pazar</v>
      </c>
    </row>
    <row r="72" spans="1:24" ht="30" customHeight="1" thickTop="1" thickBot="1">
      <c r="A72" s="125" t="s">
        <v>325</v>
      </c>
      <c r="B72" s="126" t="s">
        <v>200</v>
      </c>
      <c r="C72" s="127">
        <v>3231285211</v>
      </c>
      <c r="D72" s="127">
        <v>75000000</v>
      </c>
      <c r="E72" s="128">
        <f>VLOOKUP(A72,'Tüm - Sektör'!$A:$H,5,0)</f>
        <v>47.978285028196247</v>
      </c>
      <c r="F72" s="128">
        <f>VLOOKUP(A72,'Tüm - Sektör'!$A:$H,6,0)</f>
        <v>16.402832488272221</v>
      </c>
      <c r="G72" s="127">
        <f>VLOOKUP(A72,'Tüm - Sektör'!$A:$H,7,0)</f>
        <v>20.950914999999998</v>
      </c>
      <c r="H72" s="159">
        <v>39.799999999999997</v>
      </c>
      <c r="I72" s="128" t="e">
        <f>VLOOKUP(A72,'Tüm - Sektör'!$A:$H,9,0)</f>
        <v>#REF!</v>
      </c>
      <c r="J72" s="127" t="e">
        <f>VLOOKUP(A72,'Tüm - Sektör'!$A:$H,10,0)</f>
        <v>#REF!</v>
      </c>
      <c r="K72" s="128" t="e">
        <f>VLOOKUP(A72,'Tüm - Sektör'!$A:$H,11,0)</f>
        <v>#REF!</v>
      </c>
      <c r="L72" s="128" t="e">
        <f>VLOOKUP(A72,'Tüm - Sektör'!$A:$H,12,0)</f>
        <v>#REF!</v>
      </c>
      <c r="M72" s="128" t="e">
        <f>VLOOKUP(A72,'Tüm - Sektör'!$A:$H,13,0)</f>
        <v>#REF!</v>
      </c>
      <c r="N72" s="129" t="e">
        <f>VLOOKUP(A72,'Tüm - Sektör'!$A:$H,14,0)</f>
        <v>#REF!</v>
      </c>
      <c r="O72" s="130" t="e">
        <f>VLOOKUP(A72,'Tüm - Sektör'!$A:$H,15,0)</f>
        <v>#REF!</v>
      </c>
      <c r="P72" s="152" t="e">
        <f>VLOOKUP(A72,'Tüm - Sektör'!$A:$H,16,0)</f>
        <v>#REF!</v>
      </c>
      <c r="Q72" s="158">
        <f>E72*G72/100</f>
        <v>10.051889714715122</v>
      </c>
      <c r="R72" s="166" t="str">
        <f>IF(OR(H72="", H73="", Q72=0), "", IF(H72&lt;H73, (H73-H72)/H72, ""))</f>
        <v/>
      </c>
      <c r="S72" s="191">
        <v>10.051889714715122</v>
      </c>
      <c r="T72" s="208">
        <f>S72-Q72</f>
        <v>0</v>
      </c>
      <c r="U72" s="222"/>
      <c r="W72" s="200"/>
      <c r="X72" s="209" t="str">
        <f>IF(COUNTIF('Yıldız Liste'!A:A, A72)&gt;0, "Yıldız Pazar", IF(COUNTIF('Ana Pazar Liste'!A:A, A72)&gt;0, "Ana Pazar", IF(COUNTIF('Alt Pazar Liste'!A:A, A72)&gt;0, "Alt Pazar", "")))</f>
        <v>Ana Pazar</v>
      </c>
    </row>
    <row r="73" spans="1:24" ht="30" customHeight="1" thickTop="1" thickBot="1">
      <c r="A73" s="125" t="s">
        <v>95</v>
      </c>
      <c r="B73" s="136" t="s">
        <v>355</v>
      </c>
      <c r="C73" s="137">
        <v>418442261</v>
      </c>
      <c r="D73" s="137">
        <v>23000000</v>
      </c>
      <c r="E73" s="128">
        <f>VLOOKUP(A73,'Tüm - Sektör'!$A:$H,5,0)</f>
        <v>86.673057504561768</v>
      </c>
      <c r="F73" s="128">
        <f>VLOOKUP(A73,'Tüm - Sektör'!$A:$H,6,0)</f>
        <v>99.168258014372739</v>
      </c>
      <c r="G73" s="127">
        <f>VLOOKUP(A73,'Tüm - Sektör'!$A:$H,7,0)</f>
        <v>11.696857</v>
      </c>
      <c r="H73" s="159">
        <v>39.46</v>
      </c>
      <c r="I73" s="138" t="e">
        <f>VLOOKUP(A73,'Tüm - Sektör'!$A:$H,9,0)</f>
        <v>#REF!</v>
      </c>
      <c r="J73" s="137" t="e">
        <f>VLOOKUP(A73,'Tüm - Sektör'!$A:$H,10,0)</f>
        <v>#REF!</v>
      </c>
      <c r="K73" s="138" t="e">
        <f>VLOOKUP(A73,'Tüm - Sektör'!$A:$H,11,0)</f>
        <v>#REF!</v>
      </c>
      <c r="L73" s="138" t="e">
        <f>VLOOKUP(A73,'Tüm - Sektör'!$A:$H,12,0)</f>
        <v>#REF!</v>
      </c>
      <c r="M73" s="138" t="e">
        <f>VLOOKUP(A73,'Tüm - Sektör'!$A:$H,13,0)</f>
        <v>#REF!</v>
      </c>
      <c r="N73" s="139" t="e">
        <f>VLOOKUP(A73,'Tüm - Sektör'!$A:$H,14,0)</f>
        <v>#REF!</v>
      </c>
      <c r="O73" s="140" t="e">
        <f>VLOOKUP(A73,'Tüm - Sektör'!$A:$H,15,0)</f>
        <v>#REF!</v>
      </c>
      <c r="P73" s="154" t="e">
        <f>VLOOKUP(A73,'Tüm - Sektör'!$A:$H,16,0)</f>
        <v>#REF!</v>
      </c>
      <c r="Q73" s="158">
        <f>E73*G73/100</f>
        <v>10.138023593836358</v>
      </c>
      <c r="R73" s="166" t="str">
        <f>IF(OR(H73="", H74="", Q73=0), "", IF(H73&lt;H74, (H74-H73)/H73, ""))</f>
        <v/>
      </c>
      <c r="S73" s="191">
        <v>10.138023593836358</v>
      </c>
      <c r="T73" s="208">
        <f>S73-Q73</f>
        <v>0</v>
      </c>
      <c r="U73" s="222"/>
      <c r="W73" s="200"/>
      <c r="X73" s="209" t="str">
        <f>IF(COUNTIF('Yıldız Liste'!A:A, A73)&gt;0, "Yıldız Pazar", IF(COUNTIF('Ana Pazar Liste'!A:A, A73)&gt;0, "Ana Pazar", IF(COUNTIF('Alt Pazar Liste'!A:A, A73)&gt;0, "Alt Pazar", "")))</f>
        <v>Ana Pazar</v>
      </c>
    </row>
    <row r="74" spans="1:24" ht="30" customHeight="1" thickTop="1" thickBot="1">
      <c r="A74" s="125" t="s">
        <v>89</v>
      </c>
      <c r="B74" s="136" t="s">
        <v>355</v>
      </c>
      <c r="C74" s="137">
        <v>1056734129</v>
      </c>
      <c r="D74" s="137">
        <v>117000000</v>
      </c>
      <c r="E74" s="128">
        <f>VLOOKUP(A74,'Tüm - Sektör'!$A:$H,5,0)</f>
        <v>19.342812472013367</v>
      </c>
      <c r="F74" s="128">
        <f>VLOOKUP(A74,'Tüm - Sektör'!$A:$H,6,0)</f>
        <v>4.4681941492292374</v>
      </c>
      <c r="G74" s="127">
        <f>VLOOKUP(A74,'Tüm - Sektör'!$A:$H,7,0)</f>
        <v>53.028322000000003</v>
      </c>
      <c r="H74" s="159">
        <v>39</v>
      </c>
      <c r="I74" s="138" t="e">
        <f>VLOOKUP(A74,'Tüm - Sektör'!$A:$H,9,0)</f>
        <v>#REF!</v>
      </c>
      <c r="J74" s="137" t="e">
        <f>VLOOKUP(A74,'Tüm - Sektör'!$A:$H,10,0)</f>
        <v>#REF!</v>
      </c>
      <c r="K74" s="138" t="e">
        <f>VLOOKUP(A74,'Tüm - Sektör'!$A:$H,11,0)</f>
        <v>#REF!</v>
      </c>
      <c r="L74" s="138" t="e">
        <f>VLOOKUP(A74,'Tüm - Sektör'!$A:$H,12,0)</f>
        <v>#REF!</v>
      </c>
      <c r="M74" s="138" t="e">
        <f>VLOOKUP(A74,'Tüm - Sektör'!$A:$H,13,0)</f>
        <v>#REF!</v>
      </c>
      <c r="N74" s="139" t="e">
        <f>VLOOKUP(A74,'Tüm - Sektör'!$A:$H,14,0)</f>
        <v>#REF!</v>
      </c>
      <c r="O74" s="140" t="e">
        <f>VLOOKUP(A74,'Tüm - Sektör'!$A:$H,15,0)</f>
        <v>#REF!</v>
      </c>
      <c r="P74" s="154" t="e">
        <f>VLOOKUP(A74,'Tüm - Sektör'!$A:$H,16,0)</f>
        <v>#REF!</v>
      </c>
      <c r="Q74" s="158">
        <f>E74*G74/100</f>
        <v>10.257168881515408</v>
      </c>
      <c r="R74" s="166" t="str">
        <f>IF(OR(H74="", H75="", Q74=0), "", IF(H74&lt;H75, (H75-H74)/H74, ""))</f>
        <v/>
      </c>
      <c r="S74" s="191">
        <v>10.257168881515408</v>
      </c>
      <c r="T74" s="208">
        <f>S74-Q74</f>
        <v>0</v>
      </c>
      <c r="U74" s="222"/>
      <c r="W74" s="200"/>
      <c r="X74" s="209" t="str">
        <f>IF(COUNTIF('Yıldız Liste'!A:A, A74)&gt;0, "Yıldız Pazar", IF(COUNTIF('Ana Pazar Liste'!A:A, A74)&gt;0, "Ana Pazar", IF(COUNTIF('Alt Pazar Liste'!A:A, A74)&gt;0, "Alt Pazar", "")))</f>
        <v>Ana Pazar</v>
      </c>
    </row>
    <row r="75" spans="1:24" ht="30" customHeight="1" thickTop="1" thickBot="1">
      <c r="A75" s="125" t="s">
        <v>449</v>
      </c>
      <c r="B75" s="136" t="s">
        <v>426</v>
      </c>
      <c r="C75" s="137">
        <v>1225783772</v>
      </c>
      <c r="D75" s="137">
        <v>120000000</v>
      </c>
      <c r="E75" s="128">
        <f>VLOOKUP(A75,'Tüm - Sektör'!$A:$H,5,0)</f>
        <v>24.325598328228121</v>
      </c>
      <c r="F75" s="128">
        <f>VLOOKUP(A75,'Tüm - Sektör'!$A:$H,6,0)</f>
        <v>4.8265076048071673</v>
      </c>
      <c r="G75" s="127">
        <f>VLOOKUP(A75,'Tüm - Sektör'!$A:$H,7,0)</f>
        <v>42.238092000000002</v>
      </c>
      <c r="H75" s="159">
        <v>38.94</v>
      </c>
      <c r="I75" s="141" t="e">
        <f>VLOOKUP(A75,'Tüm - Sektör'!$A:$H,9,0)</f>
        <v>#REF!</v>
      </c>
      <c r="J75" s="145" t="e">
        <f>VLOOKUP(A75,'Tüm - Sektör'!$A:$H,10,0)</f>
        <v>#REF!</v>
      </c>
      <c r="K75" s="146" t="e">
        <f>VLOOKUP(A75,'Tüm - Sektör'!$A:$H,11,0)</f>
        <v>#REF!</v>
      </c>
      <c r="L75" s="146" t="e">
        <f>VLOOKUP(A75,'Tüm - Sektör'!$A:$H,12,0)</f>
        <v>#REF!</v>
      </c>
      <c r="M75" s="146" t="e">
        <f>VLOOKUP(A75,'Tüm - Sektör'!$A:$H,13,0)</f>
        <v>#REF!</v>
      </c>
      <c r="N75" s="147" t="e">
        <f>VLOOKUP(A75,'Tüm - Sektör'!$A:$H,14,0)</f>
        <v>#REF!</v>
      </c>
      <c r="O75" s="148" t="e">
        <f>VLOOKUP(A75,'Tüm - Sektör'!$A:$H,15,0)</f>
        <v>#REF!</v>
      </c>
      <c r="P75" s="156" t="e">
        <f>VLOOKUP(A75,'Tüm - Sektör'!$A:$H,16,0)</f>
        <v>#REF!</v>
      </c>
      <c r="Q75" s="158">
        <f>E75*G75/100</f>
        <v>10.274668601427457</v>
      </c>
      <c r="R75" s="166" t="str">
        <f>IF(OR(H75="", H76="", Q75=0), "", IF(H75&lt;H76, (H76-H75)/H75, ""))</f>
        <v/>
      </c>
      <c r="S75" s="191">
        <v>10.274668601427457</v>
      </c>
      <c r="T75" s="208">
        <f>S75-Q75</f>
        <v>0</v>
      </c>
      <c r="U75" s="222"/>
      <c r="W75" s="200"/>
      <c r="X75" s="209" t="str">
        <f>IF(COUNTIF('Yıldız Liste'!A:A, A75)&gt;0, "Yıldız Pazar", IF(COUNTIF('Ana Pazar Liste'!A:A, A75)&gt;0, "Ana Pazar", IF(COUNTIF('Alt Pazar Liste'!A:A, A75)&gt;0, "Alt Pazar", "")))</f>
        <v>Ana Pazar</v>
      </c>
    </row>
    <row r="76" spans="1:24" ht="30" customHeight="1" thickTop="1" thickBot="1">
      <c r="A76" s="125" t="s">
        <v>55</v>
      </c>
      <c r="B76" s="136" t="s">
        <v>375</v>
      </c>
      <c r="C76" s="137">
        <v>3590822435</v>
      </c>
      <c r="D76" s="137">
        <v>372475397</v>
      </c>
      <c r="E76" s="128">
        <f>VLOOKUP(A76,'Tüm - Sektör'!$A:$H,5,0)</f>
        <v>5.3346596378143323</v>
      </c>
      <c r="F76" s="128">
        <f>VLOOKUP(A76,'Tüm - Sektör'!$A:$H,6,0)</f>
        <v>0.40920513951340309</v>
      </c>
      <c r="G76" s="127">
        <f>VLOOKUP(A76,'Tüm - Sektör'!$A:$H,7,0)</f>
        <v>194.679441</v>
      </c>
      <c r="H76" s="159">
        <v>38.520000000000003</v>
      </c>
      <c r="I76" s="141" t="e">
        <f>VLOOKUP(A76,'Tüm - Sektör'!$A:$H,9,0)</f>
        <v>#REF!</v>
      </c>
      <c r="J76" s="145" t="e">
        <f>VLOOKUP(A76,'Tüm - Sektör'!$A:$H,10,0)</f>
        <v>#REF!</v>
      </c>
      <c r="K76" s="146" t="e">
        <f>VLOOKUP(A76,'Tüm - Sektör'!$A:$H,11,0)</f>
        <v>#REF!</v>
      </c>
      <c r="L76" s="146" t="e">
        <f>VLOOKUP(A76,'Tüm - Sektör'!$A:$H,12,0)</f>
        <v>#REF!</v>
      </c>
      <c r="M76" s="146" t="e">
        <f>VLOOKUP(A76,'Tüm - Sektör'!$A:$H,13,0)</f>
        <v>#REF!</v>
      </c>
      <c r="N76" s="147" t="e">
        <f>VLOOKUP(A76,'Tüm - Sektör'!$A:$H,14,0)</f>
        <v>#REF!</v>
      </c>
      <c r="O76" s="148" t="e">
        <f>VLOOKUP(A76,'Tüm - Sektör'!$A:$H,15,0)</f>
        <v>#REF!</v>
      </c>
      <c r="P76" s="156" t="e">
        <f>VLOOKUP(A76,'Tüm - Sektör'!$A:$H,16,0)</f>
        <v>#REF!</v>
      </c>
      <c r="Q76" s="158">
        <f>E76*G76/100</f>
        <v>10.385485562149567</v>
      </c>
      <c r="R76" s="166" t="str">
        <f>IF(OR(H76="", H77="", Q76=0), "", IF(H76&lt;H77, (H77-H76)/H76, ""))</f>
        <v/>
      </c>
      <c r="S76" s="191">
        <v>10.385485562149567</v>
      </c>
      <c r="T76" s="208">
        <f>S76-Q76</f>
        <v>0</v>
      </c>
      <c r="U76" s="222"/>
      <c r="W76" s="200"/>
      <c r="X76" s="209" t="str">
        <f>IF(COUNTIF('Yıldız Liste'!A:A, A76)&gt;0, "Yıldız Pazar", IF(COUNTIF('Ana Pazar Liste'!A:A, A76)&gt;0, "Ana Pazar", IF(COUNTIF('Alt Pazar Liste'!A:A, A76)&gt;0, "Alt Pazar", "")))</f>
        <v>Ana Pazar</v>
      </c>
    </row>
    <row r="77" spans="1:24" ht="30" customHeight="1" thickTop="1" thickBot="1">
      <c r="A77" s="125" t="s">
        <v>94</v>
      </c>
      <c r="B77" s="136" t="s">
        <v>605</v>
      </c>
      <c r="C77" s="137">
        <v>3080653025</v>
      </c>
      <c r="D77" s="137">
        <v>72000000</v>
      </c>
      <c r="E77" s="128">
        <f>VLOOKUP(A77,'Tüm - Sektör'!$A:$H,5,0)</f>
        <v>84.656084656084658</v>
      </c>
      <c r="F77" s="128">
        <f>VLOOKUP(A77,'Tüm - Sektör'!$A:$H,6,0)</f>
        <v>31.777809555587336</v>
      </c>
      <c r="G77" s="127">
        <f>VLOOKUP(A77,'Tüm - Sektör'!$A:$H,7,0)</f>
        <v>12.606714999999999</v>
      </c>
      <c r="H77" s="159">
        <v>37.5</v>
      </c>
      <c r="I77" s="141" t="e">
        <f>VLOOKUP(A77,'Tüm - Sektör'!$A:$H,9,0)</f>
        <v>#REF!</v>
      </c>
      <c r="J77" s="145" t="e">
        <f>VLOOKUP(A77,'Tüm - Sektör'!$A:$H,10,0)</f>
        <v>#REF!</v>
      </c>
      <c r="K77" s="146" t="e">
        <f>VLOOKUP(A77,'Tüm - Sektör'!$A:$H,11,0)</f>
        <v>#REF!</v>
      </c>
      <c r="L77" s="146" t="e">
        <f>VLOOKUP(A77,'Tüm - Sektör'!$A:$H,12,0)</f>
        <v>#REF!</v>
      </c>
      <c r="M77" s="146" t="e">
        <f>VLOOKUP(A77,'Tüm - Sektör'!$A:$H,13,0)</f>
        <v>#REF!</v>
      </c>
      <c r="N77" s="147" t="e">
        <f>VLOOKUP(A77,'Tüm - Sektör'!$A:$H,14,0)</f>
        <v>#REF!</v>
      </c>
      <c r="O77" s="148" t="e">
        <f>VLOOKUP(A77,'Tüm - Sektör'!$A:$H,15,0)</f>
        <v>#REF!</v>
      </c>
      <c r="P77" s="156" t="e">
        <f>VLOOKUP(A77,'Tüm - Sektör'!$A:$H,16,0)</f>
        <v>#REF!</v>
      </c>
      <c r="Q77" s="158">
        <f>E77*G77/100</f>
        <v>10.672351322751322</v>
      </c>
      <c r="R77" s="166" t="str">
        <f>IF(OR(H77="", H78="", Q77=0), "", IF(H77&lt;H78, (H78-H77)/H77, ""))</f>
        <v/>
      </c>
      <c r="S77" s="191">
        <v>10.672351322751322</v>
      </c>
      <c r="T77" s="208">
        <f>S77-Q77</f>
        <v>0</v>
      </c>
      <c r="U77" s="222"/>
      <c r="W77" s="200"/>
      <c r="X77" s="209" t="str">
        <f>IF(COUNTIF('Yıldız Liste'!A:A, A77)&gt;0, "Yıldız Pazar", IF(COUNTIF('Ana Pazar Liste'!A:A, A77)&gt;0, "Ana Pazar", IF(COUNTIF('Alt Pazar Liste'!A:A, A77)&gt;0, "Alt Pazar", "")))</f>
        <v>Ana Pazar</v>
      </c>
    </row>
    <row r="78" spans="1:24" ht="30" customHeight="1" thickTop="1" thickBot="1">
      <c r="A78" s="125" t="s">
        <v>128</v>
      </c>
      <c r="B78" s="126" t="s">
        <v>208</v>
      </c>
      <c r="C78" s="127">
        <v>739991756</v>
      </c>
      <c r="D78" s="127">
        <v>331056000</v>
      </c>
      <c r="E78" s="128">
        <f>VLOOKUP(A78,'Tüm - Sektör'!$A:$H,5,0)</f>
        <v>3.5018893948502452</v>
      </c>
      <c r="F78" s="128">
        <f>VLOOKUP(A78,'Tüm - Sektör'!$A:$H,6,0)</f>
        <v>0.3022267613636575</v>
      </c>
      <c r="G78" s="127">
        <f>VLOOKUP(A78,'Tüm - Sektör'!$A:$H,7,0)</f>
        <v>306.919645</v>
      </c>
      <c r="H78" s="159">
        <v>37.22</v>
      </c>
      <c r="I78" s="128" t="e">
        <f>VLOOKUP(A78,'Tüm - Sektör'!$A:$H,9,0)</f>
        <v>#REF!</v>
      </c>
      <c r="J78" s="127" t="e">
        <f>VLOOKUP(A78,'Tüm - Sektör'!$A:$H,10,0)</f>
        <v>#REF!</v>
      </c>
      <c r="K78" s="128" t="e">
        <f>VLOOKUP(A78,'Tüm - Sektör'!$A:$H,11,0)</f>
        <v>#REF!</v>
      </c>
      <c r="L78" s="128" t="e">
        <f>VLOOKUP(A78,'Tüm - Sektör'!$A:$H,12,0)</f>
        <v>#REF!</v>
      </c>
      <c r="M78" s="128" t="e">
        <f>VLOOKUP(A78,'Tüm - Sektör'!$A:$H,13,0)</f>
        <v>#REF!</v>
      </c>
      <c r="N78" s="129" t="e">
        <f>VLOOKUP(A78,'Tüm - Sektör'!$A:$H,14,0)</f>
        <v>#REF!</v>
      </c>
      <c r="O78" s="130" t="e">
        <f>VLOOKUP(A78,'Tüm - Sektör'!$A:$H,15,0)</f>
        <v>#REF!</v>
      </c>
      <c r="P78" s="152" t="e">
        <f>VLOOKUP(A78,'Tüm - Sektör'!$A:$H,16,0)</f>
        <v>#REF!</v>
      </c>
      <c r="Q78" s="158">
        <f>E78*G78/100</f>
        <v>10.74798649896702</v>
      </c>
      <c r="R78" s="166" t="str">
        <f>IF(OR(H78="", H79="", Q78=0), "", IF(H78&lt;H79, (H79-H78)/H78, ""))</f>
        <v/>
      </c>
      <c r="S78" s="191">
        <v>10.74798649896702</v>
      </c>
      <c r="T78" s="208">
        <f>S78-Q78</f>
        <v>0</v>
      </c>
      <c r="U78" s="222"/>
      <c r="W78" s="200"/>
      <c r="X78" s="209" t="str">
        <f>IF(COUNTIF('Yıldız Liste'!A:A, A78)&gt;0, "Yıldız Pazar", IF(COUNTIF('Ana Pazar Liste'!A:A, A78)&gt;0, "Ana Pazar", IF(COUNTIF('Alt Pazar Liste'!A:A, A78)&gt;0, "Alt Pazar", "")))</f>
        <v>Ana Pazar</v>
      </c>
    </row>
    <row r="79" spans="1:24" ht="30" customHeight="1" thickTop="1" thickBot="1">
      <c r="A79" s="125" t="s">
        <v>488</v>
      </c>
      <c r="B79" s="136" t="s">
        <v>608</v>
      </c>
      <c r="C79" s="137">
        <v>1606779225</v>
      </c>
      <c r="D79" s="137">
        <v>84000000</v>
      </c>
      <c r="E79" s="128">
        <f>VLOOKUP(A79,'Tüm - Sektör'!$A:$H,5,0)</f>
        <v>62.429856934241542</v>
      </c>
      <c r="F79" s="128">
        <f>VLOOKUP(A79,'Tüm - Sektör'!$A:$H,6,0)</f>
        <v>20.64479395973596</v>
      </c>
      <c r="G79" s="127">
        <f>VLOOKUP(A79,'Tüm - Sektör'!$A:$H,7,0)</f>
        <v>17.924288000000001</v>
      </c>
      <c r="H79" s="159">
        <v>35.76</v>
      </c>
      <c r="I79" s="141" t="e">
        <f>VLOOKUP(A79,'Tüm - Sektör'!$A:$H,9,0)</f>
        <v>#REF!</v>
      </c>
      <c r="J79" s="145" t="e">
        <f>VLOOKUP(A79,'Tüm - Sektör'!$A:$H,10,0)</f>
        <v>#REF!</v>
      </c>
      <c r="K79" s="146" t="e">
        <f>VLOOKUP(A79,'Tüm - Sektör'!$A:$H,11,0)</f>
        <v>#REF!</v>
      </c>
      <c r="L79" s="146" t="e">
        <f>VLOOKUP(A79,'Tüm - Sektör'!$A:$H,12,0)</f>
        <v>#REF!</v>
      </c>
      <c r="M79" s="146" t="e">
        <f>VLOOKUP(A79,'Tüm - Sektör'!$A:$H,13,0)</f>
        <v>#REF!</v>
      </c>
      <c r="N79" s="147" t="e">
        <f>VLOOKUP(A79,'Tüm - Sektör'!$A:$H,14,0)</f>
        <v>#REF!</v>
      </c>
      <c r="O79" s="148" t="e">
        <f>VLOOKUP(A79,'Tüm - Sektör'!$A:$H,15,0)</f>
        <v>#REF!</v>
      </c>
      <c r="P79" s="156" t="e">
        <f>VLOOKUP(A79,'Tüm - Sektör'!$A:$H,16,0)</f>
        <v>#REF!</v>
      </c>
      <c r="Q79" s="158">
        <f>E79*G79/100</f>
        <v>11.190107354881425</v>
      </c>
      <c r="R79" s="166" t="str">
        <f>IF(OR(H79="", H80="", Q79=0), "", IF(H79&lt;H80, (H80-H79)/H79, ""))</f>
        <v/>
      </c>
      <c r="S79" s="191">
        <v>11.190107354881425</v>
      </c>
      <c r="T79" s="208">
        <f>S79-Q79</f>
        <v>0</v>
      </c>
      <c r="U79" s="222"/>
      <c r="W79" s="200"/>
      <c r="X79" s="209" t="str">
        <f>IF(COUNTIF('Yıldız Liste'!A:A, A79)&gt;0, "Yıldız Pazar", IF(COUNTIF('Ana Pazar Liste'!A:A, A79)&gt;0, "Ana Pazar", IF(COUNTIF('Alt Pazar Liste'!A:A, A79)&gt;0, "Alt Pazar", "")))</f>
        <v>Ana Pazar</v>
      </c>
    </row>
    <row r="80" spans="1:24" ht="30" customHeight="1" thickTop="1" thickBot="1">
      <c r="A80" s="125" t="s">
        <v>98</v>
      </c>
      <c r="B80" s="136" t="s">
        <v>376</v>
      </c>
      <c r="C80" s="137">
        <v>7603602013</v>
      </c>
      <c r="D80" s="137">
        <v>65000000</v>
      </c>
      <c r="E80" s="128">
        <f>VLOOKUP(A80,'Tüm - Sektör'!$A:$H,5,0)</f>
        <v>36.481539392547347</v>
      </c>
      <c r="F80" s="128">
        <f>VLOOKUP(A80,'Tüm - Sektör'!$A:$H,6,0)</f>
        <v>16.035841491229604</v>
      </c>
      <c r="G80" s="127">
        <f>VLOOKUP(A80,'Tüm - Sektör'!$A:$H,7,0)</f>
        <v>31.101011</v>
      </c>
      <c r="H80" s="159">
        <v>35.26</v>
      </c>
      <c r="I80" s="141" t="e">
        <f>VLOOKUP(A80,'Tüm - Sektör'!$A:$H,9,0)</f>
        <v>#REF!</v>
      </c>
      <c r="J80" s="145" t="e">
        <f>VLOOKUP(A80,'Tüm - Sektör'!$A:$H,10,0)</f>
        <v>#REF!</v>
      </c>
      <c r="K80" s="146" t="e">
        <f>VLOOKUP(A80,'Tüm - Sektör'!$A:$H,11,0)</f>
        <v>#REF!</v>
      </c>
      <c r="L80" s="146" t="e">
        <f>VLOOKUP(A80,'Tüm - Sektör'!$A:$H,12,0)</f>
        <v>#REF!</v>
      </c>
      <c r="M80" s="146" t="e">
        <f>VLOOKUP(A80,'Tüm - Sektör'!$A:$H,13,0)</f>
        <v>#REF!</v>
      </c>
      <c r="N80" s="147" t="e">
        <f>VLOOKUP(A80,'Tüm - Sektör'!$A:$H,14,0)</f>
        <v>#REF!</v>
      </c>
      <c r="O80" s="148" t="e">
        <f>VLOOKUP(A80,'Tüm - Sektör'!$A:$H,15,0)</f>
        <v>#REF!</v>
      </c>
      <c r="P80" s="156" t="e">
        <f>VLOOKUP(A80,'Tüm - Sektör'!$A:$H,16,0)</f>
        <v>#REF!</v>
      </c>
      <c r="Q80" s="158">
        <f>E80*G80/100</f>
        <v>11.346127579445483</v>
      </c>
      <c r="R80" s="166" t="str">
        <f>IF(OR(H80="", H81="", Q80=0), "", IF(H80&lt;H81, (H81-H80)/H80, ""))</f>
        <v/>
      </c>
      <c r="S80" s="191">
        <v>11.346127579445483</v>
      </c>
      <c r="T80" s="208">
        <f>S80-Q80</f>
        <v>0</v>
      </c>
      <c r="U80" s="222"/>
      <c r="W80" s="200"/>
      <c r="X80" s="209" t="str">
        <f>IF(COUNTIF('Yıldız Liste'!A:A, A80)&gt;0, "Yıldız Pazar", IF(COUNTIF('Ana Pazar Liste'!A:A, A80)&gt;0, "Ana Pazar", IF(COUNTIF('Alt Pazar Liste'!A:A, A80)&gt;0, "Alt Pazar", "")))</f>
        <v>Ana Pazar</v>
      </c>
    </row>
    <row r="81" spans="1:24" ht="30" customHeight="1" thickTop="1" thickBot="1">
      <c r="A81" s="125" t="s">
        <v>347</v>
      </c>
      <c r="B81" s="136" t="s">
        <v>355</v>
      </c>
      <c r="C81" s="137">
        <v>765978559</v>
      </c>
      <c r="D81" s="137">
        <v>45500000</v>
      </c>
      <c r="E81" s="128">
        <f>VLOOKUP(A81,'Tüm - Sektör'!$A:$H,5,0)</f>
        <v>73.330189142591763</v>
      </c>
      <c r="F81" s="128">
        <f>VLOOKUP(A81,'Tüm - Sektör'!$A:$H,6,0)</f>
        <v>47.401544371423249</v>
      </c>
      <c r="G81" s="127">
        <f>VLOOKUP(A81,'Tüm - Sektör'!$A:$H,7,0)</f>
        <v>15.667655999999999</v>
      </c>
      <c r="H81" s="159">
        <v>34.82</v>
      </c>
      <c r="I81" s="138" t="e">
        <f>VLOOKUP(A81,'Tüm - Sektör'!$A:$H,9,0)</f>
        <v>#REF!</v>
      </c>
      <c r="J81" s="137" t="e">
        <f>VLOOKUP(A81,'Tüm - Sektör'!$A:$H,10,0)</f>
        <v>#REF!</v>
      </c>
      <c r="K81" s="138" t="e">
        <f>VLOOKUP(A81,'Tüm - Sektör'!$A:$H,11,0)</f>
        <v>#REF!</v>
      </c>
      <c r="L81" s="138" t="e">
        <f>VLOOKUP(A81,'Tüm - Sektör'!$A:$H,12,0)</f>
        <v>#REF!</v>
      </c>
      <c r="M81" s="138" t="e">
        <f>VLOOKUP(A81,'Tüm - Sektör'!$A:$H,13,0)</f>
        <v>#REF!</v>
      </c>
      <c r="N81" s="139" t="e">
        <f>VLOOKUP(A81,'Tüm - Sektör'!$A:$H,14,0)</f>
        <v>#REF!</v>
      </c>
      <c r="O81" s="140" t="e">
        <f>VLOOKUP(A81,'Tüm - Sektör'!$A:$H,15,0)</f>
        <v>#REF!</v>
      </c>
      <c r="P81" s="154" t="e">
        <f>VLOOKUP(A81,'Tüm - Sektör'!$A:$H,16,0)</f>
        <v>#REF!</v>
      </c>
      <c r="Q81" s="158">
        <f>E81*G81/100</f>
        <v>11.489121779010627</v>
      </c>
      <c r="R81" s="166" t="str">
        <f>IF(OR(H81="", H82="", Q81=0), "", IF(H81&lt;H82, (H82-H81)/H81, ""))</f>
        <v/>
      </c>
      <c r="S81" s="191">
        <v>11.489121779010627</v>
      </c>
      <c r="T81" s="208">
        <f>S81-Q81</f>
        <v>0</v>
      </c>
      <c r="U81" s="222"/>
      <c r="W81" s="200"/>
      <c r="X81" s="209" t="str">
        <f>IF(COUNTIF('Yıldız Liste'!A:A, A81)&gt;0, "Yıldız Pazar", IF(COUNTIF('Ana Pazar Liste'!A:A, A81)&gt;0, "Ana Pazar", IF(COUNTIF('Alt Pazar Liste'!A:A, A81)&gt;0, "Alt Pazar", "")))</f>
        <v>Ana Pazar</v>
      </c>
    </row>
    <row r="82" spans="1:24" ht="30" customHeight="1" thickTop="1" thickBot="1">
      <c r="A82" s="125" t="s">
        <v>730</v>
      </c>
      <c r="B82" s="136" t="s">
        <v>693</v>
      </c>
      <c r="C82" s="137">
        <v>818057024</v>
      </c>
      <c r="D82" s="137">
        <v>100000000</v>
      </c>
      <c r="E82" s="128">
        <f>VLOOKUP(A82,'Tüm - Sektör'!$A:$H,5,0)</f>
        <v>37.954423569089762</v>
      </c>
      <c r="F82" s="128">
        <f>VLOOKUP(A82,'Tüm - Sektör'!$A:$H,6,0)</f>
        <v>11.163065755614635</v>
      </c>
      <c r="G82" s="127">
        <f>VLOOKUP(A82,'Tüm - Sektör'!$A:$H,7,0)</f>
        <v>30.53511</v>
      </c>
      <c r="H82" s="159">
        <v>34.520000000000003</v>
      </c>
      <c r="I82" s="141" t="e">
        <f>VLOOKUP(A82,'Tüm - Sektör'!$A:$H,9,0)</f>
        <v>#REF!</v>
      </c>
      <c r="J82" s="145" t="e">
        <f>VLOOKUP(A82,'Tüm - Sektör'!$A:$H,10,0)</f>
        <v>#REF!</v>
      </c>
      <c r="K82" s="146" t="e">
        <f>VLOOKUP(A82,'Tüm - Sektör'!$A:$H,11,0)</f>
        <v>#REF!</v>
      </c>
      <c r="L82" s="146" t="e">
        <f>VLOOKUP(A82,'Tüm - Sektör'!$A:$H,12,0)</f>
        <v>#REF!</v>
      </c>
      <c r="M82" s="146" t="e">
        <f>VLOOKUP(A82,'Tüm - Sektör'!$A:$H,13,0)</f>
        <v>#REF!</v>
      </c>
      <c r="N82" s="147" t="e">
        <f>VLOOKUP(A82,'Tüm - Sektör'!$A:$H,14,0)</f>
        <v>#REF!</v>
      </c>
      <c r="O82" s="148" t="e">
        <f>VLOOKUP(A82,'Tüm - Sektör'!$A:$H,15,0)</f>
        <v>#REF!</v>
      </c>
      <c r="P82" s="156" t="e">
        <f>VLOOKUP(A82,'Tüm - Sektör'!$A:$H,16,0)</f>
        <v>#REF!</v>
      </c>
      <c r="Q82" s="158">
        <f>E82*G82/100</f>
        <v>11.589424986687483</v>
      </c>
      <c r="R82" s="166" t="str">
        <f>IF(OR(H82="", H83="", Q82=0), "", IF(H82&lt;H83, (H83-H82)/H82, ""))</f>
        <v/>
      </c>
      <c r="S82" s="191">
        <v>11.589424986687483</v>
      </c>
      <c r="T82" s="208">
        <f>S82-Q82</f>
        <v>0</v>
      </c>
      <c r="U82" s="222"/>
      <c r="W82" s="200"/>
      <c r="X82" s="209" t="str">
        <f>IF(COUNTIF('Yıldız Liste'!A:A, A82)&gt;0, "Yıldız Pazar", IF(COUNTIF('Ana Pazar Liste'!A:A, A82)&gt;0, "Ana Pazar", IF(COUNTIF('Alt Pazar Liste'!A:A, A82)&gt;0, "Alt Pazar", "")))</f>
        <v>Ana Pazar</v>
      </c>
    </row>
    <row r="83" spans="1:24" ht="30" customHeight="1" thickTop="1" thickBot="1">
      <c r="A83" s="125" t="s">
        <v>18</v>
      </c>
      <c r="B83" s="136" t="s">
        <v>287</v>
      </c>
      <c r="C83" s="137">
        <v>723569532</v>
      </c>
      <c r="D83" s="137">
        <v>54000000</v>
      </c>
      <c r="E83" s="128">
        <f>VLOOKUP(A83,'Tüm - Sektör'!$A:$H,5,0)</f>
        <v>80.061280825814819</v>
      </c>
      <c r="F83" s="128">
        <f>VLOOKUP(A83,'Tüm - Sektör'!$A:$H,6,0)</f>
        <v>43.606362105563626</v>
      </c>
      <c r="G83" s="127">
        <f>VLOOKUP(A83,'Tüm - Sektör'!$A:$H,7,0)</f>
        <v>14.576017</v>
      </c>
      <c r="H83" s="159">
        <v>34.28</v>
      </c>
      <c r="I83" s="141" t="e">
        <f>VLOOKUP(A83,'Tüm - Sektör'!$A:$H,9,0)</f>
        <v>#REF!</v>
      </c>
      <c r="J83" s="145" t="e">
        <f>VLOOKUP(A83,'Tüm - Sektör'!$A:$H,10,0)</f>
        <v>#REF!</v>
      </c>
      <c r="K83" s="146" t="e">
        <f>VLOOKUP(A83,'Tüm - Sektör'!$A:$H,11,0)</f>
        <v>#REF!</v>
      </c>
      <c r="L83" s="146" t="e">
        <f>VLOOKUP(A83,'Tüm - Sektör'!$A:$H,12,0)</f>
        <v>#REF!</v>
      </c>
      <c r="M83" s="146" t="e">
        <f>VLOOKUP(A83,'Tüm - Sektör'!$A:$H,13,0)</f>
        <v>#REF!</v>
      </c>
      <c r="N83" s="147" t="e">
        <f>VLOOKUP(A83,'Tüm - Sektör'!$A:$H,14,0)</f>
        <v>#REF!</v>
      </c>
      <c r="O83" s="148" t="e">
        <f>VLOOKUP(A83,'Tüm - Sektör'!$A:$H,15,0)</f>
        <v>#REF!</v>
      </c>
      <c r="P83" s="156" t="e">
        <f>VLOOKUP(A83,'Tüm - Sektör'!$A:$H,16,0)</f>
        <v>#REF!</v>
      </c>
      <c r="Q83" s="158">
        <f>E83*G83/100</f>
        <v>11.66974590358851</v>
      </c>
      <c r="R83" s="166" t="str">
        <f>IF(OR(H83="", H84="", Q83=0), "", IF(H83&lt;H84, (H84-H83)/H83, ""))</f>
        <v/>
      </c>
      <c r="S83" s="191">
        <v>11.66974590358851</v>
      </c>
      <c r="T83" s="208">
        <f>S83-Q83</f>
        <v>0</v>
      </c>
      <c r="U83" s="222"/>
      <c r="W83" s="200"/>
      <c r="X83" s="209" t="str">
        <f>IF(COUNTIF('Yıldız Liste'!A:A, A83)&gt;0, "Yıldız Pazar", IF(COUNTIF('Ana Pazar Liste'!A:A, A83)&gt;0, "Ana Pazar", IF(COUNTIF('Alt Pazar Liste'!A:A, A83)&gt;0, "Alt Pazar", "")))</f>
        <v>Ana Pazar</v>
      </c>
    </row>
    <row r="84" spans="1:24" ht="30" customHeight="1" thickTop="1" thickBot="1">
      <c r="A84" s="125" t="s">
        <v>81</v>
      </c>
      <c r="B84" s="136" t="s">
        <v>349</v>
      </c>
      <c r="C84" s="137">
        <v>886453369</v>
      </c>
      <c r="D84" s="137">
        <v>37250000</v>
      </c>
      <c r="E84" s="128">
        <f>VLOOKUP(A84,'Tüm - Sektör'!$A:$H,5,0)</f>
        <v>44.80611876300766</v>
      </c>
      <c r="F84" s="128">
        <f>VLOOKUP(A84,'Tüm - Sektör'!$A:$H,6,0)</f>
        <v>36.449964419774382</v>
      </c>
      <c r="G84" s="127">
        <f>VLOOKUP(A84,'Tüm - Sektör'!$A:$H,7,0)</f>
        <v>26.585895000000001</v>
      </c>
      <c r="H84" s="159">
        <v>33.58</v>
      </c>
      <c r="I84" s="141" t="e">
        <f>VLOOKUP(A84,'Tüm - Sektör'!$A:$H,9,0)</f>
        <v>#REF!</v>
      </c>
      <c r="J84" s="145" t="e">
        <f>VLOOKUP(A84,'Tüm - Sektör'!$A:$H,10,0)</f>
        <v>#REF!</v>
      </c>
      <c r="K84" s="146" t="e">
        <f>VLOOKUP(A84,'Tüm - Sektör'!$A:$H,11,0)</f>
        <v>#REF!</v>
      </c>
      <c r="L84" s="146" t="e">
        <f>VLOOKUP(A84,'Tüm - Sektör'!$A:$H,12,0)</f>
        <v>#REF!</v>
      </c>
      <c r="M84" s="146" t="e">
        <f>VLOOKUP(A84,'Tüm - Sektör'!$A:$H,13,0)</f>
        <v>#REF!</v>
      </c>
      <c r="N84" s="147" t="e">
        <f>VLOOKUP(A84,'Tüm - Sektör'!$A:$H,14,0)</f>
        <v>#REF!</v>
      </c>
      <c r="O84" s="148" t="e">
        <f>VLOOKUP(A84,'Tüm - Sektör'!$A:$H,15,0)</f>
        <v>#REF!</v>
      </c>
      <c r="P84" s="156" t="e">
        <f>VLOOKUP(A84,'Tüm - Sektör'!$A:$H,16,0)</f>
        <v>#REF!</v>
      </c>
      <c r="Q84" s="158">
        <f>E84*G84/100</f>
        <v>11.912107687908515</v>
      </c>
      <c r="R84" s="166" t="str">
        <f>IF(OR(H84="", H85="", Q84=0), "", IF(H84&lt;H85, (H85-H84)/H84, ""))</f>
        <v/>
      </c>
      <c r="S84" s="191">
        <v>11.912107687908515</v>
      </c>
      <c r="T84" s="208">
        <f>S84-Q84</f>
        <v>0</v>
      </c>
      <c r="U84" s="222"/>
      <c r="W84" s="200"/>
      <c r="X84" s="209" t="str">
        <f>IF(COUNTIF('Yıldız Liste'!A:A, A84)&gt;0, "Yıldız Pazar", IF(COUNTIF('Ana Pazar Liste'!A:A, A84)&gt;0, "Ana Pazar", IF(COUNTIF('Alt Pazar Liste'!A:A, A84)&gt;0, "Alt Pazar", "")))</f>
        <v>Ana Pazar</v>
      </c>
    </row>
    <row r="85" spans="1:24" ht="30" customHeight="1" thickTop="1" thickBot="1">
      <c r="A85" s="125" t="s">
        <v>91</v>
      </c>
      <c r="B85" s="136" t="s">
        <v>696</v>
      </c>
      <c r="C85" s="137">
        <v>1357332842</v>
      </c>
      <c r="D85" s="137">
        <v>535000000</v>
      </c>
      <c r="E85" s="128">
        <f>VLOOKUP(A85,'Tüm - Sektör'!$A:$H,5,0)</f>
        <v>63.399714863586397</v>
      </c>
      <c r="F85" s="128">
        <f>VLOOKUP(A85,'Tüm - Sektör'!$A:$H,6,0)</f>
        <v>36.946220782975757</v>
      </c>
      <c r="G85" s="127">
        <f>VLOOKUP(A85,'Tüm - Sektör'!$A:$H,7,0)</f>
        <v>18.913271000000002</v>
      </c>
      <c r="H85" s="159">
        <v>33.36</v>
      </c>
      <c r="I85" s="141" t="e">
        <f>VLOOKUP(A85,'Tüm - Sektör'!$A:$H,9,0)</f>
        <v>#REF!</v>
      </c>
      <c r="J85" s="145" t="e">
        <f>VLOOKUP(A85,'Tüm - Sektör'!$A:$H,10,0)</f>
        <v>#REF!</v>
      </c>
      <c r="K85" s="146" t="e">
        <f>VLOOKUP(A85,'Tüm - Sektör'!$A:$H,11,0)</f>
        <v>#REF!</v>
      </c>
      <c r="L85" s="146" t="e">
        <f>VLOOKUP(A85,'Tüm - Sektör'!$A:$H,12,0)</f>
        <v>#REF!</v>
      </c>
      <c r="M85" s="146" t="e">
        <f>VLOOKUP(A85,'Tüm - Sektör'!$A:$H,13,0)</f>
        <v>#REF!</v>
      </c>
      <c r="N85" s="147" t="e">
        <f>VLOOKUP(A85,'Tüm - Sektör'!$A:$H,14,0)</f>
        <v>#REF!</v>
      </c>
      <c r="O85" s="148" t="e">
        <f>VLOOKUP(A85,'Tüm - Sektör'!$A:$H,15,0)</f>
        <v>#REF!</v>
      </c>
      <c r="P85" s="156" t="e">
        <f>VLOOKUP(A85,'Tüm - Sektör'!$A:$H,16,0)</f>
        <v>#REF!</v>
      </c>
      <c r="Q85" s="158">
        <f>E85*G85/100</f>
        <v>11.990959885377377</v>
      </c>
      <c r="R85" s="166" t="str">
        <f>IF(OR(H85="", H86="", Q85=0), "", IF(H85&lt;H86, (H86-H85)/H85, ""))</f>
        <v/>
      </c>
      <c r="S85" s="191">
        <v>11.990959885377377</v>
      </c>
      <c r="T85" s="208">
        <f>S85-Q85</f>
        <v>0</v>
      </c>
      <c r="U85" s="222"/>
      <c r="W85" s="200"/>
      <c r="X85" s="209" t="str">
        <f>IF(COUNTIF('Yıldız Liste'!A:A, A85)&gt;0, "Yıldız Pazar", IF(COUNTIF('Ana Pazar Liste'!A:A, A85)&gt;0, "Ana Pazar", IF(COUNTIF('Alt Pazar Liste'!A:A, A85)&gt;0, "Alt Pazar", "")))</f>
        <v>Ana Pazar</v>
      </c>
    </row>
    <row r="86" spans="1:24" ht="30" customHeight="1" thickTop="1" thickBot="1">
      <c r="A86" s="125" t="s">
        <v>120</v>
      </c>
      <c r="B86" s="126" t="s">
        <v>200</v>
      </c>
      <c r="C86" s="127">
        <v>1191941245</v>
      </c>
      <c r="D86" s="127">
        <v>84240000</v>
      </c>
      <c r="E86" s="128">
        <f>VLOOKUP(A86,'Tüm - Sektör'!$A:$H,5,0)</f>
        <v>27.324161180767504</v>
      </c>
      <c r="F86" s="128">
        <f>VLOOKUP(A86,'Tüm - Sektör'!$A:$H,6,0)</f>
        <v>10.463254442287591</v>
      </c>
      <c r="G86" s="127">
        <f>VLOOKUP(A86,'Tüm - Sektör'!$A:$H,7,0)</f>
        <v>44.361629999999998</v>
      </c>
      <c r="H86" s="159">
        <v>33</v>
      </c>
      <c r="I86" s="128" t="e">
        <f>VLOOKUP(A86,'Tüm - Sektör'!$A:$H,9,0)</f>
        <v>#REF!</v>
      </c>
      <c r="J86" s="127" t="e">
        <f>VLOOKUP(A86,'Tüm - Sektör'!$A:$H,10,0)</f>
        <v>#REF!</v>
      </c>
      <c r="K86" s="128" t="e">
        <f>VLOOKUP(A86,'Tüm - Sektör'!$A:$H,11,0)</f>
        <v>#REF!</v>
      </c>
      <c r="L86" s="128" t="e">
        <f>VLOOKUP(A86,'Tüm - Sektör'!$A:$H,12,0)</f>
        <v>#REF!</v>
      </c>
      <c r="M86" s="128" t="e">
        <f>VLOOKUP(A86,'Tüm - Sektör'!$A:$H,13,0)</f>
        <v>#REF!</v>
      </c>
      <c r="N86" s="129" t="e">
        <f>VLOOKUP(A86,'Tüm - Sektör'!$A:$H,14,0)</f>
        <v>#REF!</v>
      </c>
      <c r="O86" s="130" t="e">
        <f>VLOOKUP(A86,'Tüm - Sektör'!$A:$H,15,0)</f>
        <v>#REF!</v>
      </c>
      <c r="P86" s="152" t="e">
        <f>VLOOKUP(A86,'Tüm - Sektör'!$A:$H,16,0)</f>
        <v>#REF!</v>
      </c>
      <c r="Q86" s="158">
        <f>E86*G86/100</f>
        <v>12.121443283615712</v>
      </c>
      <c r="R86" s="166" t="str">
        <f>IF(OR(H86="", H87="", Q86=0), "", IF(H86&lt;H87, (H87-H86)/H86, ""))</f>
        <v/>
      </c>
      <c r="S86" s="191">
        <v>12.121443283615712</v>
      </c>
      <c r="T86" s="208">
        <f>S86-Q86</f>
        <v>0</v>
      </c>
      <c r="U86" s="222"/>
      <c r="W86" s="200"/>
      <c r="X86" s="209" t="str">
        <f>IF(COUNTIF('Yıldız Liste'!A:A, A86)&gt;0, "Yıldız Pazar", IF(COUNTIF('Ana Pazar Liste'!A:A, A86)&gt;0, "Ana Pazar", IF(COUNTIF('Alt Pazar Liste'!A:A, A86)&gt;0, "Alt Pazar", "")))</f>
        <v>Ana Pazar</v>
      </c>
    </row>
    <row r="87" spans="1:24" ht="30" customHeight="1" thickTop="1" thickBot="1">
      <c r="A87" s="125" t="s">
        <v>761</v>
      </c>
      <c r="B87" s="136" t="s">
        <v>255</v>
      </c>
      <c r="C87" s="137">
        <v>3597943991</v>
      </c>
      <c r="D87" s="137">
        <v>160000000</v>
      </c>
      <c r="E87" s="128">
        <f>VLOOKUP(A87,'Tüm - Sektör'!$A:$H,5,0)</f>
        <v>31.321232312586901</v>
      </c>
      <c r="F87" s="128">
        <f>VLOOKUP(A87,'Tüm - Sektör'!$A:$H,6,0)</f>
        <v>6.3147645791505846</v>
      </c>
      <c r="G87" s="127">
        <f>VLOOKUP(A87,'Tüm - Sektör'!$A:$H,7,0)</f>
        <v>39.992564999999999</v>
      </c>
      <c r="H87" s="159">
        <v>31.94</v>
      </c>
      <c r="I87" s="141" t="e">
        <f>VLOOKUP(A87,'Tüm - Sektör'!$A:$H,9,0)</f>
        <v>#REF!</v>
      </c>
      <c r="J87" s="145" t="e">
        <f>VLOOKUP(A87,'Tüm - Sektör'!$A:$H,10,0)</f>
        <v>#REF!</v>
      </c>
      <c r="K87" s="146" t="e">
        <f>VLOOKUP(A87,'Tüm - Sektör'!$A:$H,11,0)</f>
        <v>#REF!</v>
      </c>
      <c r="L87" s="146" t="e">
        <f>VLOOKUP(A87,'Tüm - Sektör'!$A:$H,12,0)</f>
        <v>#REF!</v>
      </c>
      <c r="M87" s="146" t="e">
        <f>VLOOKUP(A87,'Tüm - Sektör'!$A:$H,13,0)</f>
        <v>#REF!</v>
      </c>
      <c r="N87" s="147" t="e">
        <f>VLOOKUP(A87,'Tüm - Sektör'!$A:$H,14,0)</f>
        <v>#REF!</v>
      </c>
      <c r="O87" s="148" t="e">
        <f>VLOOKUP(A87,'Tüm - Sektör'!$A:$H,15,0)</f>
        <v>#REF!</v>
      </c>
      <c r="P87" s="156" t="e">
        <f>VLOOKUP(A87,'Tüm - Sektör'!$A:$H,16,0)</f>
        <v>#REF!</v>
      </c>
      <c r="Q87" s="158">
        <f>E87*G87/100</f>
        <v>12.52616419141232</v>
      </c>
      <c r="R87" s="166" t="str">
        <f>IF(OR(H87="", H88="", Q87=0), "", IF(H87&lt;H88, (H88-H87)/H87, ""))</f>
        <v/>
      </c>
      <c r="S87" s="191">
        <v>12.52616419141232</v>
      </c>
      <c r="T87" s="208">
        <f>S87-Q87</f>
        <v>0</v>
      </c>
      <c r="U87" s="222"/>
      <c r="W87" s="200"/>
      <c r="X87" s="209" t="str">
        <f>IF(COUNTIF('Yıldız Liste'!A:A, A87)&gt;0, "Yıldız Pazar", IF(COUNTIF('Ana Pazar Liste'!A:A, A87)&gt;0, "Ana Pazar", IF(COUNTIF('Alt Pazar Liste'!A:A, A87)&gt;0, "Alt Pazar", "")))</f>
        <v>Ana Pazar</v>
      </c>
    </row>
    <row r="88" spans="1:24" ht="30" customHeight="1" thickTop="1" thickBot="1">
      <c r="A88" s="125" t="s">
        <v>650</v>
      </c>
      <c r="B88" s="136" t="s">
        <v>696</v>
      </c>
      <c r="C88" s="137">
        <v>1357332842</v>
      </c>
      <c r="D88" s="137">
        <v>535000000</v>
      </c>
      <c r="E88" s="128">
        <f>VLOOKUP(A88,'Tüm - Sektör'!$A:$H,5,0)</f>
        <v>17.434423831903366</v>
      </c>
      <c r="F88" s="128">
        <f>VLOOKUP(A88,'Tüm - Sektör'!$A:$H,6,0)</f>
        <v>2.0985103312353597</v>
      </c>
      <c r="G88" s="127">
        <f>VLOOKUP(A88,'Tüm - Sektör'!$A:$H,7,0)</f>
        <v>72.488142999999994</v>
      </c>
      <c r="H88" s="159">
        <v>31.66</v>
      </c>
      <c r="I88" s="141" t="e">
        <f>VLOOKUP(A88,'Tüm - Sektör'!$A:$H,9,0)</f>
        <v>#REF!</v>
      </c>
      <c r="J88" s="145" t="e">
        <f>VLOOKUP(A88,'Tüm - Sektör'!$A:$H,10,0)</f>
        <v>#REF!</v>
      </c>
      <c r="K88" s="146" t="e">
        <f>VLOOKUP(A88,'Tüm - Sektör'!$A:$H,11,0)</f>
        <v>#REF!</v>
      </c>
      <c r="L88" s="146" t="e">
        <f>VLOOKUP(A88,'Tüm - Sektör'!$A:$H,12,0)</f>
        <v>#REF!</v>
      </c>
      <c r="M88" s="146" t="e">
        <f>VLOOKUP(A88,'Tüm - Sektör'!$A:$H,13,0)</f>
        <v>#REF!</v>
      </c>
      <c r="N88" s="147" t="e">
        <f>VLOOKUP(A88,'Tüm - Sektör'!$A:$H,14,0)</f>
        <v>#REF!</v>
      </c>
      <c r="O88" s="148" t="e">
        <f>VLOOKUP(A88,'Tüm - Sektör'!$A:$H,15,0)</f>
        <v>#REF!</v>
      </c>
      <c r="P88" s="156" t="e">
        <f>VLOOKUP(A88,'Tüm - Sektör'!$A:$H,16,0)</f>
        <v>#REF!</v>
      </c>
      <c r="Q88" s="158">
        <f>E88*G88/100</f>
        <v>12.637890078496191</v>
      </c>
      <c r="R88" s="166" t="str">
        <f>IF(OR(H88="", H89="", Q88=0), "", IF(H88&lt;H89, (H89-H88)/H88, ""))</f>
        <v/>
      </c>
      <c r="S88" s="191">
        <v>12.637890078496191</v>
      </c>
      <c r="T88" s="208">
        <f>S88-Q88</f>
        <v>0</v>
      </c>
      <c r="U88" s="222"/>
      <c r="W88" s="200"/>
      <c r="X88" s="209" t="str">
        <f>IF(COUNTIF('Yıldız Liste'!A:A, A88)&gt;0, "Yıldız Pazar", IF(COUNTIF('Ana Pazar Liste'!A:A, A88)&gt;0, "Ana Pazar", IF(COUNTIF('Alt Pazar Liste'!A:A, A88)&gt;0, "Alt Pazar", "")))</f>
        <v>Ana Pazar</v>
      </c>
    </row>
    <row r="89" spans="1:24" ht="30" customHeight="1" thickTop="1" thickBot="1">
      <c r="A89" s="125" t="s">
        <v>768</v>
      </c>
      <c r="B89" s="126" t="s">
        <v>208</v>
      </c>
      <c r="C89" s="127">
        <v>4337630740</v>
      </c>
      <c r="D89" s="127">
        <v>188205000</v>
      </c>
      <c r="E89" s="128">
        <f>VLOOKUP(A89,'Tüm - Sektör'!$A:$H,5,0)</f>
        <v>23.185622113971636</v>
      </c>
      <c r="F89" s="128">
        <f>VLOOKUP(A89,'Tüm - Sektör'!$A:$H,6,0)</f>
        <v>3.8497951226673766</v>
      </c>
      <c r="G89" s="127">
        <f>VLOOKUP(A89,'Tüm - Sektör'!$A:$H,7,0)</f>
        <v>54.564166</v>
      </c>
      <c r="H89" s="159">
        <v>31.62</v>
      </c>
      <c r="I89" s="128" t="e">
        <f>VLOOKUP(A89,'Tüm - Sektör'!$A:$H,9,0)</f>
        <v>#REF!</v>
      </c>
      <c r="J89" s="127" t="e">
        <f>VLOOKUP(A89,'Tüm - Sektör'!$A:$H,10,0)</f>
        <v>#REF!</v>
      </c>
      <c r="K89" s="128" t="e">
        <f>VLOOKUP(A89,'Tüm - Sektör'!$A:$H,11,0)</f>
        <v>#REF!</v>
      </c>
      <c r="L89" s="128" t="e">
        <f>VLOOKUP(A89,'Tüm - Sektör'!$A:$H,12,0)</f>
        <v>#REF!</v>
      </c>
      <c r="M89" s="128" t="e">
        <f>VLOOKUP(A89,'Tüm - Sektör'!$A:$H,13,0)</f>
        <v>#REF!</v>
      </c>
      <c r="N89" s="129" t="e">
        <f>VLOOKUP(A89,'Tüm - Sektör'!$A:$H,14,0)</f>
        <v>#REF!</v>
      </c>
      <c r="O89" s="130" t="e">
        <f>VLOOKUP(A89,'Tüm - Sektör'!$A:$H,15,0)</f>
        <v>#REF!</v>
      </c>
      <c r="P89" s="152" t="e">
        <f>VLOOKUP(A89,'Tüm - Sektör'!$A:$H,16,0)</f>
        <v>#REF!</v>
      </c>
      <c r="Q89" s="158">
        <f>E89*G89/100</f>
        <v>12.651041338400194</v>
      </c>
      <c r="R89" s="166" t="str">
        <f>IF(OR(H89="", H90="", Q89=0), "", IF(H89&lt;H90, (H90-H89)/H89, ""))</f>
        <v/>
      </c>
      <c r="S89" s="191">
        <v>12.651041338400194</v>
      </c>
      <c r="T89" s="208">
        <f>S89-Q89</f>
        <v>0</v>
      </c>
      <c r="U89" s="222"/>
      <c r="W89" s="200"/>
      <c r="X89" s="209" t="str">
        <f>IF(COUNTIF('Yıldız Liste'!A:A, A89)&gt;0, "Yıldız Pazar", IF(COUNTIF('Ana Pazar Liste'!A:A, A89)&gt;0, "Ana Pazar", IF(COUNTIF('Alt Pazar Liste'!A:A, A89)&gt;0, "Alt Pazar", "")))</f>
        <v>Ana Pazar</v>
      </c>
    </row>
    <row r="90" spans="1:24" ht="30" customHeight="1" thickTop="1" thickBot="1">
      <c r="A90" s="125" t="s">
        <v>373</v>
      </c>
      <c r="B90" s="136" t="s">
        <v>696</v>
      </c>
      <c r="C90" s="137">
        <v>1357332842</v>
      </c>
      <c r="D90" s="137">
        <v>535000000</v>
      </c>
      <c r="E90" s="128">
        <f>VLOOKUP(A90,'Tüm - Sektör'!$A:$H,5,0)</f>
        <v>17.760564238917418</v>
      </c>
      <c r="F90" s="128">
        <f>VLOOKUP(A90,'Tüm - Sektör'!$A:$H,6,0)</f>
        <v>2.2780906511357921</v>
      </c>
      <c r="G90" s="127">
        <f>VLOOKUP(A90,'Tüm - Sektör'!$A:$H,7,0)</f>
        <v>71.729606000000004</v>
      </c>
      <c r="H90" s="159">
        <v>31.4</v>
      </c>
      <c r="I90" s="141" t="e">
        <f>VLOOKUP(A90,'Tüm - Sektör'!$A:$H,9,0)</f>
        <v>#REF!</v>
      </c>
      <c r="J90" s="145" t="e">
        <f>VLOOKUP(A90,'Tüm - Sektör'!$A:$H,10,0)</f>
        <v>#REF!</v>
      </c>
      <c r="K90" s="146" t="e">
        <f>VLOOKUP(A90,'Tüm - Sektör'!$A:$H,11,0)</f>
        <v>#REF!</v>
      </c>
      <c r="L90" s="146" t="e">
        <f>VLOOKUP(A90,'Tüm - Sektör'!$A:$H,12,0)</f>
        <v>#REF!</v>
      </c>
      <c r="M90" s="146" t="e">
        <f>VLOOKUP(A90,'Tüm - Sektör'!$A:$H,13,0)</f>
        <v>#REF!</v>
      </c>
      <c r="N90" s="147" t="e">
        <f>VLOOKUP(A90,'Tüm - Sektör'!$A:$H,14,0)</f>
        <v>#REF!</v>
      </c>
      <c r="O90" s="148" t="e">
        <f>VLOOKUP(A90,'Tüm - Sektör'!$A:$H,15,0)</f>
        <v>#REF!</v>
      </c>
      <c r="P90" s="156" t="e">
        <f>VLOOKUP(A90,'Tüm - Sektör'!$A:$H,16,0)</f>
        <v>#REF!</v>
      </c>
      <c r="Q90" s="158">
        <f>E90*G90/100</f>
        <v>12.739582751952364</v>
      </c>
      <c r="R90" s="166" t="str">
        <f>IF(OR(H90="", H91="", Q90=0), "", IF(H90&lt;H91, (H91-H90)/H90, ""))</f>
        <v/>
      </c>
      <c r="S90" s="191">
        <v>12.739582751952364</v>
      </c>
      <c r="T90" s="208">
        <f>S90-Q90</f>
        <v>0</v>
      </c>
      <c r="U90" s="222"/>
      <c r="W90" s="200"/>
      <c r="X90" s="209" t="str">
        <f>IF(COUNTIF('Yıldız Liste'!A:A, A90)&gt;0, "Yıldız Pazar", IF(COUNTIF('Ana Pazar Liste'!A:A, A90)&gt;0, "Ana Pazar", IF(COUNTIF('Alt Pazar Liste'!A:A, A90)&gt;0, "Alt Pazar", "")))</f>
        <v>Ana Pazar</v>
      </c>
    </row>
    <row r="91" spans="1:24" ht="30" customHeight="1" thickTop="1" thickBot="1">
      <c r="A91" s="125" t="s">
        <v>189</v>
      </c>
      <c r="B91" s="136" t="s">
        <v>351</v>
      </c>
      <c r="C91" s="137">
        <v>2158486550</v>
      </c>
      <c r="D91" s="137">
        <v>118350000</v>
      </c>
      <c r="E91" s="128">
        <f>VLOOKUP(A91,'Tüm - Sektör'!$A:$H,5,0)</f>
        <v>28.789344103334834</v>
      </c>
      <c r="F91" s="128">
        <f>VLOOKUP(A91,'Tüm - Sektör'!$A:$H,6,0)</f>
        <v>7.6017490767149436</v>
      </c>
      <c r="G91" s="127">
        <f>VLOOKUP(A91,'Tüm - Sektör'!$A:$H,7,0)</f>
        <v>44.628962999999999</v>
      </c>
      <c r="H91" s="159">
        <v>31.14</v>
      </c>
      <c r="I91" s="141" t="e">
        <f>VLOOKUP(A91,'Tüm - Sektör'!$A:$H,9,0)</f>
        <v>#REF!</v>
      </c>
      <c r="J91" s="145" t="e">
        <f>VLOOKUP(A91,'Tüm - Sektör'!$A:$H,10,0)</f>
        <v>#REF!</v>
      </c>
      <c r="K91" s="146" t="e">
        <f>VLOOKUP(A91,'Tüm - Sektör'!$A:$H,11,0)</f>
        <v>#REF!</v>
      </c>
      <c r="L91" s="146" t="e">
        <f>VLOOKUP(A91,'Tüm - Sektör'!$A:$H,12,0)</f>
        <v>#REF!</v>
      </c>
      <c r="M91" s="146" t="e">
        <f>VLOOKUP(A91,'Tüm - Sektör'!$A:$H,13,0)</f>
        <v>#REF!</v>
      </c>
      <c r="N91" s="147" t="e">
        <f>VLOOKUP(A91,'Tüm - Sektör'!$A:$H,14,0)</f>
        <v>#REF!</v>
      </c>
      <c r="O91" s="148" t="e">
        <f>VLOOKUP(A91,'Tüm - Sektör'!$A:$H,15,0)</f>
        <v>#REF!</v>
      </c>
      <c r="P91" s="156" t="e">
        <f>VLOOKUP(A91,'Tüm - Sektör'!$A:$H,16,0)</f>
        <v>#REF!</v>
      </c>
      <c r="Q91" s="158">
        <f>E91*G91/100</f>
        <v>12.848385727819984</v>
      </c>
      <c r="R91" s="166" t="str">
        <f>IF(OR(H91="", H92="", Q91=0), "", IF(H91&lt;H92, (H92-H91)/H91, ""))</f>
        <v/>
      </c>
      <c r="S91" s="191">
        <v>12.848385727819984</v>
      </c>
      <c r="T91" s="208">
        <f>S91-Q91</f>
        <v>0</v>
      </c>
      <c r="U91" s="222"/>
      <c r="W91" s="200"/>
      <c r="X91" s="209" t="str">
        <f>IF(COUNTIF('Yıldız Liste'!A:A, A91)&gt;0, "Yıldız Pazar", IF(COUNTIF('Ana Pazar Liste'!A:A, A91)&gt;0, "Ana Pazar", IF(COUNTIF('Alt Pazar Liste'!A:A, A91)&gt;0, "Alt Pazar", "")))</f>
        <v>Ana Pazar</v>
      </c>
    </row>
    <row r="92" spans="1:24" ht="30" customHeight="1" thickTop="1" thickBot="1">
      <c r="A92" s="125" t="s">
        <v>154</v>
      </c>
      <c r="B92" s="136" t="s">
        <v>355</v>
      </c>
      <c r="C92" s="137">
        <v>1139133952</v>
      </c>
      <c r="D92" s="137">
        <v>100500000</v>
      </c>
      <c r="E92" s="128">
        <f>VLOOKUP(A92,'Tüm - Sektör'!$A:$H,5,0)</f>
        <v>31.906625770189553</v>
      </c>
      <c r="F92" s="128">
        <f>VLOOKUP(A92,'Tüm - Sektör'!$A:$H,6,0)</f>
        <v>10.2412536575797</v>
      </c>
      <c r="G92" s="127">
        <f>VLOOKUP(A92,'Tüm - Sektör'!$A:$H,7,0)</f>
        <v>40.319831000000001</v>
      </c>
      <c r="H92" s="159">
        <v>31.1</v>
      </c>
      <c r="I92" s="138" t="e">
        <f>VLOOKUP(A92,'Tüm - Sektör'!$A:$H,9,0)</f>
        <v>#REF!</v>
      </c>
      <c r="J92" s="137" t="e">
        <f>VLOOKUP(A92,'Tüm - Sektör'!$A:$H,10,0)</f>
        <v>#REF!</v>
      </c>
      <c r="K92" s="138" t="e">
        <f>VLOOKUP(A92,'Tüm - Sektör'!$A:$H,11,0)</f>
        <v>#REF!</v>
      </c>
      <c r="L92" s="138" t="e">
        <f>VLOOKUP(A92,'Tüm - Sektör'!$A:$H,12,0)</f>
        <v>#REF!</v>
      </c>
      <c r="M92" s="138" t="e">
        <f>VLOOKUP(A92,'Tüm - Sektör'!$A:$H,13,0)</f>
        <v>#REF!</v>
      </c>
      <c r="N92" s="139" t="e">
        <f>VLOOKUP(A92,'Tüm - Sektör'!$A:$H,14,0)</f>
        <v>#REF!</v>
      </c>
      <c r="O92" s="140" t="e">
        <f>VLOOKUP(A92,'Tüm - Sektör'!$A:$H,15,0)</f>
        <v>#REF!</v>
      </c>
      <c r="P92" s="154" t="e">
        <f>VLOOKUP(A92,'Tüm - Sektör'!$A:$H,16,0)</f>
        <v>#REF!</v>
      </c>
      <c r="Q92" s="158">
        <f>E92*G92/100</f>
        <v>12.864697588342876</v>
      </c>
      <c r="R92" s="166" t="str">
        <f>IF(OR(H92="", H93="", Q92=0), "", IF(H92&lt;H93, (H93-H92)/H92, ""))</f>
        <v/>
      </c>
      <c r="S92" s="191">
        <v>12.864697588342876</v>
      </c>
      <c r="T92" s="208">
        <f>S92-Q92</f>
        <v>0</v>
      </c>
      <c r="U92" s="222"/>
      <c r="W92" s="200"/>
      <c r="X92" s="209" t="str">
        <f>IF(COUNTIF('Yıldız Liste'!A:A, A92)&gt;0, "Yıldız Pazar", IF(COUNTIF('Ana Pazar Liste'!A:A, A92)&gt;0, "Ana Pazar", IF(COUNTIF('Alt Pazar Liste'!A:A, A92)&gt;0, "Alt Pazar", "")))</f>
        <v>Ana Pazar</v>
      </c>
    </row>
    <row r="93" spans="1:24" ht="30" customHeight="1" thickTop="1" thickBot="1">
      <c r="A93" s="125" t="s">
        <v>343</v>
      </c>
      <c r="B93" s="136" t="s">
        <v>287</v>
      </c>
      <c r="C93" s="137">
        <v>4894491923</v>
      </c>
      <c r="D93" s="137">
        <v>81950000</v>
      </c>
      <c r="E93" s="128">
        <f>VLOOKUP(A93,'Tüm - Sektör'!$A:$H,5,0)</f>
        <v>26.951503088022367</v>
      </c>
      <c r="F93" s="128">
        <f>VLOOKUP(A93,'Tüm - Sektör'!$A:$H,6,0)</f>
        <v>10.962580064275928</v>
      </c>
      <c r="G93" s="127">
        <f>VLOOKUP(A93,'Tüm - Sektör'!$A:$H,7,0)</f>
        <v>48.191560000000003</v>
      </c>
      <c r="H93" s="159">
        <v>30.8</v>
      </c>
      <c r="I93" s="141" t="e">
        <f>VLOOKUP(A93,'Tüm - Sektör'!$A:$H,9,0)</f>
        <v>#REF!</v>
      </c>
      <c r="J93" s="145" t="e">
        <f>VLOOKUP(A93,'Tüm - Sektör'!$A:$H,10,0)</f>
        <v>#REF!</v>
      </c>
      <c r="K93" s="146" t="e">
        <f>VLOOKUP(A93,'Tüm - Sektör'!$A:$H,11,0)</f>
        <v>#REF!</v>
      </c>
      <c r="L93" s="146" t="e">
        <f>VLOOKUP(A93,'Tüm - Sektör'!$A:$H,12,0)</f>
        <v>#REF!</v>
      </c>
      <c r="M93" s="146" t="e">
        <f>VLOOKUP(A93,'Tüm - Sektör'!$A:$H,13,0)</f>
        <v>#REF!</v>
      </c>
      <c r="N93" s="147" t="e">
        <f>VLOOKUP(A93,'Tüm - Sektör'!$A:$H,14,0)</f>
        <v>#REF!</v>
      </c>
      <c r="O93" s="148" t="e">
        <f>VLOOKUP(A93,'Tüm - Sektör'!$A:$H,15,0)</f>
        <v>#REF!</v>
      </c>
      <c r="P93" s="156" t="e">
        <f>VLOOKUP(A93,'Tüm - Sektör'!$A:$H,16,0)</f>
        <v>#REF!</v>
      </c>
      <c r="Q93" s="158">
        <f>E93*G93/100</f>
        <v>12.988349781566153</v>
      </c>
      <c r="R93" s="166" t="str">
        <f>IF(OR(H93="", H94="", Q93=0), "", IF(H93&lt;H94, (H94-H93)/H93, ""))</f>
        <v/>
      </c>
      <c r="S93" s="191">
        <v>12.988349781566153</v>
      </c>
      <c r="T93" s="208">
        <f>S93-Q93</f>
        <v>0</v>
      </c>
      <c r="U93" s="222"/>
      <c r="W93" s="200"/>
      <c r="X93" s="209" t="str">
        <f>IF(COUNTIF('Yıldız Liste'!A:A, A93)&gt;0, "Yıldız Pazar", IF(COUNTIF('Ana Pazar Liste'!A:A, A93)&gt;0, "Ana Pazar", IF(COUNTIF('Alt Pazar Liste'!A:A, A93)&gt;0, "Alt Pazar", "")))</f>
        <v>Ana Pazar</v>
      </c>
    </row>
    <row r="94" spans="1:24" ht="30" customHeight="1" thickTop="1" thickBot="1">
      <c r="A94" s="125" t="s">
        <v>331</v>
      </c>
      <c r="B94" s="136" t="s">
        <v>375</v>
      </c>
      <c r="C94" s="137">
        <v>868771214</v>
      </c>
      <c r="D94" s="137">
        <v>216733652</v>
      </c>
      <c r="E94" s="128">
        <f>VLOOKUP(A94,'Tüm - Sektör'!$A:$H,5,0)</f>
        <v>37.622198031105064</v>
      </c>
      <c r="F94" s="128">
        <f>VLOOKUP(A94,'Tüm - Sektör'!$A:$H,6,0)</f>
        <v>5.7862415740749951</v>
      </c>
      <c r="G94" s="127">
        <f>VLOOKUP(A94,'Tüm - Sektör'!$A:$H,7,0)</f>
        <v>35.091225000000001</v>
      </c>
      <c r="H94" s="159">
        <v>30.3</v>
      </c>
      <c r="I94" s="141" t="e">
        <f>VLOOKUP(A94,'Tüm - Sektör'!$A:$H,9,0)</f>
        <v>#REF!</v>
      </c>
      <c r="J94" s="145" t="e">
        <f>VLOOKUP(A94,'Tüm - Sektör'!$A:$H,10,0)</f>
        <v>#REF!</v>
      </c>
      <c r="K94" s="146" t="e">
        <f>VLOOKUP(A94,'Tüm - Sektör'!$A:$H,11,0)</f>
        <v>#REF!</v>
      </c>
      <c r="L94" s="146" t="e">
        <f>VLOOKUP(A94,'Tüm - Sektör'!$A:$H,12,0)</f>
        <v>#REF!</v>
      </c>
      <c r="M94" s="146" t="e">
        <f>VLOOKUP(A94,'Tüm - Sektör'!$A:$H,13,0)</f>
        <v>#REF!</v>
      </c>
      <c r="N94" s="147" t="e">
        <f>VLOOKUP(A94,'Tüm - Sektör'!$A:$H,14,0)</f>
        <v>#REF!</v>
      </c>
      <c r="O94" s="148" t="e">
        <f>VLOOKUP(A94,'Tüm - Sektör'!$A:$H,15,0)</f>
        <v>#REF!</v>
      </c>
      <c r="P94" s="156" t="e">
        <f>VLOOKUP(A94,'Tüm - Sektör'!$A:$H,16,0)</f>
        <v>#REF!</v>
      </c>
      <c r="Q94" s="158">
        <f>E94*G94/100</f>
        <v>13.202090161040649</v>
      </c>
      <c r="R94" s="166" t="str">
        <f>IF(OR(H94="", H95="", Q94=0), "", IF(H94&lt;H95, (H95-H94)/H94, ""))</f>
        <v/>
      </c>
      <c r="S94" s="191">
        <v>13.202090161040649</v>
      </c>
      <c r="T94" s="208">
        <f>S94-Q94</f>
        <v>0</v>
      </c>
      <c r="U94" s="222"/>
      <c r="W94" s="200"/>
      <c r="X94" s="209" t="str">
        <f>IF(COUNTIF('Yıldız Liste'!A:A, A94)&gt;0, "Yıldız Pazar", IF(COUNTIF('Ana Pazar Liste'!A:A, A94)&gt;0, "Ana Pazar", IF(COUNTIF('Alt Pazar Liste'!A:A, A94)&gt;0, "Alt Pazar", "")))</f>
        <v>Ana Pazar</v>
      </c>
    </row>
    <row r="95" spans="1:24" ht="30" customHeight="1" thickTop="1" thickBot="1">
      <c r="A95" s="125" t="s">
        <v>36</v>
      </c>
      <c r="B95" s="126" t="s">
        <v>208</v>
      </c>
      <c r="C95" s="127">
        <v>18685926047</v>
      </c>
      <c r="D95" s="127">
        <v>277500000</v>
      </c>
      <c r="E95" s="128">
        <f>VLOOKUP(A95,'Tüm - Sektör'!$A:$H,5,0)</f>
        <v>28.361510547239849</v>
      </c>
      <c r="F95" s="128">
        <f>VLOOKUP(A95,'Tüm - Sektör'!$A:$H,6,0)</f>
        <v>3.4067880537225044</v>
      </c>
      <c r="G95" s="127">
        <f>VLOOKUP(A95,'Tüm - Sektör'!$A:$H,7,0)</f>
        <v>46.985779999999998</v>
      </c>
      <c r="H95" s="159">
        <v>30.02</v>
      </c>
      <c r="I95" s="128" t="e">
        <f>VLOOKUP(A95,'Tüm - Sektör'!$A:$H,9,0)</f>
        <v>#REF!</v>
      </c>
      <c r="J95" s="127" t="e">
        <f>VLOOKUP(A95,'Tüm - Sektör'!$A:$H,10,0)</f>
        <v>#REF!</v>
      </c>
      <c r="K95" s="128" t="e">
        <f>VLOOKUP(A95,'Tüm - Sektör'!$A:$H,11,0)</f>
        <v>#REF!</v>
      </c>
      <c r="L95" s="128" t="e">
        <f>VLOOKUP(A95,'Tüm - Sektör'!$A:$H,12,0)</f>
        <v>#REF!</v>
      </c>
      <c r="M95" s="128" t="e">
        <f>VLOOKUP(A95,'Tüm - Sektör'!$A:$H,13,0)</f>
        <v>#REF!</v>
      </c>
      <c r="N95" s="129" t="e">
        <f>VLOOKUP(A95,'Tüm - Sektör'!$A:$H,14,0)</f>
        <v>#REF!</v>
      </c>
      <c r="O95" s="130" t="e">
        <f>VLOOKUP(A95,'Tüm - Sektör'!$A:$H,15,0)</f>
        <v>#REF!</v>
      </c>
      <c r="P95" s="152" t="e">
        <f>VLOOKUP(A95,'Tüm - Sektör'!$A:$H,16,0)</f>
        <v>#REF!</v>
      </c>
      <c r="Q95" s="158">
        <f>E95*G95/100</f>
        <v>13.325876950402909</v>
      </c>
      <c r="R95" s="166" t="str">
        <f>IF(OR(H95="", H96="", Q95=0), "", IF(H95&lt;H96, (H96-H95)/H95, ""))</f>
        <v/>
      </c>
      <c r="S95" s="191">
        <v>13.325876950402909</v>
      </c>
      <c r="T95" s="208">
        <f>S95-Q95</f>
        <v>0</v>
      </c>
      <c r="U95" s="222"/>
      <c r="W95" s="200"/>
      <c r="X95" s="209" t="str">
        <f>IF(COUNTIF('Yıldız Liste'!A:A, A95)&gt;0, "Yıldız Pazar", IF(COUNTIF('Ana Pazar Liste'!A:A, A95)&gt;0, "Ana Pazar", IF(COUNTIF('Alt Pazar Liste'!A:A, A95)&gt;0, "Alt Pazar", "")))</f>
        <v>Ana Pazar</v>
      </c>
    </row>
    <row r="96" spans="1:24" ht="30" customHeight="1" thickTop="1" thickBot="1">
      <c r="A96" s="125" t="s">
        <v>35</v>
      </c>
      <c r="B96" s="126" t="s">
        <v>208</v>
      </c>
      <c r="C96" s="127">
        <v>989726098</v>
      </c>
      <c r="D96" s="127">
        <v>66000000</v>
      </c>
      <c r="E96" s="128">
        <f>VLOOKUP(A96,'Tüm - Sektör'!$A:$H,5,0)</f>
        <v>25.377541365677924</v>
      </c>
      <c r="F96" s="128">
        <f>VLOOKUP(A96,'Tüm - Sektör'!$A:$H,6,0)</f>
        <v>13.732435803938271</v>
      </c>
      <c r="G96" s="127">
        <f>VLOOKUP(A96,'Tüm - Sektör'!$A:$H,7,0)</f>
        <v>53.070768999999999</v>
      </c>
      <c r="H96" s="159">
        <v>29.7</v>
      </c>
      <c r="I96" s="128" t="e">
        <f>VLOOKUP(A96,'Tüm - Sektör'!$A:$H,9,0)</f>
        <v>#REF!</v>
      </c>
      <c r="J96" s="127" t="e">
        <f>VLOOKUP(A96,'Tüm - Sektör'!$A:$H,10,0)</f>
        <v>#REF!</v>
      </c>
      <c r="K96" s="128" t="e">
        <f>VLOOKUP(A96,'Tüm - Sektör'!$A:$H,11,0)</f>
        <v>#REF!</v>
      </c>
      <c r="L96" s="128" t="e">
        <f>VLOOKUP(A96,'Tüm - Sektör'!$A:$H,12,0)</f>
        <v>#REF!</v>
      </c>
      <c r="M96" s="128" t="e">
        <f>VLOOKUP(A96,'Tüm - Sektör'!$A:$H,13,0)</f>
        <v>#REF!</v>
      </c>
      <c r="N96" s="129" t="e">
        <f>VLOOKUP(A96,'Tüm - Sektör'!$A:$H,14,0)</f>
        <v>#REF!</v>
      </c>
      <c r="O96" s="130" t="e">
        <f>VLOOKUP(A96,'Tüm - Sektör'!$A:$H,15,0)</f>
        <v>#REF!</v>
      </c>
      <c r="P96" s="152" t="e">
        <f>VLOOKUP(A96,'Tüm - Sektör'!$A:$H,16,0)</f>
        <v>#REF!</v>
      </c>
      <c r="Q96" s="158">
        <f>E96*G96/100</f>
        <v>13.468056356058376</v>
      </c>
      <c r="R96" s="166" t="str">
        <f>IF(OR(H96="", H97="", Q96=0), "", IF(H96&lt;H97, (H97-H96)/H96, ""))</f>
        <v/>
      </c>
      <c r="S96" s="191">
        <v>13.468056356058376</v>
      </c>
      <c r="T96" s="208">
        <f>S96-Q96</f>
        <v>0</v>
      </c>
      <c r="U96" s="222"/>
      <c r="W96" s="200"/>
      <c r="X96" s="209" t="str">
        <f>IF(COUNTIF('Yıldız Liste'!A:A, A96)&gt;0, "Yıldız Pazar", IF(COUNTIF('Ana Pazar Liste'!A:A, A96)&gt;0, "Ana Pazar", IF(COUNTIF('Alt Pazar Liste'!A:A, A96)&gt;0, "Alt Pazar", "")))</f>
        <v>Ana Pazar</v>
      </c>
    </row>
    <row r="97" spans="1:24" ht="30" customHeight="1" thickTop="1" thickBot="1">
      <c r="A97" s="125" t="s">
        <v>70</v>
      </c>
      <c r="B97" s="136" t="s">
        <v>376</v>
      </c>
      <c r="C97" s="137">
        <v>2433900313</v>
      </c>
      <c r="D97" s="137">
        <v>128172525</v>
      </c>
      <c r="E97" s="128">
        <f>VLOOKUP(A97,'Tüm - Sektör'!$A:$H,5,0)</f>
        <v>46.254290527350797</v>
      </c>
      <c r="F97" s="128">
        <f>VLOOKUP(A97,'Tüm - Sektör'!$A:$H,6,0)</f>
        <v>12.888401374673593</v>
      </c>
      <c r="G97" s="127">
        <f>VLOOKUP(A97,'Tüm - Sektör'!$A:$H,7,0)</f>
        <v>29.906797999999998</v>
      </c>
      <c r="H97" s="159">
        <v>28.92</v>
      </c>
      <c r="I97" s="141" t="e">
        <f>VLOOKUP(A97,'Tüm - Sektör'!$A:$H,9,0)</f>
        <v>#REF!</v>
      </c>
      <c r="J97" s="145" t="e">
        <f>VLOOKUP(A97,'Tüm - Sektör'!$A:$H,10,0)</f>
        <v>#REF!</v>
      </c>
      <c r="K97" s="146" t="e">
        <f>VLOOKUP(A97,'Tüm - Sektör'!$A:$H,11,0)</f>
        <v>#REF!</v>
      </c>
      <c r="L97" s="146" t="e">
        <f>VLOOKUP(A97,'Tüm - Sektör'!$A:$H,12,0)</f>
        <v>#REF!</v>
      </c>
      <c r="M97" s="146" t="e">
        <f>VLOOKUP(A97,'Tüm - Sektör'!$A:$H,13,0)</f>
        <v>#REF!</v>
      </c>
      <c r="N97" s="147" t="e">
        <f>VLOOKUP(A97,'Tüm - Sektör'!$A:$H,14,0)</f>
        <v>#REF!</v>
      </c>
      <c r="O97" s="148" t="e">
        <f>VLOOKUP(A97,'Tüm - Sektör'!$A:$H,15,0)</f>
        <v>#REF!</v>
      </c>
      <c r="P97" s="156" t="e">
        <f>VLOOKUP(A97,'Tüm - Sektör'!$A:$H,16,0)</f>
        <v>#REF!</v>
      </c>
      <c r="Q97" s="158">
        <f>E97*G97/100</f>
        <v>13.833177234347936</v>
      </c>
      <c r="R97" s="166" t="str">
        <f>IF(OR(H97="", H98="", Q97=0), "", IF(H97&lt;H98, (H98-H97)/H97, ""))</f>
        <v/>
      </c>
      <c r="S97" s="191">
        <v>13.833177234347936</v>
      </c>
      <c r="T97" s="208">
        <f>S97-Q97</f>
        <v>0</v>
      </c>
      <c r="U97" s="222"/>
      <c r="W97" s="200"/>
      <c r="X97" s="209" t="str">
        <f>IF(COUNTIF('Yıldız Liste'!A:A, A97)&gt;0, "Yıldız Pazar", IF(COUNTIF('Ana Pazar Liste'!A:A, A97)&gt;0, "Ana Pazar", IF(COUNTIF('Alt Pazar Liste'!A:A, A97)&gt;0, "Alt Pazar", "")))</f>
        <v>Ana Pazar</v>
      </c>
    </row>
    <row r="98" spans="1:24" ht="30" customHeight="1" thickTop="1" thickBot="1">
      <c r="A98" s="125" t="s">
        <v>508</v>
      </c>
      <c r="B98" s="126" t="s">
        <v>200</v>
      </c>
      <c r="C98" s="127">
        <v>1552282099</v>
      </c>
      <c r="D98" s="127">
        <v>55750000</v>
      </c>
      <c r="E98" s="128">
        <f>VLOOKUP(A98,'Tüm - Sektör'!$A:$H,5,0)</f>
        <v>76.203037934695274</v>
      </c>
      <c r="F98" s="128">
        <f>VLOOKUP(A98,'Tüm - Sektör'!$A:$H,6,0)</f>
        <v>50.624838355552413</v>
      </c>
      <c r="G98" s="127">
        <f>VLOOKUP(A98,'Tüm - Sektör'!$A:$H,7,0)</f>
        <v>18.855746</v>
      </c>
      <c r="H98" s="159">
        <v>27.84</v>
      </c>
      <c r="I98" s="128" t="e">
        <f>VLOOKUP(A98,'Tüm - Sektör'!$A:$H,9,0)</f>
        <v>#REF!</v>
      </c>
      <c r="J98" s="127" t="e">
        <f>VLOOKUP(A98,'Tüm - Sektör'!$A:$H,10,0)</f>
        <v>#REF!</v>
      </c>
      <c r="K98" s="128" t="e">
        <f>VLOOKUP(A98,'Tüm - Sektör'!$A:$H,11,0)</f>
        <v>#REF!</v>
      </c>
      <c r="L98" s="128" t="e">
        <f>VLOOKUP(A98,'Tüm - Sektör'!$A:$H,12,0)</f>
        <v>#REF!</v>
      </c>
      <c r="M98" s="128" t="e">
        <f>VLOOKUP(A98,'Tüm - Sektör'!$A:$H,13,0)</f>
        <v>#REF!</v>
      </c>
      <c r="N98" s="129" t="e">
        <f>VLOOKUP(A98,'Tüm - Sektör'!$A:$H,14,0)</f>
        <v>#REF!</v>
      </c>
      <c r="O98" s="130" t="e">
        <f>VLOOKUP(A98,'Tüm - Sektör'!$A:$H,15,0)</f>
        <v>#REF!</v>
      </c>
      <c r="P98" s="152" t="e">
        <f>VLOOKUP(A98,'Tüm - Sektör'!$A:$H,16,0)</f>
        <v>#REF!</v>
      </c>
      <c r="Q98" s="158">
        <f>E98*G98/100</f>
        <v>14.368651277249787</v>
      </c>
      <c r="R98" s="166" t="str">
        <f>IF(OR(H98="", H99="", Q98=0), "", IF(H98&lt;H99, (H99-H98)/H98, ""))</f>
        <v/>
      </c>
      <c r="S98" s="191">
        <v>14.368651277249787</v>
      </c>
      <c r="T98" s="208">
        <f>S98-Q98</f>
        <v>0</v>
      </c>
      <c r="U98" s="222"/>
      <c r="W98" s="200"/>
      <c r="X98" s="209" t="str">
        <f>IF(COUNTIF('Yıldız Liste'!A:A, A98)&gt;0, "Yıldız Pazar", IF(COUNTIF('Ana Pazar Liste'!A:A, A98)&gt;0, "Ana Pazar", IF(COUNTIF('Alt Pazar Liste'!A:A, A98)&gt;0, "Alt Pazar", "")))</f>
        <v>Ana Pazar</v>
      </c>
    </row>
    <row r="99" spans="1:24" ht="30" customHeight="1" thickTop="1" thickBot="1">
      <c r="A99" s="125" t="s">
        <v>58</v>
      </c>
      <c r="B99" s="136" t="s">
        <v>375</v>
      </c>
      <c r="C99" s="137">
        <v>3984705965</v>
      </c>
      <c r="D99" s="137">
        <v>79200000</v>
      </c>
      <c r="E99" s="128">
        <f>VLOOKUP(A99,'Tüm - Sektör'!$A:$H,5,0)</f>
        <v>57.953527645716171</v>
      </c>
      <c r="F99" s="128">
        <f>VLOOKUP(A99,'Tüm - Sektör'!$A:$H,6,0)</f>
        <v>27.101350376784591</v>
      </c>
      <c r="G99" s="127">
        <f>VLOOKUP(A99,'Tüm - Sektör'!$A:$H,7,0)</f>
        <v>25.101271000000001</v>
      </c>
      <c r="H99" s="159">
        <v>27.5</v>
      </c>
      <c r="I99" s="141" t="e">
        <f>VLOOKUP(A99,'Tüm - Sektör'!$A:$H,9,0)</f>
        <v>#REF!</v>
      </c>
      <c r="J99" s="145" t="e">
        <f>VLOOKUP(A99,'Tüm - Sektör'!$A:$H,10,0)</f>
        <v>#REF!</v>
      </c>
      <c r="K99" s="146" t="e">
        <f>VLOOKUP(A99,'Tüm - Sektör'!$A:$H,11,0)</f>
        <v>#REF!</v>
      </c>
      <c r="L99" s="146" t="e">
        <f>VLOOKUP(A99,'Tüm - Sektör'!$A:$H,12,0)</f>
        <v>#REF!</v>
      </c>
      <c r="M99" s="146" t="e">
        <f>VLOOKUP(A99,'Tüm - Sektör'!$A:$H,13,0)</f>
        <v>#REF!</v>
      </c>
      <c r="N99" s="147" t="e">
        <f>VLOOKUP(A99,'Tüm - Sektör'!$A:$H,14,0)</f>
        <v>#REF!</v>
      </c>
      <c r="O99" s="148" t="e">
        <f>VLOOKUP(A99,'Tüm - Sektör'!$A:$H,15,0)</f>
        <v>#REF!</v>
      </c>
      <c r="P99" s="156" t="e">
        <f>VLOOKUP(A99,'Tüm - Sektör'!$A:$H,16,0)</f>
        <v>#REF!</v>
      </c>
      <c r="Q99" s="158">
        <f>E99*G99/100</f>
        <v>14.547072028411137</v>
      </c>
      <c r="R99" s="166" t="str">
        <f>IF(OR(H99="", H100="", Q99=0), "", IF(H99&lt;H100, (H100-H99)/H99, ""))</f>
        <v/>
      </c>
      <c r="S99" s="191">
        <v>14.547072028411137</v>
      </c>
      <c r="T99" s="208">
        <f>S99-Q99</f>
        <v>0</v>
      </c>
      <c r="U99" s="222"/>
      <c r="W99" s="200"/>
      <c r="X99" s="209" t="str">
        <f>IF(COUNTIF('Yıldız Liste'!A:A, A99)&gt;0, "Yıldız Pazar", IF(COUNTIF('Ana Pazar Liste'!A:A, A99)&gt;0, "Ana Pazar", IF(COUNTIF('Alt Pazar Liste'!A:A, A99)&gt;0, "Alt Pazar", "")))</f>
        <v>Ana Pazar</v>
      </c>
    </row>
    <row r="100" spans="1:24" ht="30" customHeight="1" thickTop="1" thickBot="1">
      <c r="A100" s="125" t="s">
        <v>102</v>
      </c>
      <c r="B100" s="136" t="s">
        <v>255</v>
      </c>
      <c r="C100" s="137">
        <v>1186366071</v>
      </c>
      <c r="D100" s="137">
        <v>46656000</v>
      </c>
      <c r="E100" s="128">
        <f>VLOOKUP(A100,'Tüm - Sektör'!$A:$H,5,0)</f>
        <v>58.708856720019931</v>
      </c>
      <c r="F100" s="128">
        <f>VLOOKUP(A100,'Tüm - Sektör'!$A:$H,6,0)</f>
        <v>46.604983297785473</v>
      </c>
      <c r="G100" s="127">
        <f>VLOOKUP(A100,'Tüm - Sektör'!$A:$H,7,0)</f>
        <v>24.81212</v>
      </c>
      <c r="H100" s="159">
        <v>27.46</v>
      </c>
      <c r="I100" s="141" t="e">
        <f>VLOOKUP(A100,'Tüm - Sektör'!$A:$H,9,0)</f>
        <v>#REF!</v>
      </c>
      <c r="J100" s="145" t="e">
        <f>VLOOKUP(A100,'Tüm - Sektör'!$A:$H,10,0)</f>
        <v>#REF!</v>
      </c>
      <c r="K100" s="146" t="e">
        <f>VLOOKUP(A100,'Tüm - Sektör'!$A:$H,11,0)</f>
        <v>#REF!</v>
      </c>
      <c r="L100" s="146" t="e">
        <f>VLOOKUP(A100,'Tüm - Sektör'!$A:$H,12,0)</f>
        <v>#REF!</v>
      </c>
      <c r="M100" s="146" t="e">
        <f>VLOOKUP(A100,'Tüm - Sektör'!$A:$H,13,0)</f>
        <v>#REF!</v>
      </c>
      <c r="N100" s="147" t="e">
        <f>VLOOKUP(A100,'Tüm - Sektör'!$A:$H,14,0)</f>
        <v>#REF!</v>
      </c>
      <c r="O100" s="148" t="e">
        <f>VLOOKUP(A100,'Tüm - Sektör'!$A:$H,15,0)</f>
        <v>#REF!</v>
      </c>
      <c r="P100" s="156" t="e">
        <f>VLOOKUP(A100,'Tüm - Sektör'!$A:$H,16,0)</f>
        <v>#REF!</v>
      </c>
      <c r="Q100" s="158">
        <f>E100*G100/100</f>
        <v>14.566911979999409</v>
      </c>
      <c r="R100" s="166" t="str">
        <f>IF(OR(H100="", H101="", Q100=0), "", IF(H100&lt;H101, (H101-H100)/H100, ""))</f>
        <v/>
      </c>
      <c r="S100" s="191">
        <v>14.566911979999409</v>
      </c>
      <c r="T100" s="208">
        <f>S100-Q100</f>
        <v>0</v>
      </c>
      <c r="U100" s="222"/>
      <c r="W100" s="200"/>
      <c r="X100" s="209" t="str">
        <f>IF(COUNTIF('Yıldız Liste'!A:A, A100)&gt;0, "Yıldız Pazar", IF(COUNTIF('Ana Pazar Liste'!A:A, A100)&gt;0, "Ana Pazar", IF(COUNTIF('Alt Pazar Liste'!A:A, A100)&gt;0, "Alt Pazar", "")))</f>
        <v>Ana Pazar</v>
      </c>
    </row>
    <row r="101" spans="1:24" ht="30" customHeight="1" thickTop="1" thickBot="1">
      <c r="A101" s="125" t="s">
        <v>709</v>
      </c>
      <c r="B101" s="136" t="s">
        <v>699</v>
      </c>
      <c r="C101" s="137">
        <v>5985751000</v>
      </c>
      <c r="D101" s="137">
        <v>397500000</v>
      </c>
      <c r="E101" s="128">
        <f>VLOOKUP(A101,'Tüm - Sektör'!$A:$H,5,0)</f>
        <v>45.491131697212943</v>
      </c>
      <c r="F101" s="128">
        <f>VLOOKUP(A101,'Tüm - Sektör'!$A:$H,6,0)</f>
        <v>3.7745085293318184</v>
      </c>
      <c r="G101" s="127">
        <f>VLOOKUP(A101,'Tüm - Sektör'!$A:$H,7,0)</f>
        <v>33.254894999999998</v>
      </c>
      <c r="H101" s="159">
        <v>26.46</v>
      </c>
      <c r="I101" s="141" t="e">
        <f>VLOOKUP(A101,'Tüm - Sektör'!$A:$H,9,0)</f>
        <v>#REF!</v>
      </c>
      <c r="J101" s="145" t="e">
        <f>VLOOKUP(A101,'Tüm - Sektör'!$A:$H,10,0)</f>
        <v>#REF!</v>
      </c>
      <c r="K101" s="146" t="e">
        <f>VLOOKUP(A101,'Tüm - Sektör'!$A:$H,11,0)</f>
        <v>#REF!</v>
      </c>
      <c r="L101" s="146" t="e">
        <f>VLOOKUP(A101,'Tüm - Sektör'!$A:$H,12,0)</f>
        <v>#REF!</v>
      </c>
      <c r="M101" s="146" t="e">
        <f>VLOOKUP(A101,'Tüm - Sektör'!$A:$H,13,0)</f>
        <v>#REF!</v>
      </c>
      <c r="N101" s="147" t="e">
        <f>VLOOKUP(A101,'Tüm - Sektör'!$A:$H,14,0)</f>
        <v>#REF!</v>
      </c>
      <c r="O101" s="148" t="e">
        <f>VLOOKUP(A101,'Tüm - Sektör'!$A:$H,15,0)</f>
        <v>#REF!</v>
      </c>
      <c r="P101" s="156" t="e">
        <f>VLOOKUP(A101,'Tüm - Sektör'!$A:$H,16,0)</f>
        <v>#REF!</v>
      </c>
      <c r="Q101" s="158">
        <f>E101*G101/100</f>
        <v>15.128028080219881</v>
      </c>
      <c r="R101" s="166" t="str">
        <f>IF(OR(H101="", H102="", Q101=0), "", IF(H101&lt;H102, (H102-H101)/H101, ""))</f>
        <v/>
      </c>
      <c r="S101" s="191">
        <v>15.128028080219881</v>
      </c>
      <c r="T101" s="208">
        <f>S101-Q101</f>
        <v>0</v>
      </c>
      <c r="U101" s="222"/>
      <c r="W101" s="200"/>
      <c r="X101" s="209" t="str">
        <f>IF(COUNTIF('Yıldız Liste'!A:A, A101)&gt;0, "Yıldız Pazar", IF(COUNTIF('Ana Pazar Liste'!A:A, A101)&gt;0, "Ana Pazar", IF(COUNTIF('Alt Pazar Liste'!A:A, A101)&gt;0, "Alt Pazar", "")))</f>
        <v>Ana Pazar</v>
      </c>
    </row>
    <row r="102" spans="1:24" ht="30" customHeight="1" thickTop="1" thickBot="1">
      <c r="A102" s="125" t="s">
        <v>175</v>
      </c>
      <c r="B102" s="131" t="s">
        <v>233</v>
      </c>
      <c r="C102" s="132">
        <v>2503213131</v>
      </c>
      <c r="D102" s="132">
        <v>129600000</v>
      </c>
      <c r="E102" s="128">
        <f>VLOOKUP(A102,'Tüm - Sektör'!$A:$H,5,0)</f>
        <v>37.751784013406052</v>
      </c>
      <c r="F102" s="128">
        <f>VLOOKUP(A102,'Tüm - Sektör'!$A:$H,6,0)</f>
        <v>11.203639605118131</v>
      </c>
      <c r="G102" s="127">
        <f>VLOOKUP(A102,'Tüm - Sektör'!$A:$H,7,0)</f>
        <v>40.565173999999999</v>
      </c>
      <c r="H102" s="159">
        <v>26.12</v>
      </c>
      <c r="I102" s="133" t="e">
        <f>VLOOKUP(A102,'Tüm - Sektör'!$A:$H,9,0)</f>
        <v>#REF!</v>
      </c>
      <c r="J102" s="132" t="e">
        <f>VLOOKUP(A102,'Tüm - Sektör'!$A:$H,10,0)</f>
        <v>#REF!</v>
      </c>
      <c r="K102" s="133" t="e">
        <f>VLOOKUP(A102,'Tüm - Sektör'!$A:$H,11,0)</f>
        <v>#REF!</v>
      </c>
      <c r="L102" s="133" t="e">
        <f>VLOOKUP(A102,'Tüm - Sektör'!$A:$H,12,0)</f>
        <v>#REF!</v>
      </c>
      <c r="M102" s="133" t="e">
        <f>VLOOKUP(A102,'Tüm - Sektör'!$A:$H,13,0)</f>
        <v>#REF!</v>
      </c>
      <c r="N102" s="134" t="e">
        <f>VLOOKUP(A102,'Tüm - Sektör'!$A:$H,14,0)</f>
        <v>#REF!</v>
      </c>
      <c r="O102" s="135" t="e">
        <f>VLOOKUP(A102,'Tüm - Sektör'!$A:$H,15,0)</f>
        <v>#REF!</v>
      </c>
      <c r="P102" s="153" t="e">
        <f>VLOOKUP(A102,'Tüm - Sektör'!$A:$H,16,0)</f>
        <v>#REF!</v>
      </c>
      <c r="Q102" s="158">
        <f>E102*G102/100</f>
        <v>15.314076873142348</v>
      </c>
      <c r="R102" s="166" t="str">
        <f>IF(OR(H102="", H103="", Q102=0), "", IF(H102&lt;H103, (H103-H102)/H102, ""))</f>
        <v/>
      </c>
      <c r="S102" s="191">
        <v>15.314076873142348</v>
      </c>
      <c r="T102" s="208">
        <f>S102-Q102</f>
        <v>0</v>
      </c>
      <c r="U102" s="222"/>
      <c r="W102" s="200"/>
      <c r="X102" s="209" t="str">
        <f>IF(COUNTIF('Yıldız Liste'!A:A, A102)&gt;0, "Yıldız Pazar", IF(COUNTIF('Ana Pazar Liste'!A:A, A102)&gt;0, "Ana Pazar", IF(COUNTIF('Alt Pazar Liste'!A:A, A102)&gt;0, "Alt Pazar", "")))</f>
        <v>Ana Pazar</v>
      </c>
    </row>
    <row r="103" spans="1:24" ht="30" customHeight="1" thickTop="1" thickBot="1">
      <c r="A103" s="125" t="s">
        <v>166</v>
      </c>
      <c r="B103" s="136" t="s">
        <v>255</v>
      </c>
      <c r="C103" s="137">
        <v>8044975103</v>
      </c>
      <c r="D103" s="137">
        <v>135000000</v>
      </c>
      <c r="E103" s="128">
        <f>VLOOKUP(A103,'Tüm - Sektör'!$A:$H,5,0)</f>
        <v>18.673157941869366</v>
      </c>
      <c r="F103" s="128">
        <f>VLOOKUP(A103,'Tüm - Sektör'!$A:$H,6,0)</f>
        <v>5.5327875383316645</v>
      </c>
      <c r="G103" s="127">
        <f>VLOOKUP(A103,'Tüm - Sektör'!$A:$H,7,0)</f>
        <v>82.584238999999997</v>
      </c>
      <c r="H103" s="159">
        <v>25.94</v>
      </c>
      <c r="I103" s="141" t="e">
        <f>VLOOKUP(A103,'Tüm - Sektör'!$A:$H,9,0)</f>
        <v>#REF!</v>
      </c>
      <c r="J103" s="145" t="e">
        <f>VLOOKUP(A103,'Tüm - Sektör'!$A:$H,10,0)</f>
        <v>#REF!</v>
      </c>
      <c r="K103" s="146" t="e">
        <f>VLOOKUP(A103,'Tüm - Sektör'!$A:$H,11,0)</f>
        <v>#REF!</v>
      </c>
      <c r="L103" s="146" t="e">
        <f>VLOOKUP(A103,'Tüm - Sektör'!$A:$H,12,0)</f>
        <v>#REF!</v>
      </c>
      <c r="M103" s="146" t="e">
        <f>VLOOKUP(A103,'Tüm - Sektör'!$A:$H,13,0)</f>
        <v>#REF!</v>
      </c>
      <c r="N103" s="147" t="e">
        <f>VLOOKUP(A103,'Tüm - Sektör'!$A:$H,14,0)</f>
        <v>#REF!</v>
      </c>
      <c r="O103" s="148" t="e">
        <f>VLOOKUP(A103,'Tüm - Sektör'!$A:$H,15,0)</f>
        <v>#REF!</v>
      </c>
      <c r="P103" s="156" t="e">
        <f>VLOOKUP(A103,'Tüm - Sektör'!$A:$H,16,0)</f>
        <v>#REF!</v>
      </c>
      <c r="Q103" s="158">
        <f>E103*G103/100</f>
        <v>15.421085383560879</v>
      </c>
      <c r="R103" s="166" t="str">
        <f>IF(OR(H103="", H104="", Q103=0), "", IF(H103&lt;H104, (H104-H103)/H103, ""))</f>
        <v/>
      </c>
      <c r="S103" s="191">
        <v>15.421085383560879</v>
      </c>
      <c r="T103" s="208">
        <f>S103-Q103</f>
        <v>0</v>
      </c>
      <c r="U103" s="222"/>
      <c r="W103" s="200"/>
      <c r="X103" s="209" t="str">
        <f>IF(COUNTIF('Yıldız Liste'!A:A, A103)&gt;0, "Yıldız Pazar", IF(COUNTIF('Ana Pazar Liste'!A:A, A103)&gt;0, "Ana Pazar", IF(COUNTIF('Alt Pazar Liste'!A:A, A103)&gt;0, "Alt Pazar", "")))</f>
        <v>Ana Pazar</v>
      </c>
    </row>
    <row r="104" spans="1:24" ht="30" customHeight="1" thickTop="1" thickBot="1">
      <c r="A104" s="125" t="s">
        <v>634</v>
      </c>
      <c r="B104" s="136" t="s">
        <v>221</v>
      </c>
      <c r="C104" s="137">
        <v>2408811125</v>
      </c>
      <c r="D104" s="137">
        <v>200000000</v>
      </c>
      <c r="E104" s="128">
        <f>VLOOKUP(A104,'Tüm - Sektör'!$A:$H,5,0)</f>
        <v>22.535190954194068</v>
      </c>
      <c r="F104" s="128">
        <f>VLOOKUP(A104,'Tüm - Sektör'!$A:$H,6,0)</f>
        <v>4.6948314487904312</v>
      </c>
      <c r="G104" s="127">
        <f>VLOOKUP(A104,'Tüm - Sektör'!$A:$H,7,0)</f>
        <v>69.12876</v>
      </c>
      <c r="H104" s="159">
        <v>25.68</v>
      </c>
      <c r="I104" s="141" t="e">
        <f>VLOOKUP(A104,'Tüm - Sektör'!$A:$H,9,0)</f>
        <v>#REF!</v>
      </c>
      <c r="J104" s="145" t="e">
        <f>VLOOKUP(A104,'Tüm - Sektör'!$A:$H,10,0)</f>
        <v>#REF!</v>
      </c>
      <c r="K104" s="146" t="e">
        <f>VLOOKUP(A104,'Tüm - Sektör'!$A:$H,11,0)</f>
        <v>#REF!</v>
      </c>
      <c r="L104" s="146" t="e">
        <f>VLOOKUP(A104,'Tüm - Sektör'!$A:$H,12,0)</f>
        <v>#REF!</v>
      </c>
      <c r="M104" s="146" t="e">
        <f>VLOOKUP(A104,'Tüm - Sektör'!$A:$H,13,0)</f>
        <v>#REF!</v>
      </c>
      <c r="N104" s="147" t="e">
        <f>VLOOKUP(A104,'Tüm - Sektör'!$A:$H,14,0)</f>
        <v>#REF!</v>
      </c>
      <c r="O104" s="148" t="e">
        <f>VLOOKUP(A104,'Tüm - Sektör'!$A:$H,15,0)</f>
        <v>#REF!</v>
      </c>
      <c r="P104" s="156" t="e">
        <f>VLOOKUP(A104,'Tüm - Sektör'!$A:$H,16,0)</f>
        <v>#REF!</v>
      </c>
      <c r="Q104" s="158">
        <f>E104*G104/100</f>
        <v>15.578298070266529</v>
      </c>
      <c r="R104" s="166" t="str">
        <f>IF(OR(H104="", H105="", Q104=0), "", IF(H104&lt;H105, (H105-H104)/H104, ""))</f>
        <v/>
      </c>
      <c r="S104" s="191">
        <v>15.578298070266529</v>
      </c>
      <c r="T104" s="208">
        <f>S104-Q104</f>
        <v>0</v>
      </c>
      <c r="U104" s="222"/>
      <c r="W104" s="200"/>
      <c r="X104" s="209" t="str">
        <f>IF(COUNTIF('Yıldız Liste'!A:A, A104)&gt;0, "Yıldız Pazar", IF(COUNTIF('Ana Pazar Liste'!A:A, A104)&gt;0, "Ana Pazar", IF(COUNTIF('Alt Pazar Liste'!A:A, A104)&gt;0, "Alt Pazar", "")))</f>
        <v>Ana Pazar</v>
      </c>
    </row>
    <row r="105" spans="1:24" ht="30" customHeight="1" thickTop="1" thickBot="1">
      <c r="A105" s="125" t="s">
        <v>153</v>
      </c>
      <c r="B105" s="136" t="s">
        <v>355</v>
      </c>
      <c r="C105" s="137">
        <v>824789585</v>
      </c>
      <c r="D105" s="137">
        <v>171222156</v>
      </c>
      <c r="E105" s="128">
        <f>VLOOKUP(A105,'Tüm - Sektör'!$A:$H,5,0)</f>
        <v>14.456636911671378</v>
      </c>
      <c r="F105" s="128">
        <f>VLOOKUP(A105,'Tüm - Sektör'!$A:$H,6,0)</f>
        <v>3.6709585115972598</v>
      </c>
      <c r="G105" s="127">
        <f>VLOOKUP(A105,'Tüm - Sektör'!$A:$H,7,0)</f>
        <v>111.579138</v>
      </c>
      <c r="H105" s="159">
        <v>24.8</v>
      </c>
      <c r="I105" s="138" t="e">
        <f>VLOOKUP(A105,'Tüm - Sektör'!$A:$H,9,0)</f>
        <v>#REF!</v>
      </c>
      <c r="J105" s="137" t="e">
        <f>VLOOKUP(A105,'Tüm - Sektör'!$A:$H,10,0)</f>
        <v>#REF!</v>
      </c>
      <c r="K105" s="138" t="e">
        <f>VLOOKUP(A105,'Tüm - Sektör'!$A:$H,11,0)</f>
        <v>#REF!</v>
      </c>
      <c r="L105" s="138" t="e">
        <f>VLOOKUP(A105,'Tüm - Sektör'!$A:$H,12,0)</f>
        <v>#REF!</v>
      </c>
      <c r="M105" s="138" t="e">
        <f>VLOOKUP(A105,'Tüm - Sektör'!$A:$H,13,0)</f>
        <v>#REF!</v>
      </c>
      <c r="N105" s="139" t="e">
        <f>VLOOKUP(A105,'Tüm - Sektör'!$A:$H,14,0)</f>
        <v>#REF!</v>
      </c>
      <c r="O105" s="140" t="e">
        <f>VLOOKUP(A105,'Tüm - Sektör'!$A:$H,15,0)</f>
        <v>#REF!</v>
      </c>
      <c r="P105" s="154" t="e">
        <f>VLOOKUP(A105,'Tüm - Sektör'!$A:$H,16,0)</f>
        <v>#REF!</v>
      </c>
      <c r="Q105" s="158">
        <f>E105*G105/100</f>
        <v>16.130590849832746</v>
      </c>
      <c r="R105" s="166" t="str">
        <f>IF(OR(H105="", H106="", Q105=0), "", IF(H105&lt;H106, (H106-H105)/H105, ""))</f>
        <v/>
      </c>
      <c r="S105" s="191">
        <v>16.130590849832746</v>
      </c>
      <c r="T105" s="208">
        <f>S105-Q105</f>
        <v>0</v>
      </c>
      <c r="U105" s="222"/>
      <c r="W105" s="200"/>
      <c r="X105" s="209" t="str">
        <f>IF(COUNTIF('Yıldız Liste'!A:A, A105)&gt;0, "Yıldız Pazar", IF(COUNTIF('Ana Pazar Liste'!A:A, A105)&gt;0, "Ana Pazar", IF(COUNTIF('Alt Pazar Liste'!A:A, A105)&gt;0, "Alt Pazar", "")))</f>
        <v>Ana Pazar</v>
      </c>
    </row>
    <row r="106" spans="1:24" ht="30" customHeight="1" thickTop="1" thickBot="1">
      <c r="A106" s="125" t="s">
        <v>87</v>
      </c>
      <c r="B106" s="136" t="s">
        <v>255</v>
      </c>
      <c r="C106" s="137">
        <v>3143931773</v>
      </c>
      <c r="D106" s="137">
        <v>119000000</v>
      </c>
      <c r="E106" s="128">
        <f>VLOOKUP(A106,'Tüm - Sektör'!$A:$H,5,0)</f>
        <v>66.502702922557049</v>
      </c>
      <c r="F106" s="128">
        <f>VLOOKUP(A106,'Tüm - Sektör'!$A:$H,6,0)</f>
        <v>23.285260126945744</v>
      </c>
      <c r="G106" s="127">
        <f>VLOOKUP(A106,'Tüm - Sektör'!$A:$H,7,0)</f>
        <v>24.496238000000002</v>
      </c>
      <c r="H106" s="159">
        <v>24.56</v>
      </c>
      <c r="I106" s="141" t="e">
        <f>VLOOKUP(A106,'Tüm - Sektör'!$A:$H,9,0)</f>
        <v>#REF!</v>
      </c>
      <c r="J106" s="145" t="e">
        <f>VLOOKUP(A106,'Tüm - Sektör'!$A:$H,10,0)</f>
        <v>#REF!</v>
      </c>
      <c r="K106" s="146" t="e">
        <f>VLOOKUP(A106,'Tüm - Sektör'!$A:$H,11,0)</f>
        <v>#REF!</v>
      </c>
      <c r="L106" s="146" t="e">
        <f>VLOOKUP(A106,'Tüm - Sektör'!$A:$H,12,0)</f>
        <v>#REF!</v>
      </c>
      <c r="M106" s="146" t="e">
        <f>VLOOKUP(A106,'Tüm - Sektör'!$A:$H,13,0)</f>
        <v>#REF!</v>
      </c>
      <c r="N106" s="147" t="e">
        <f>VLOOKUP(A106,'Tüm - Sektör'!$A:$H,14,0)</f>
        <v>#REF!</v>
      </c>
      <c r="O106" s="148" t="e">
        <f>VLOOKUP(A106,'Tüm - Sektör'!$A:$H,15,0)</f>
        <v>#REF!</v>
      </c>
      <c r="P106" s="156" t="e">
        <f>VLOOKUP(A106,'Tüm - Sektör'!$A:$H,16,0)</f>
        <v>#REF!</v>
      </c>
      <c r="Q106" s="158">
        <f>E106*G106/100</f>
        <v>16.29066038434253</v>
      </c>
      <c r="R106" s="166" t="str">
        <f>IF(OR(H106="", H107="", Q106=0), "", IF(H106&lt;H107, (H107-H106)/H106, ""))</f>
        <v/>
      </c>
      <c r="S106" s="191">
        <v>16.29066038434253</v>
      </c>
      <c r="T106" s="208">
        <f>S106-Q106</f>
        <v>0</v>
      </c>
      <c r="U106" s="222"/>
      <c r="W106" s="200"/>
      <c r="X106" s="209" t="str">
        <f>IF(COUNTIF('Yıldız Liste'!A:A, A106)&gt;0, "Yıldız Pazar", IF(COUNTIF('Ana Pazar Liste'!A:A, A106)&gt;0, "Ana Pazar", IF(COUNTIF('Alt Pazar Liste'!A:A, A106)&gt;0, "Alt Pazar", "")))</f>
        <v>Ana Pazar</v>
      </c>
    </row>
    <row r="107" spans="1:24" ht="30" customHeight="1" thickTop="1" thickBot="1">
      <c r="A107" s="125" t="s">
        <v>48</v>
      </c>
      <c r="B107" s="126" t="s">
        <v>200</v>
      </c>
      <c r="C107" s="127">
        <v>4404805235</v>
      </c>
      <c r="D107" s="127">
        <v>385499653</v>
      </c>
      <c r="E107" s="128">
        <f>VLOOKUP(A107,'Tüm - Sektör'!$A:$H,5,0)</f>
        <v>22.156969418061305</v>
      </c>
      <c r="F107" s="128">
        <f>VLOOKUP(A107,'Tüm - Sektör'!$A:$H,6,0)</f>
        <v>2.3948323997217389</v>
      </c>
      <c r="G107" s="127">
        <f>VLOOKUP(A107,'Tüm - Sektör'!$A:$H,7,0)</f>
        <v>74.176674000000006</v>
      </c>
      <c r="H107" s="159">
        <v>24.34</v>
      </c>
      <c r="I107" s="128" t="e">
        <f>VLOOKUP(A107,'Tüm - Sektör'!$A:$H,9,0)</f>
        <v>#REF!</v>
      </c>
      <c r="J107" s="127" t="e">
        <f>VLOOKUP(A107,'Tüm - Sektör'!$A:$H,10,0)</f>
        <v>#REF!</v>
      </c>
      <c r="K107" s="128" t="e">
        <f>VLOOKUP(A107,'Tüm - Sektör'!$A:$H,11,0)</f>
        <v>#REF!</v>
      </c>
      <c r="L107" s="128" t="e">
        <f>VLOOKUP(A107,'Tüm - Sektör'!$A:$H,12,0)</f>
        <v>#REF!</v>
      </c>
      <c r="M107" s="128" t="e">
        <f>VLOOKUP(A107,'Tüm - Sektör'!$A:$H,13,0)</f>
        <v>#REF!</v>
      </c>
      <c r="N107" s="129" t="e">
        <f>VLOOKUP(A107,'Tüm - Sektör'!$A:$H,14,0)</f>
        <v>#REF!</v>
      </c>
      <c r="O107" s="130" t="e">
        <f>VLOOKUP(A107,'Tüm - Sektör'!$A:$H,15,0)</f>
        <v>#REF!</v>
      </c>
      <c r="P107" s="152" t="e">
        <f>VLOOKUP(A107,'Tüm - Sektör'!$A:$H,16,0)</f>
        <v>#REF!</v>
      </c>
      <c r="Q107" s="158">
        <f>E107*G107/100</f>
        <v>16.435302973515032</v>
      </c>
      <c r="R107" s="166" t="str">
        <f>IF(OR(H107="", H108="", Q107=0), "", IF(H107&lt;H108, (H108-H107)/H107, ""))</f>
        <v/>
      </c>
      <c r="S107" s="191">
        <v>16.435302973515032</v>
      </c>
      <c r="T107" s="208">
        <f>S107-Q107</f>
        <v>0</v>
      </c>
      <c r="U107" s="222"/>
      <c r="W107" s="200"/>
      <c r="X107" s="209" t="str">
        <f>IF(COUNTIF('Yıldız Liste'!A:A, A107)&gt;0, "Yıldız Pazar", IF(COUNTIF('Ana Pazar Liste'!A:A, A107)&gt;0, "Ana Pazar", IF(COUNTIF('Alt Pazar Liste'!A:A, A107)&gt;0, "Alt Pazar", "")))</f>
        <v>Ana Pazar</v>
      </c>
    </row>
    <row r="108" spans="1:24" ht="30" customHeight="1" thickTop="1" thickBot="1">
      <c r="A108" s="125" t="s">
        <v>103</v>
      </c>
      <c r="B108" s="126" t="s">
        <v>200</v>
      </c>
      <c r="C108" s="127">
        <v>739485696</v>
      </c>
      <c r="D108" s="127">
        <v>71250000</v>
      </c>
      <c r="E108" s="128">
        <f>VLOOKUP(A108,'Tüm - Sektör'!$A:$H,5,0)</f>
        <v>90.465053985727721</v>
      </c>
      <c r="F108" s="128">
        <f>VLOOKUP(A108,'Tüm - Sektör'!$A:$H,6,0)</f>
        <v>55.203694270466954</v>
      </c>
      <c r="G108" s="127">
        <f>VLOOKUP(A108,'Tüm - Sektör'!$A:$H,7,0)</f>
        <v>18.348433</v>
      </c>
      <c r="H108" s="159">
        <v>24.1</v>
      </c>
      <c r="I108" s="128" t="e">
        <f>VLOOKUP(A108,'Tüm - Sektör'!$A:$H,9,0)</f>
        <v>#REF!</v>
      </c>
      <c r="J108" s="127" t="e">
        <f>VLOOKUP(A108,'Tüm - Sektör'!$A:$H,10,0)</f>
        <v>#REF!</v>
      </c>
      <c r="K108" s="128" t="e">
        <f>VLOOKUP(A108,'Tüm - Sektör'!$A:$H,11,0)</f>
        <v>#REF!</v>
      </c>
      <c r="L108" s="128" t="e">
        <f>VLOOKUP(A108,'Tüm - Sektör'!$A:$H,12,0)</f>
        <v>#REF!</v>
      </c>
      <c r="M108" s="128" t="e">
        <f>VLOOKUP(A108,'Tüm - Sektör'!$A:$H,13,0)</f>
        <v>#REF!</v>
      </c>
      <c r="N108" s="129" t="e">
        <f>VLOOKUP(A108,'Tüm - Sektör'!$A:$H,14,0)</f>
        <v>#REF!</v>
      </c>
      <c r="O108" s="130" t="e">
        <f>VLOOKUP(A108,'Tüm - Sektör'!$A:$H,15,0)</f>
        <v>#REF!</v>
      </c>
      <c r="P108" s="152" t="e">
        <f>VLOOKUP(A108,'Tüm - Sektör'!$A:$H,16,0)</f>
        <v>#REF!</v>
      </c>
      <c r="Q108" s="158">
        <f>E108*G108/100</f>
        <v>16.598919818985081</v>
      </c>
      <c r="R108" s="166" t="str">
        <f>IF(OR(H108="", H109="", Q108=0), "", IF(H108&lt;H109, (H109-H108)/H108, ""))</f>
        <v/>
      </c>
      <c r="S108" s="191">
        <v>16.598919818985081</v>
      </c>
      <c r="T108" s="208">
        <f>S108-Q108</f>
        <v>0</v>
      </c>
      <c r="U108" s="222"/>
      <c r="W108" s="200"/>
      <c r="X108" s="209" t="str">
        <f>IF(COUNTIF('Yıldız Liste'!A:A, A108)&gt;0, "Yıldız Pazar", IF(COUNTIF('Ana Pazar Liste'!A:A, A108)&gt;0, "Ana Pazar", IF(COUNTIF('Alt Pazar Liste'!A:A, A108)&gt;0, "Alt Pazar", "")))</f>
        <v>Ana Pazar</v>
      </c>
    </row>
    <row r="109" spans="1:24" ht="30" customHeight="1" thickTop="1" thickBot="1">
      <c r="A109" s="125" t="s">
        <v>183</v>
      </c>
      <c r="B109" s="136" t="s">
        <v>352</v>
      </c>
      <c r="C109" s="137">
        <v>130759168</v>
      </c>
      <c r="D109" s="137">
        <v>80476074</v>
      </c>
      <c r="E109" s="128">
        <f>VLOOKUP(A109,'Tüm - Sektör'!$A:$H,5,0)</f>
        <v>64.254272741558196</v>
      </c>
      <c r="F109" s="128">
        <f>VLOOKUP(A109,'Tüm - Sektör'!$A:$H,6,0)</f>
        <v>34.714218691156091</v>
      </c>
      <c r="G109" s="127">
        <f>VLOOKUP(A109,'Tüm - Sektör'!$A:$H,7,0)</f>
        <v>26.361856</v>
      </c>
      <c r="H109" s="159">
        <v>23.62</v>
      </c>
      <c r="I109" s="141" t="e">
        <f>VLOOKUP(A109,'Tüm - Sektör'!$A:$H,9,0)</f>
        <v>#REF!</v>
      </c>
      <c r="J109" s="145" t="e">
        <f>VLOOKUP(A109,'Tüm - Sektör'!$A:$H,10,0)</f>
        <v>#REF!</v>
      </c>
      <c r="K109" s="146" t="e">
        <f>VLOOKUP(A109,'Tüm - Sektör'!$A:$H,11,0)</f>
        <v>#REF!</v>
      </c>
      <c r="L109" s="146" t="e">
        <f>VLOOKUP(A109,'Tüm - Sektör'!$A:$H,12,0)</f>
        <v>#REF!</v>
      </c>
      <c r="M109" s="146" t="e">
        <f>VLOOKUP(A109,'Tüm - Sektör'!$A:$H,13,0)</f>
        <v>#REF!</v>
      </c>
      <c r="N109" s="147" t="e">
        <f>VLOOKUP(A109,'Tüm - Sektör'!$A:$H,14,0)</f>
        <v>#REF!</v>
      </c>
      <c r="O109" s="148" t="e">
        <f>VLOOKUP(A109,'Tüm - Sektör'!$A:$H,15,0)</f>
        <v>#REF!</v>
      </c>
      <c r="P109" s="156" t="e">
        <f>VLOOKUP(A109,'Tüm - Sektör'!$A:$H,16,0)</f>
        <v>#REF!</v>
      </c>
      <c r="Q109" s="158">
        <f>E109*G109/100</f>
        <v>16.938618853976823</v>
      </c>
      <c r="R109" s="166" t="str">
        <f>IF(OR(H109="", H110="", Q109=0), "", IF(H109&lt;H110, (H110-H109)/H109, ""))</f>
        <v/>
      </c>
      <c r="S109" s="191">
        <v>16.938618853976823</v>
      </c>
      <c r="T109" s="208">
        <f>S109-Q109</f>
        <v>0</v>
      </c>
      <c r="U109" s="222"/>
      <c r="W109" s="200"/>
      <c r="X109" s="209" t="str">
        <f>IF(COUNTIF('Yıldız Liste'!A:A, A109)&gt;0, "Yıldız Pazar", IF(COUNTIF('Ana Pazar Liste'!A:A, A109)&gt;0, "Ana Pazar", IF(COUNTIF('Alt Pazar Liste'!A:A, A109)&gt;0, "Alt Pazar", "")))</f>
        <v>Ana Pazar</v>
      </c>
    </row>
    <row r="110" spans="1:24" ht="30" customHeight="1" thickTop="1" thickBot="1">
      <c r="A110" s="125" t="s">
        <v>134</v>
      </c>
      <c r="B110" s="136" t="s">
        <v>743</v>
      </c>
      <c r="C110" s="137">
        <v>1357332842</v>
      </c>
      <c r="D110" s="137">
        <v>535000000</v>
      </c>
      <c r="E110" s="128">
        <f>VLOOKUP(A110,'Tüm - Sektör'!$A:$H,5,0)</f>
        <v>77.007014568957089</v>
      </c>
      <c r="F110" s="128">
        <f>VLOOKUP(A110,'Tüm - Sektör'!$A:$H,6,0)</f>
        <v>76.093887913989221</v>
      </c>
      <c r="G110" s="127">
        <f>VLOOKUP(A110,'Tüm - Sektör'!$A:$H,7,0)</f>
        <v>22.200189999999999</v>
      </c>
      <c r="H110" s="159">
        <v>23.4</v>
      </c>
      <c r="I110" s="141" t="e">
        <f>VLOOKUP(A110,'Tüm - Sektör'!$A:$H,9,0)</f>
        <v>#REF!</v>
      </c>
      <c r="J110" s="145" t="e">
        <f>VLOOKUP(A110,'Tüm - Sektör'!$A:$H,10,0)</f>
        <v>#REF!</v>
      </c>
      <c r="K110" s="146" t="e">
        <f>VLOOKUP(A110,'Tüm - Sektör'!$A:$H,11,0)</f>
        <v>#REF!</v>
      </c>
      <c r="L110" s="146" t="e">
        <f>VLOOKUP(A110,'Tüm - Sektör'!$A:$H,12,0)</f>
        <v>#REF!</v>
      </c>
      <c r="M110" s="146" t="e">
        <f>VLOOKUP(A110,'Tüm - Sektör'!$A:$H,13,0)</f>
        <v>#REF!</v>
      </c>
      <c r="N110" s="147" t="e">
        <f>VLOOKUP(A110,'Tüm - Sektör'!$A:$H,14,0)</f>
        <v>#REF!</v>
      </c>
      <c r="O110" s="148" t="e">
        <f>VLOOKUP(A110,'Tüm - Sektör'!$A:$H,15,0)</f>
        <v>#REF!</v>
      </c>
      <c r="P110" s="156" t="e">
        <f>VLOOKUP(A110,'Tüm - Sektör'!$A:$H,16,0)</f>
        <v>#REF!</v>
      </c>
      <c r="Q110" s="158">
        <f>E110*G110/100</f>
        <v>17.095703547636152</v>
      </c>
      <c r="R110" s="166" t="str">
        <f>IF(OR(H110="", H111="", Q110=0), "", IF(H110&lt;H111, (H111-H110)/H110, ""))</f>
        <v/>
      </c>
      <c r="S110" s="191">
        <v>17.095703547636152</v>
      </c>
      <c r="T110" s="208">
        <f>S110-Q110</f>
        <v>0</v>
      </c>
      <c r="U110" s="222"/>
      <c r="W110" s="200"/>
      <c r="X110" s="209" t="str">
        <f>IF(COUNTIF('Yıldız Liste'!A:A, A110)&gt;0, "Yıldız Pazar", IF(COUNTIF('Ana Pazar Liste'!A:A, A110)&gt;0, "Ana Pazar", IF(COUNTIF('Alt Pazar Liste'!A:A, A110)&gt;0, "Alt Pazar", "")))</f>
        <v>Ana Pazar</v>
      </c>
    </row>
    <row r="111" spans="1:24" ht="30" customHeight="1" thickTop="1" thickBot="1">
      <c r="A111" s="125" t="s">
        <v>335</v>
      </c>
      <c r="B111" s="136" t="s">
        <v>355</v>
      </c>
      <c r="C111" s="137">
        <v>447890029</v>
      </c>
      <c r="D111" s="137">
        <v>31862500</v>
      </c>
      <c r="E111" s="128">
        <f>VLOOKUP(A111,'Tüm - Sektör'!$A:$H,5,0)</f>
        <v>59.388466884209308</v>
      </c>
      <c r="F111" s="128">
        <f>VLOOKUP(A111,'Tüm - Sektör'!$A:$H,6,0)</f>
        <v>84.722660414721361</v>
      </c>
      <c r="G111" s="127">
        <f>VLOOKUP(A111,'Tüm - Sektör'!$A:$H,7,0)</f>
        <v>29.645479000000002</v>
      </c>
      <c r="H111" s="159">
        <v>22.72</v>
      </c>
      <c r="I111" s="138" t="e">
        <f>VLOOKUP(A111,'Tüm - Sektör'!$A:$H,9,0)</f>
        <v>#REF!</v>
      </c>
      <c r="J111" s="137" t="e">
        <f>VLOOKUP(A111,'Tüm - Sektör'!$A:$H,10,0)</f>
        <v>#REF!</v>
      </c>
      <c r="K111" s="138" t="e">
        <f>VLOOKUP(A111,'Tüm - Sektör'!$A:$H,11,0)</f>
        <v>#REF!</v>
      </c>
      <c r="L111" s="138" t="e">
        <f>VLOOKUP(A111,'Tüm - Sektör'!$A:$H,12,0)</f>
        <v>#REF!</v>
      </c>
      <c r="M111" s="138" t="e">
        <f>VLOOKUP(A111,'Tüm - Sektör'!$A:$H,13,0)</f>
        <v>#REF!</v>
      </c>
      <c r="N111" s="139" t="e">
        <f>VLOOKUP(A111,'Tüm - Sektör'!$A:$H,14,0)</f>
        <v>#REF!</v>
      </c>
      <c r="O111" s="140" t="e">
        <f>VLOOKUP(A111,'Tüm - Sektör'!$A:$H,15,0)</f>
        <v>#REF!</v>
      </c>
      <c r="P111" s="154" t="e">
        <f>VLOOKUP(A111,'Tüm - Sektör'!$A:$H,16,0)</f>
        <v>#REF!</v>
      </c>
      <c r="Q111" s="158">
        <f>E111*G111/100</f>
        <v>17.605995478580226</v>
      </c>
      <c r="R111" s="166" t="str">
        <f>IF(OR(H111="", H112="", Q111=0), "", IF(H111&lt;H112, (H112-H111)/H111, ""))</f>
        <v/>
      </c>
      <c r="S111" s="191">
        <v>17.605995478580226</v>
      </c>
      <c r="T111" s="208">
        <f>S111-Q111</f>
        <v>0</v>
      </c>
      <c r="U111" s="222"/>
      <c r="W111" s="200"/>
      <c r="X111" s="209" t="str">
        <f>IF(COUNTIF('Yıldız Liste'!A:A, A111)&gt;0, "Yıldız Pazar", IF(COUNTIF('Ana Pazar Liste'!A:A, A111)&gt;0, "Ana Pazar", IF(COUNTIF('Alt Pazar Liste'!A:A, A111)&gt;0, "Alt Pazar", "")))</f>
        <v>Ana Pazar</v>
      </c>
    </row>
    <row r="112" spans="1:24" ht="30" customHeight="1" thickTop="1" thickBot="1">
      <c r="A112" s="125" t="s">
        <v>475</v>
      </c>
      <c r="B112" s="136" t="s">
        <v>221</v>
      </c>
      <c r="C112" s="137">
        <v>13860116923</v>
      </c>
      <c r="D112" s="137">
        <v>200000000</v>
      </c>
      <c r="E112" s="128">
        <f>VLOOKUP(A112,'Tüm - Sektör'!$A:$H,5,0)</f>
        <v>36.248274582129895</v>
      </c>
      <c r="F112" s="128">
        <f>VLOOKUP(A112,'Tüm - Sektör'!$A:$H,6,0)</f>
        <v>8.6305415671737844</v>
      </c>
      <c r="G112" s="127">
        <f>VLOOKUP(A112,'Tüm - Sektör'!$A:$H,7,0)</f>
        <v>49.455556000000001</v>
      </c>
      <c r="H112" s="159">
        <v>22.32</v>
      </c>
      <c r="I112" s="141" t="e">
        <f>VLOOKUP(A112,'Tüm - Sektör'!$A:$H,9,0)</f>
        <v>#REF!</v>
      </c>
      <c r="J112" s="145" t="e">
        <f>VLOOKUP(A112,'Tüm - Sektör'!$A:$H,10,0)</f>
        <v>#REF!</v>
      </c>
      <c r="K112" s="146" t="e">
        <f>VLOOKUP(A112,'Tüm - Sektör'!$A:$H,11,0)</f>
        <v>#REF!</v>
      </c>
      <c r="L112" s="146" t="e">
        <f>VLOOKUP(A112,'Tüm - Sektör'!$A:$H,12,0)</f>
        <v>#REF!</v>
      </c>
      <c r="M112" s="146" t="e">
        <f>VLOOKUP(A112,'Tüm - Sektör'!$A:$H,13,0)</f>
        <v>#REF!</v>
      </c>
      <c r="N112" s="147" t="e">
        <f>VLOOKUP(A112,'Tüm - Sektör'!$A:$H,14,0)</f>
        <v>#REF!</v>
      </c>
      <c r="O112" s="148" t="e">
        <f>VLOOKUP(A112,'Tüm - Sektör'!$A:$H,15,0)</f>
        <v>#REF!</v>
      </c>
      <c r="P112" s="156" t="e">
        <f>VLOOKUP(A112,'Tüm - Sektör'!$A:$H,16,0)</f>
        <v>#REF!</v>
      </c>
      <c r="Q112" s="158">
        <f>E112*G112/100</f>
        <v>17.926785734999015</v>
      </c>
      <c r="R112" s="166" t="str">
        <f>IF(OR(H112="", H113="", Q112=0), "", IF(H112&lt;H113, (H113-H112)/H112, ""))</f>
        <v/>
      </c>
      <c r="S112" s="191">
        <v>17.926785734999015</v>
      </c>
      <c r="T112" s="208">
        <f>S112-Q112</f>
        <v>0</v>
      </c>
      <c r="U112" s="222"/>
      <c r="W112" s="200"/>
      <c r="X112" s="209" t="str">
        <f>IF(COUNTIF('Yıldız Liste'!A:A, A112)&gt;0, "Yıldız Pazar", IF(COUNTIF('Ana Pazar Liste'!A:A, A112)&gt;0, "Ana Pazar", IF(COUNTIF('Alt Pazar Liste'!A:A, A112)&gt;0, "Alt Pazar", "")))</f>
        <v>Ana Pazar</v>
      </c>
    </row>
    <row r="113" spans="1:24" ht="30" customHeight="1" thickTop="1" thickBot="1">
      <c r="A113" s="125" t="s">
        <v>361</v>
      </c>
      <c r="B113" s="126" t="s">
        <v>200</v>
      </c>
      <c r="C113" s="127">
        <v>6812645348</v>
      </c>
      <c r="D113" s="127">
        <v>324000000</v>
      </c>
      <c r="E113" s="128">
        <f>VLOOKUP(A113,'Tüm - Sektör'!$A:$H,5,0)</f>
        <v>56.242296492649409</v>
      </c>
      <c r="F113" s="128">
        <f>VLOOKUP(A113,'Tüm - Sektör'!$A:$H,6,0)</f>
        <v>7.8903334024480092</v>
      </c>
      <c r="G113" s="127">
        <f>VLOOKUP(A113,'Tüm - Sektör'!$A:$H,7,0)</f>
        <v>32.008808999999999</v>
      </c>
      <c r="H113" s="159">
        <v>22.24</v>
      </c>
      <c r="I113" s="128" t="e">
        <f>VLOOKUP(A113,'Tüm - Sektör'!$A:$H,9,0)</f>
        <v>#REF!</v>
      </c>
      <c r="J113" s="127" t="e">
        <f>VLOOKUP(A113,'Tüm - Sektör'!$A:$H,10,0)</f>
        <v>#REF!</v>
      </c>
      <c r="K113" s="128" t="e">
        <f>VLOOKUP(A113,'Tüm - Sektör'!$A:$H,11,0)</f>
        <v>#REF!</v>
      </c>
      <c r="L113" s="128" t="e">
        <f>VLOOKUP(A113,'Tüm - Sektör'!$A:$H,12,0)</f>
        <v>#REF!</v>
      </c>
      <c r="M113" s="128" t="e">
        <f>VLOOKUP(A113,'Tüm - Sektör'!$A:$H,13,0)</f>
        <v>#REF!</v>
      </c>
      <c r="N113" s="129" t="e">
        <f>VLOOKUP(A113,'Tüm - Sektör'!$A:$H,14,0)</f>
        <v>#REF!</v>
      </c>
      <c r="O113" s="130" t="e">
        <f>VLOOKUP(A113,'Tüm - Sektör'!$A:$H,15,0)</f>
        <v>#REF!</v>
      </c>
      <c r="P113" s="152" t="e">
        <f>VLOOKUP(A113,'Tüm - Sektör'!$A:$H,16,0)</f>
        <v>#REF!</v>
      </c>
      <c r="Q113" s="158">
        <f>E113*G113/100</f>
        <v>18.002489261545847</v>
      </c>
      <c r="R113" s="166" t="str">
        <f>IF(OR(H113="", H114="", Q113=0), "", IF(H113&lt;H114, (H114-H113)/H113, ""))</f>
        <v/>
      </c>
      <c r="S113" s="191">
        <v>18.002489261545847</v>
      </c>
      <c r="T113" s="208">
        <f>S113-Q113</f>
        <v>0</v>
      </c>
      <c r="U113" s="222"/>
      <c r="W113" s="200"/>
      <c r="X113" s="209" t="str">
        <f>IF(COUNTIF('Yıldız Liste'!A:A, A113)&gt;0, "Yıldız Pazar", IF(COUNTIF('Ana Pazar Liste'!A:A, A113)&gt;0, "Ana Pazar", IF(COUNTIF('Alt Pazar Liste'!A:A, A113)&gt;0, "Alt Pazar", "")))</f>
        <v>Ana Pazar</v>
      </c>
    </row>
    <row r="114" spans="1:24" ht="30" customHeight="1" thickTop="1" thickBot="1">
      <c r="A114" s="125" t="s">
        <v>757</v>
      </c>
      <c r="B114" s="136" t="s">
        <v>376</v>
      </c>
      <c r="C114" s="137">
        <v>903452863</v>
      </c>
      <c r="D114" s="137">
        <v>49875000</v>
      </c>
      <c r="E114" s="128">
        <f>VLOOKUP(A114,'Tüm - Sektör'!$A:$H,5,0)</f>
        <v>49.115552773188142</v>
      </c>
      <c r="F114" s="128">
        <f>VLOOKUP(A114,'Tüm - Sektör'!$A:$H,6,0)</f>
        <v>49.23864939667984</v>
      </c>
      <c r="G114" s="127">
        <f>VLOOKUP(A114,'Tüm - Sektör'!$A:$H,7,0)</f>
        <v>37.056989999999999</v>
      </c>
      <c r="H114" s="159">
        <v>21.98</v>
      </c>
      <c r="I114" s="141" t="e">
        <f>VLOOKUP(A114,'Tüm - Sektör'!$A:$H,9,0)</f>
        <v>#REF!</v>
      </c>
      <c r="J114" s="145" t="e">
        <f>VLOOKUP(A114,'Tüm - Sektör'!$A:$H,10,0)</f>
        <v>#REF!</v>
      </c>
      <c r="K114" s="146" t="e">
        <f>VLOOKUP(A114,'Tüm - Sektör'!$A:$H,11,0)</f>
        <v>#REF!</v>
      </c>
      <c r="L114" s="146" t="e">
        <f>VLOOKUP(A114,'Tüm - Sektör'!$A:$H,12,0)</f>
        <v>#REF!</v>
      </c>
      <c r="M114" s="146" t="e">
        <f>VLOOKUP(A114,'Tüm - Sektör'!$A:$H,13,0)</f>
        <v>#REF!</v>
      </c>
      <c r="N114" s="147" t="e">
        <f>VLOOKUP(A114,'Tüm - Sektör'!$A:$H,14,0)</f>
        <v>#REF!</v>
      </c>
      <c r="O114" s="148" t="e">
        <f>VLOOKUP(A114,'Tüm - Sektör'!$A:$H,15,0)</f>
        <v>#REF!</v>
      </c>
      <c r="P114" s="156" t="e">
        <f>VLOOKUP(A114,'Tüm - Sektör'!$A:$H,16,0)</f>
        <v>#REF!</v>
      </c>
      <c r="Q114" s="158">
        <f>E114*G114/100</f>
        <v>18.200745479605054</v>
      </c>
      <c r="R114" s="166" t="str">
        <f>IF(OR(H114="", H115="", Q114=0), "", IF(H114&lt;H115, (H115-H114)/H114, ""))</f>
        <v/>
      </c>
      <c r="S114" s="191">
        <v>18.200745479605054</v>
      </c>
      <c r="T114" s="208">
        <f>S114-Q114</f>
        <v>0</v>
      </c>
      <c r="U114" s="222"/>
      <c r="W114" s="200"/>
      <c r="X114" s="209" t="str">
        <f>IF(COUNTIF('Yıldız Liste'!A:A, A114)&gt;0, "Yıldız Pazar", IF(COUNTIF('Ana Pazar Liste'!A:A, A114)&gt;0, "Ana Pazar", IF(COUNTIF('Alt Pazar Liste'!A:A, A114)&gt;0, "Alt Pazar", "")))</f>
        <v>Ana Pazar</v>
      </c>
    </row>
    <row r="115" spans="1:24" ht="30" customHeight="1" thickTop="1" thickBot="1">
      <c r="A115" s="125" t="s">
        <v>542</v>
      </c>
      <c r="B115" s="136" t="s">
        <v>375</v>
      </c>
      <c r="C115" s="137">
        <v>7612948946</v>
      </c>
      <c r="D115" s="137">
        <v>300500000</v>
      </c>
      <c r="E115" s="128">
        <f>VLOOKUP(A115,'Tüm - Sektör'!$A:$H,5,0)</f>
        <v>20.294997777839807</v>
      </c>
      <c r="F115" s="128">
        <f>VLOOKUP(A115,'Tüm - Sektör'!$A:$H,6,0)</f>
        <v>3.0698831913235223</v>
      </c>
      <c r="G115" s="127">
        <f>VLOOKUP(A115,'Tüm - Sektör'!$A:$H,7,0)</f>
        <v>89.692524000000006</v>
      </c>
      <c r="H115" s="159">
        <v>21.98</v>
      </c>
      <c r="I115" s="141" t="e">
        <f>VLOOKUP(A115,'Tüm - Sektör'!$A:$H,9,0)</f>
        <v>#REF!</v>
      </c>
      <c r="J115" s="145" t="e">
        <f>VLOOKUP(A115,'Tüm - Sektör'!$A:$H,10,0)</f>
        <v>#REF!</v>
      </c>
      <c r="K115" s="146" t="e">
        <f>VLOOKUP(A115,'Tüm - Sektör'!$A:$H,11,0)</f>
        <v>#REF!</v>
      </c>
      <c r="L115" s="146" t="e">
        <f>VLOOKUP(A115,'Tüm - Sektör'!$A:$H,12,0)</f>
        <v>#REF!</v>
      </c>
      <c r="M115" s="146" t="e">
        <f>VLOOKUP(A115,'Tüm - Sektör'!$A:$H,13,0)</f>
        <v>#REF!</v>
      </c>
      <c r="N115" s="147" t="e">
        <f>VLOOKUP(A115,'Tüm - Sektör'!$A:$H,14,0)</f>
        <v>#REF!</v>
      </c>
      <c r="O115" s="148" t="e">
        <f>VLOOKUP(A115,'Tüm - Sektör'!$A:$H,15,0)</f>
        <v>#REF!</v>
      </c>
      <c r="P115" s="156" t="e">
        <f>VLOOKUP(A115,'Tüm - Sektör'!$A:$H,16,0)</f>
        <v>#REF!</v>
      </c>
      <c r="Q115" s="158">
        <f>E115*G115/100</f>
        <v>18.203095752688437</v>
      </c>
      <c r="R115" s="166" t="str">
        <f>IF(OR(H115="", H116="", Q115=0), "", IF(H115&lt;H116, (H116-H115)/H115, ""))</f>
        <v/>
      </c>
      <c r="S115" s="191">
        <v>18.203095752688437</v>
      </c>
      <c r="T115" s="208">
        <f>S115-Q115</f>
        <v>0</v>
      </c>
      <c r="U115" s="222"/>
      <c r="W115" s="200"/>
      <c r="X115" s="209" t="str">
        <f>IF(COUNTIF('Yıldız Liste'!A:A, A115)&gt;0, "Yıldız Pazar", IF(COUNTIF('Ana Pazar Liste'!A:A, A115)&gt;0, "Ana Pazar", IF(COUNTIF('Alt Pazar Liste'!A:A, A115)&gt;0, "Alt Pazar", "")))</f>
        <v>Ana Pazar</v>
      </c>
    </row>
    <row r="116" spans="1:24" ht="30" customHeight="1" thickTop="1" thickBot="1">
      <c r="A116" s="125" t="s">
        <v>552</v>
      </c>
      <c r="B116" s="131" t="s">
        <v>233</v>
      </c>
      <c r="C116" s="132">
        <v>2574862803</v>
      </c>
      <c r="D116" s="132">
        <v>132500000</v>
      </c>
      <c r="E116" s="128">
        <f>VLOOKUP(A116,'Tüm - Sektör'!$A:$H,5,0)</f>
        <v>43.063995762287504</v>
      </c>
      <c r="F116" s="128">
        <f>VLOOKUP(A116,'Tüm - Sektör'!$A:$H,6,0)</f>
        <v>14.773240398726417</v>
      </c>
      <c r="G116" s="127">
        <f>VLOOKUP(A116,'Tüm - Sektör'!$A:$H,7,0)</f>
        <v>42.424709</v>
      </c>
      <c r="H116" s="159">
        <v>21.9</v>
      </c>
      <c r="I116" s="133" t="e">
        <f>VLOOKUP(A116,'Tüm - Sektör'!$A:$H,9,0)</f>
        <v>#REF!</v>
      </c>
      <c r="J116" s="132" t="e">
        <f>VLOOKUP(A116,'Tüm - Sektör'!$A:$H,10,0)</f>
        <v>#REF!</v>
      </c>
      <c r="K116" s="133" t="e">
        <f>VLOOKUP(A116,'Tüm - Sektör'!$A:$H,11,0)</f>
        <v>#REF!</v>
      </c>
      <c r="L116" s="133" t="e">
        <f>VLOOKUP(A116,'Tüm - Sektör'!$A:$H,12,0)</f>
        <v>#REF!</v>
      </c>
      <c r="M116" s="133" t="e">
        <f>VLOOKUP(A116,'Tüm - Sektör'!$A:$H,13,0)</f>
        <v>#REF!</v>
      </c>
      <c r="N116" s="134" t="e">
        <f>VLOOKUP(A116,'Tüm - Sektör'!$A:$H,14,0)</f>
        <v>#REF!</v>
      </c>
      <c r="O116" s="135" t="e">
        <f>VLOOKUP(A116,'Tüm - Sektör'!$A:$H,15,0)</f>
        <v>#REF!</v>
      </c>
      <c r="P116" s="153" t="e">
        <f>VLOOKUP(A116,'Tüm - Sektör'!$A:$H,16,0)</f>
        <v>#REF!</v>
      </c>
      <c r="Q116" s="158">
        <f>E116*G116/100</f>
        <v>18.269774885922804</v>
      </c>
      <c r="R116" s="166" t="str">
        <f>IF(OR(H116="", H117="", Q116=0), "", IF(H116&lt;H117, (H117-H116)/H116, ""))</f>
        <v/>
      </c>
      <c r="S116" s="191">
        <v>18.269774885922804</v>
      </c>
      <c r="T116" s="208">
        <f>S116-Q116</f>
        <v>0</v>
      </c>
      <c r="U116" s="222"/>
      <c r="W116" s="200"/>
      <c r="X116" s="209" t="str">
        <f>IF(COUNTIF('Yıldız Liste'!A:A, A116)&gt;0, "Yıldız Pazar", IF(COUNTIF('Ana Pazar Liste'!A:A, A116)&gt;0, "Ana Pazar", IF(COUNTIF('Alt Pazar Liste'!A:A, A116)&gt;0, "Alt Pazar", "")))</f>
        <v>Ana Pazar</v>
      </c>
    </row>
    <row r="117" spans="1:24" ht="30" customHeight="1" thickTop="1" thickBot="1">
      <c r="A117" s="125" t="s">
        <v>66</v>
      </c>
      <c r="B117" s="136" t="s">
        <v>356</v>
      </c>
      <c r="C117" s="137">
        <v>1306156803</v>
      </c>
      <c r="D117" s="137">
        <v>99687500</v>
      </c>
      <c r="E117" s="128">
        <f>VLOOKUP(A117,'Tüm - Sektör'!$A:$H,5,0)</f>
        <v>75.7693022409929</v>
      </c>
      <c r="F117" s="128">
        <f>VLOOKUP(A117,'Tüm - Sektör'!$A:$H,6,0)</f>
        <v>36.193725506967802</v>
      </c>
      <c r="G117" s="127">
        <f>VLOOKUP(A117,'Tüm - Sektör'!$A:$H,7,0)</f>
        <v>24.468298000000001</v>
      </c>
      <c r="H117" s="159">
        <v>21.58</v>
      </c>
      <c r="I117" s="141" t="e">
        <f>VLOOKUP(A117,'Tüm - Sektör'!$A:$H,9,0)</f>
        <v>#REF!</v>
      </c>
      <c r="J117" s="145" t="e">
        <f>VLOOKUP(A117,'Tüm - Sektör'!$A:$H,10,0)</f>
        <v>#REF!</v>
      </c>
      <c r="K117" s="146" t="e">
        <f>VLOOKUP(A117,'Tüm - Sektör'!$A:$H,11,0)</f>
        <v>#REF!</v>
      </c>
      <c r="L117" s="146" t="e">
        <f>VLOOKUP(A117,'Tüm - Sektör'!$A:$H,12,0)</f>
        <v>#REF!</v>
      </c>
      <c r="M117" s="146" t="e">
        <f>VLOOKUP(A117,'Tüm - Sektör'!$A:$H,13,0)</f>
        <v>#REF!</v>
      </c>
      <c r="N117" s="147" t="e">
        <f>VLOOKUP(A117,'Tüm - Sektör'!$A:$H,14,0)</f>
        <v>#REF!</v>
      </c>
      <c r="O117" s="148" t="e">
        <f>VLOOKUP(A117,'Tüm - Sektör'!$A:$H,15,0)</f>
        <v>#REF!</v>
      </c>
      <c r="P117" s="156" t="e">
        <f>VLOOKUP(A117,'Tüm - Sektör'!$A:$H,16,0)</f>
        <v>#REF!</v>
      </c>
      <c r="Q117" s="158">
        <f>E117*G117/100</f>
        <v>18.539458664846823</v>
      </c>
      <c r="R117" s="166" t="str">
        <f>IF(OR(H117="", H118="", Q117=0), "", IF(H117&lt;H118, (H118-H117)/H117, ""))</f>
        <v/>
      </c>
      <c r="S117" s="191">
        <v>18.539458664846823</v>
      </c>
      <c r="T117" s="208">
        <f>S117-Q117</f>
        <v>0</v>
      </c>
      <c r="U117" s="222"/>
      <c r="W117" s="200"/>
      <c r="X117" s="209" t="str">
        <f>IF(COUNTIF('Yıldız Liste'!A:A, A117)&gt;0, "Yıldız Pazar", IF(COUNTIF('Ana Pazar Liste'!A:A, A117)&gt;0, "Ana Pazar", IF(COUNTIF('Alt Pazar Liste'!A:A, A117)&gt;0, "Alt Pazar", "")))</f>
        <v>Ana Pazar</v>
      </c>
    </row>
    <row r="118" spans="1:24" ht="30" customHeight="1" thickTop="1" thickBot="1">
      <c r="A118" s="125" t="s">
        <v>763</v>
      </c>
      <c r="B118" s="136" t="s">
        <v>221</v>
      </c>
      <c r="C118" s="137">
        <v>3157167716</v>
      </c>
      <c r="D118" s="137">
        <v>210492225</v>
      </c>
      <c r="E118" s="128">
        <f>VLOOKUP(A118,'Tüm - Sektör'!$A:$H,5,0)</f>
        <v>38.101407903846727</v>
      </c>
      <c r="F118" s="128">
        <f>VLOOKUP(A118,'Tüm - Sektör'!$A:$H,6,0)</f>
        <v>8.6195713752659255</v>
      </c>
      <c r="G118" s="127">
        <f>VLOOKUP(A118,'Tüm - Sektör'!$A:$H,7,0)</f>
        <v>50.002209999999998</v>
      </c>
      <c r="H118" s="159">
        <v>21</v>
      </c>
      <c r="I118" s="141" t="e">
        <f>VLOOKUP(A118,'Tüm - Sektör'!$A:$H,9,0)</f>
        <v>#REF!</v>
      </c>
      <c r="J118" s="145" t="e">
        <f>VLOOKUP(A118,'Tüm - Sektör'!$A:$H,10,0)</f>
        <v>#REF!</v>
      </c>
      <c r="K118" s="146" t="e">
        <f>VLOOKUP(A118,'Tüm - Sektör'!$A:$H,11,0)</f>
        <v>#REF!</v>
      </c>
      <c r="L118" s="146" t="e">
        <f>VLOOKUP(A118,'Tüm - Sektör'!$A:$H,12,0)</f>
        <v>#REF!</v>
      </c>
      <c r="M118" s="146" t="e">
        <f>VLOOKUP(A118,'Tüm - Sektör'!$A:$H,13,0)</f>
        <v>#REF!</v>
      </c>
      <c r="N118" s="147" t="e">
        <f>VLOOKUP(A118,'Tüm - Sektör'!$A:$H,14,0)</f>
        <v>#REF!</v>
      </c>
      <c r="O118" s="148" t="e">
        <f>VLOOKUP(A118,'Tüm - Sektör'!$A:$H,15,0)</f>
        <v>#REF!</v>
      </c>
      <c r="P118" s="156" t="e">
        <f>VLOOKUP(A118,'Tüm - Sektör'!$A:$H,16,0)</f>
        <v>#REF!</v>
      </c>
      <c r="Q118" s="158">
        <f>E118*G118/100</f>
        <v>19.051545993038037</v>
      </c>
      <c r="R118" s="166" t="str">
        <f>IF(OR(H118="", H119="", Q118=0), "", IF(H118&lt;H119, (H119-H118)/H118, ""))</f>
        <v/>
      </c>
      <c r="S118" s="191">
        <v>19.051545993038037</v>
      </c>
      <c r="T118" s="208">
        <f>S118-Q118</f>
        <v>0</v>
      </c>
      <c r="U118" s="222"/>
      <c r="W118" s="200"/>
      <c r="X118" s="209" t="str">
        <f>IF(COUNTIF('Yıldız Liste'!A:A, A118)&gt;0, "Yıldız Pazar", IF(COUNTIF('Ana Pazar Liste'!A:A, A118)&gt;0, "Ana Pazar", IF(COUNTIF('Alt Pazar Liste'!A:A, A118)&gt;0, "Alt Pazar", "")))</f>
        <v>Ana Pazar</v>
      </c>
    </row>
    <row r="119" spans="1:24" ht="30" customHeight="1" thickTop="1" thickBot="1">
      <c r="A119" s="125" t="s">
        <v>53</v>
      </c>
      <c r="B119" s="136" t="s">
        <v>375</v>
      </c>
      <c r="C119" s="137">
        <v>1141807084</v>
      </c>
      <c r="D119" s="137">
        <v>170000000</v>
      </c>
      <c r="E119" s="128">
        <f>VLOOKUP(A119,'Tüm - Sektör'!$A:$H,5,0)</f>
        <v>35.069218747232817</v>
      </c>
      <c r="F119" s="128">
        <f>VLOOKUP(A119,'Tüm - Sektör'!$A:$H,6,0)</f>
        <v>10.314476102127299</v>
      </c>
      <c r="G119" s="127">
        <f>VLOOKUP(A119,'Tüm - Sektör'!$A:$H,7,0)</f>
        <v>55.376739000000001</v>
      </c>
      <c r="H119" s="159">
        <v>20.6</v>
      </c>
      <c r="I119" s="141" t="e">
        <f>VLOOKUP(A119,'Tüm - Sektör'!$A:$H,9,0)</f>
        <v>#REF!</v>
      </c>
      <c r="J119" s="145" t="e">
        <f>VLOOKUP(A119,'Tüm - Sektör'!$A:$H,10,0)</f>
        <v>#REF!</v>
      </c>
      <c r="K119" s="146" t="e">
        <f>VLOOKUP(A119,'Tüm - Sektör'!$A:$H,11,0)</f>
        <v>#REF!</v>
      </c>
      <c r="L119" s="146" t="e">
        <f>VLOOKUP(A119,'Tüm - Sektör'!$A:$H,12,0)</f>
        <v>#REF!</v>
      </c>
      <c r="M119" s="146" t="e">
        <f>VLOOKUP(A119,'Tüm - Sektör'!$A:$H,13,0)</f>
        <v>#REF!</v>
      </c>
      <c r="N119" s="147" t="e">
        <f>VLOOKUP(A119,'Tüm - Sektör'!$A:$H,14,0)</f>
        <v>#REF!</v>
      </c>
      <c r="O119" s="148" t="e">
        <f>VLOOKUP(A119,'Tüm - Sektör'!$A:$H,15,0)</f>
        <v>#REF!</v>
      </c>
      <c r="P119" s="156" t="e">
        <f>VLOOKUP(A119,'Tüm - Sektör'!$A:$H,16,0)</f>
        <v>#REF!</v>
      </c>
      <c r="Q119" s="158">
        <f>E119*G119/100</f>
        <v>19.420189734994189</v>
      </c>
      <c r="R119" s="166" t="str">
        <f>IF(OR(H119="", H120="", Q119=0), "", IF(H119&lt;H120, (H120-H119)/H119, ""))</f>
        <v/>
      </c>
      <c r="S119" s="191">
        <v>19.420189734994189</v>
      </c>
      <c r="T119" s="208">
        <f>S119-Q119</f>
        <v>0</v>
      </c>
      <c r="U119" s="222"/>
      <c r="W119" s="200"/>
      <c r="X119" s="209" t="str">
        <f>IF(COUNTIF('Yıldız Liste'!A:A, A119)&gt;0, "Yıldız Pazar", IF(COUNTIF('Ana Pazar Liste'!A:A, A119)&gt;0, "Ana Pazar", IF(COUNTIF('Alt Pazar Liste'!A:A, A119)&gt;0, "Alt Pazar", "")))</f>
        <v>Ana Pazar</v>
      </c>
    </row>
    <row r="120" spans="1:24" ht="30" customHeight="1" thickTop="1" thickBot="1">
      <c r="A120" s="125" t="s">
        <v>443</v>
      </c>
      <c r="B120" s="136" t="s">
        <v>607</v>
      </c>
      <c r="C120" s="137">
        <v>9403353877</v>
      </c>
      <c r="D120" s="137">
        <v>244750000</v>
      </c>
      <c r="E120" s="128">
        <f>VLOOKUP(A120,'Tüm - Sektör'!$A:$H,5,0)</f>
        <v>39.485807600379871</v>
      </c>
      <c r="F120" s="128">
        <f>VLOOKUP(A120,'Tüm - Sektör'!$A:$H,6,0)</f>
        <v>8.0665592646332733</v>
      </c>
      <c r="G120" s="127">
        <f>VLOOKUP(A120,'Tüm - Sektör'!$A:$H,7,0)</f>
        <v>49.484341999999998</v>
      </c>
      <c r="H120" s="159">
        <v>20.48</v>
      </c>
      <c r="I120" s="141" t="e">
        <f>VLOOKUP(A120,'Tüm - Sektör'!$A:$H,9,0)</f>
        <v>#REF!</v>
      </c>
      <c r="J120" s="145" t="e">
        <f>VLOOKUP(A120,'Tüm - Sektör'!$A:$H,10,0)</f>
        <v>#REF!</v>
      </c>
      <c r="K120" s="146" t="e">
        <f>VLOOKUP(A120,'Tüm - Sektör'!$A:$H,11,0)</f>
        <v>#REF!</v>
      </c>
      <c r="L120" s="146" t="e">
        <f>VLOOKUP(A120,'Tüm - Sektör'!$A:$H,12,0)</f>
        <v>#REF!</v>
      </c>
      <c r="M120" s="146" t="e">
        <f>VLOOKUP(A120,'Tüm - Sektör'!$A:$H,13,0)</f>
        <v>#REF!</v>
      </c>
      <c r="N120" s="147" t="e">
        <f>VLOOKUP(A120,'Tüm - Sektör'!$A:$H,14,0)</f>
        <v>#REF!</v>
      </c>
      <c r="O120" s="148" t="e">
        <f>VLOOKUP(A120,'Tüm - Sektör'!$A:$H,15,0)</f>
        <v>#REF!</v>
      </c>
      <c r="P120" s="156" t="e">
        <f>VLOOKUP(A120,'Tüm - Sektör'!$A:$H,16,0)</f>
        <v>#REF!</v>
      </c>
      <c r="Q120" s="158">
        <f>E120*G120/100</f>
        <v>19.539292074433966</v>
      </c>
      <c r="R120" s="166" t="str">
        <f>IF(OR(H120="", H121="", Q120=0), "", IF(H120&lt;H121, (H121-H120)/H120, ""))</f>
        <v/>
      </c>
      <c r="S120" s="191">
        <v>19.539292074433966</v>
      </c>
      <c r="T120" s="208">
        <f>S120-Q120</f>
        <v>0</v>
      </c>
      <c r="U120" s="222"/>
      <c r="W120" s="200"/>
      <c r="X120" s="209" t="str">
        <f>IF(COUNTIF('Yıldız Liste'!A:A, A120)&gt;0, "Yıldız Pazar", IF(COUNTIF('Ana Pazar Liste'!A:A, A120)&gt;0, "Ana Pazar", IF(COUNTIF('Alt Pazar Liste'!A:A, A120)&gt;0, "Alt Pazar", "")))</f>
        <v>Ana Pazar</v>
      </c>
    </row>
    <row r="121" spans="1:24" ht="30" customHeight="1" thickTop="1" thickBot="1">
      <c r="A121" s="125" t="s">
        <v>38</v>
      </c>
      <c r="B121" s="136" t="s">
        <v>605</v>
      </c>
      <c r="C121" s="137">
        <v>-97528469</v>
      </c>
      <c r="D121" s="137">
        <v>42000000</v>
      </c>
      <c r="E121" s="128">
        <f>VLOOKUP(A121,'Tüm - Sektör'!$A:$H,5,0)</f>
        <v>113.70110866540027</v>
      </c>
      <c r="F121" s="128">
        <f>VLOOKUP(A121,'Tüm - Sektör'!$A:$H,6,0)</f>
        <v>142.48259231253166</v>
      </c>
      <c r="G121" s="127">
        <f>VLOOKUP(A121,'Tüm - Sektör'!$A:$H,7,0)</f>
        <v>17.263808999999998</v>
      </c>
      <c r="H121" s="159">
        <v>20.38</v>
      </c>
      <c r="I121" s="141" t="e">
        <f>VLOOKUP(A121,'Tüm - Sektör'!$A:$H,9,0)</f>
        <v>#REF!</v>
      </c>
      <c r="J121" s="145" t="e">
        <f>VLOOKUP(A121,'Tüm - Sektör'!$A:$H,10,0)</f>
        <v>#REF!</v>
      </c>
      <c r="K121" s="146" t="e">
        <f>VLOOKUP(A121,'Tüm - Sektör'!$A:$H,11,0)</f>
        <v>#REF!</v>
      </c>
      <c r="L121" s="146" t="e">
        <f>VLOOKUP(A121,'Tüm - Sektör'!$A:$H,12,0)</f>
        <v>#REF!</v>
      </c>
      <c r="M121" s="146" t="e">
        <f>VLOOKUP(A121,'Tüm - Sektör'!$A:$H,13,0)</f>
        <v>#REF!</v>
      </c>
      <c r="N121" s="147" t="e">
        <f>VLOOKUP(A121,'Tüm - Sektör'!$A:$H,14,0)</f>
        <v>#REF!</v>
      </c>
      <c r="O121" s="148" t="e">
        <f>VLOOKUP(A121,'Tüm - Sektör'!$A:$H,15,0)</f>
        <v>#REF!</v>
      </c>
      <c r="P121" s="156" t="e">
        <f>VLOOKUP(A121,'Tüm - Sektör'!$A:$H,16,0)</f>
        <v>#REF!</v>
      </c>
      <c r="Q121" s="158">
        <f>E121*G121/100</f>
        <v>19.62914223087715</v>
      </c>
      <c r="R121" s="166" t="str">
        <f>IF(OR(H121="", H122="", Q121=0), "", IF(H121&lt;H122, (H122-H121)/H121, ""))</f>
        <v/>
      </c>
      <c r="S121" s="191">
        <v>19.62914223087715</v>
      </c>
      <c r="T121" s="208">
        <f>S121-Q121</f>
        <v>0</v>
      </c>
      <c r="U121" s="222"/>
      <c r="W121" s="200"/>
      <c r="X121" s="209" t="str">
        <f>IF(COUNTIF('Yıldız Liste'!A:A, A121)&gt;0, "Yıldız Pazar", IF(COUNTIF('Ana Pazar Liste'!A:A, A121)&gt;0, "Ana Pazar", IF(COUNTIF('Alt Pazar Liste'!A:A, A121)&gt;0, "Alt Pazar", "")))</f>
        <v>Ana Pazar</v>
      </c>
    </row>
    <row r="122" spans="1:24" ht="30" customHeight="1" thickTop="1" thickBot="1">
      <c r="A122" s="125" t="s">
        <v>65</v>
      </c>
      <c r="B122" s="136" t="s">
        <v>357</v>
      </c>
      <c r="C122" s="137">
        <v>2454857833</v>
      </c>
      <c r="D122" s="137">
        <v>150000000</v>
      </c>
      <c r="E122" s="128">
        <f>VLOOKUP(A122,'Tüm - Sektör'!$A:$H,5,0)</f>
        <v>99.559102514514478</v>
      </c>
      <c r="F122" s="128">
        <f>VLOOKUP(A122,'Tüm - Sektör'!$A:$H,6,0)</f>
        <v>34.933018426145431</v>
      </c>
      <c r="G122" s="127">
        <f>VLOOKUP(A122,'Tüm - Sektör'!$A:$H,7,0)</f>
        <v>20.225930999999999</v>
      </c>
      <c r="H122" s="159">
        <v>19.87</v>
      </c>
      <c r="I122" s="141" t="e">
        <f>VLOOKUP(A122,'Tüm - Sektör'!$A:$H,9,0)</f>
        <v>#REF!</v>
      </c>
      <c r="J122" s="145" t="e">
        <f>VLOOKUP(A122,'Tüm - Sektör'!$A:$H,10,0)</f>
        <v>#REF!</v>
      </c>
      <c r="K122" s="146" t="e">
        <f>VLOOKUP(A122,'Tüm - Sektör'!$A:$H,11,0)</f>
        <v>#REF!</v>
      </c>
      <c r="L122" s="146" t="e">
        <f>VLOOKUP(A122,'Tüm - Sektör'!$A:$H,12,0)</f>
        <v>#REF!</v>
      </c>
      <c r="M122" s="146" t="e">
        <f>VLOOKUP(A122,'Tüm - Sektör'!$A:$H,13,0)</f>
        <v>#REF!</v>
      </c>
      <c r="N122" s="147" t="e">
        <f>VLOOKUP(A122,'Tüm - Sektör'!$A:$H,14,0)</f>
        <v>#REF!</v>
      </c>
      <c r="O122" s="148" t="e">
        <f>VLOOKUP(A122,'Tüm - Sektör'!$A:$H,15,0)</f>
        <v>#REF!</v>
      </c>
      <c r="P122" s="156" t="e">
        <f>VLOOKUP(A122,'Tüm - Sektör'!$A:$H,16,0)</f>
        <v>#REF!</v>
      </c>
      <c r="Q122" s="158">
        <f>E122*G122/100</f>
        <v>20.136755378804963</v>
      </c>
      <c r="R122" s="166" t="str">
        <f>IF(OR(H122="", H123="", Q122=0), "", IF(H122&lt;H123, (H123-H122)/H122, ""))</f>
        <v/>
      </c>
      <c r="S122" s="191">
        <v>20.136755378804963</v>
      </c>
      <c r="T122" s="208">
        <f>S122-Q122</f>
        <v>0</v>
      </c>
      <c r="U122" s="222"/>
      <c r="W122" s="200"/>
      <c r="X122" s="209" t="str">
        <f>IF(COUNTIF('Yıldız Liste'!A:A, A122)&gt;0, "Yıldız Pazar", IF(COUNTIF('Ana Pazar Liste'!A:A, A122)&gt;0, "Ana Pazar", IF(COUNTIF('Alt Pazar Liste'!A:A, A122)&gt;0, "Alt Pazar", "")))</f>
        <v>Ana Pazar</v>
      </c>
    </row>
    <row r="123" spans="1:24" ht="30" customHeight="1" thickTop="1" thickBot="1">
      <c r="A123" s="125" t="s">
        <v>717</v>
      </c>
      <c r="B123" s="136" t="s">
        <v>374</v>
      </c>
      <c r="C123" s="137">
        <v>1357332842</v>
      </c>
      <c r="D123" s="137">
        <v>535000000</v>
      </c>
      <c r="E123" s="128">
        <f>VLOOKUP(A123,'Tüm - Sektör'!$A:$H,5,0)</f>
        <v>33.474992807897792</v>
      </c>
      <c r="F123" s="128">
        <f>VLOOKUP(A123,'Tüm - Sektör'!$A:$H,6,0)</f>
        <v>2.1624672356523122</v>
      </c>
      <c r="G123" s="127">
        <f>VLOOKUP(A123,'Tüm - Sektör'!$A:$H,7,0)</f>
        <v>61.448740000000001</v>
      </c>
      <c r="H123" s="159">
        <v>19.46</v>
      </c>
      <c r="I123" s="141" t="e">
        <f>VLOOKUP(A123,'Tüm - Sektör'!$A:$H,9,0)</f>
        <v>#REF!</v>
      </c>
      <c r="J123" s="145" t="e">
        <f>VLOOKUP(A123,'Tüm - Sektör'!$A:$H,10,0)</f>
        <v>#REF!</v>
      </c>
      <c r="K123" s="146" t="e">
        <f>VLOOKUP(A123,'Tüm - Sektör'!$A:$H,11,0)</f>
        <v>#REF!</v>
      </c>
      <c r="L123" s="146" t="e">
        <f>VLOOKUP(A123,'Tüm - Sektör'!$A:$H,12,0)</f>
        <v>#REF!</v>
      </c>
      <c r="M123" s="146" t="e">
        <f>VLOOKUP(A123,'Tüm - Sektör'!$A:$H,13,0)</f>
        <v>#REF!</v>
      </c>
      <c r="N123" s="147" t="e">
        <f>VLOOKUP(A123,'Tüm - Sektör'!$A:$H,14,0)</f>
        <v>#REF!</v>
      </c>
      <c r="O123" s="148" t="e">
        <f>VLOOKUP(A123,'Tüm - Sektör'!$A:$H,15,0)</f>
        <v>#REF!</v>
      </c>
      <c r="P123" s="156" t="e">
        <f>VLOOKUP(A123,'Tüm - Sektör'!$A:$H,16,0)</f>
        <v>#REF!</v>
      </c>
      <c r="Q123" s="158">
        <f>E123*G123/100</f>
        <v>20.569961295543813</v>
      </c>
      <c r="R123" s="166" t="str">
        <f>IF(OR(H123="", H124="", Q123=0), "", IF(H123&lt;H124, (H124-H123)/H123, ""))</f>
        <v/>
      </c>
      <c r="S123" s="191">
        <v>20.569961295543813</v>
      </c>
      <c r="T123" s="208">
        <f>S123-Q123</f>
        <v>0</v>
      </c>
      <c r="U123" s="222"/>
      <c r="W123" s="200"/>
      <c r="X123" s="209" t="str">
        <f>IF(COUNTIF('Yıldız Liste'!A:A, A123)&gt;0, "Yıldız Pazar", IF(COUNTIF('Ana Pazar Liste'!A:A, A123)&gt;0, "Ana Pazar", IF(COUNTIF('Alt Pazar Liste'!A:A, A123)&gt;0, "Alt Pazar", "")))</f>
        <v>Ana Pazar</v>
      </c>
    </row>
    <row r="124" spans="1:24" ht="30" customHeight="1" thickTop="1" thickBot="1">
      <c r="A124" s="125" t="s">
        <v>282</v>
      </c>
      <c r="B124" s="136" t="s">
        <v>355</v>
      </c>
      <c r="C124" s="137">
        <v>2080371258</v>
      </c>
      <c r="D124" s="137">
        <v>100000000</v>
      </c>
      <c r="E124" s="128">
        <f>VLOOKUP(A124,'Tüm - Sektör'!$A:$H,5,0)</f>
        <v>40.819313004839223</v>
      </c>
      <c r="F124" s="128">
        <f>VLOOKUP(A124,'Tüm - Sektör'!$A:$H,6,0)</f>
        <v>21.48384894991538</v>
      </c>
      <c r="G124" s="127">
        <f>VLOOKUP(A124,'Tüm - Sektör'!$A:$H,7,0)</f>
        <v>50.595194999999997</v>
      </c>
      <c r="H124" s="159">
        <v>19.37</v>
      </c>
      <c r="I124" s="138" t="e">
        <f>VLOOKUP(A124,'Tüm - Sektör'!$A:$H,9,0)</f>
        <v>#REF!</v>
      </c>
      <c r="J124" s="137" t="e">
        <f>VLOOKUP(A124,'Tüm - Sektör'!$A:$H,10,0)</f>
        <v>#REF!</v>
      </c>
      <c r="K124" s="138" t="e">
        <f>VLOOKUP(A124,'Tüm - Sektör'!$A:$H,11,0)</f>
        <v>#REF!</v>
      </c>
      <c r="L124" s="138" t="e">
        <f>VLOOKUP(A124,'Tüm - Sektör'!$A:$H,12,0)</f>
        <v>#REF!</v>
      </c>
      <c r="M124" s="138" t="e">
        <f>VLOOKUP(A124,'Tüm - Sektör'!$A:$H,13,0)</f>
        <v>#REF!</v>
      </c>
      <c r="N124" s="139" t="e">
        <f>VLOOKUP(A124,'Tüm - Sektör'!$A:$H,14,0)</f>
        <v>#REF!</v>
      </c>
      <c r="O124" s="140" t="e">
        <f>VLOOKUP(A124,'Tüm - Sektör'!$A:$H,15,0)</f>
        <v>#REF!</v>
      </c>
      <c r="P124" s="154" t="e">
        <f>VLOOKUP(A124,'Tüm - Sektör'!$A:$H,16,0)</f>
        <v>#REF!</v>
      </c>
      <c r="Q124" s="158">
        <f>E124*G124/100</f>
        <v>20.652611012458763</v>
      </c>
      <c r="R124" s="166" t="str">
        <f>IF(OR(H124="", H125="", Q124=0), "", IF(H124&lt;H125, (H125-H124)/H124, ""))</f>
        <v/>
      </c>
      <c r="S124" s="191">
        <v>20.652611012458763</v>
      </c>
      <c r="T124" s="208">
        <f>S124-Q124</f>
        <v>0</v>
      </c>
      <c r="U124" s="222"/>
      <c r="W124" s="200"/>
      <c r="X124" s="209" t="str">
        <f>IF(COUNTIF('Yıldız Liste'!A:A, A124)&gt;0, "Yıldız Pazar", IF(COUNTIF('Ana Pazar Liste'!A:A, A124)&gt;0, "Ana Pazar", IF(COUNTIF('Alt Pazar Liste'!A:A, A124)&gt;0, "Alt Pazar", "")))</f>
        <v>Ana Pazar</v>
      </c>
    </row>
    <row r="125" spans="1:24" ht="30" customHeight="1" thickTop="1" thickBot="1">
      <c r="A125" s="125" t="s">
        <v>327</v>
      </c>
      <c r="B125" s="136" t="s">
        <v>375</v>
      </c>
      <c r="C125" s="137">
        <v>1614800897</v>
      </c>
      <c r="D125" s="137">
        <v>224000000</v>
      </c>
      <c r="E125" s="128">
        <f>VLOOKUP(A125,'Tüm - Sektör'!$A:$H,5,0)</f>
        <v>19.245721676071408</v>
      </c>
      <c r="F125" s="128">
        <f>VLOOKUP(A125,'Tüm - Sektör'!$A:$H,6,0)</f>
        <v>4.5220210705054997</v>
      </c>
      <c r="G125" s="127">
        <f>VLOOKUP(A125,'Tüm - Sektör'!$A:$H,7,0)</f>
        <v>107.968583</v>
      </c>
      <c r="H125" s="159">
        <v>19.25</v>
      </c>
      <c r="I125" s="141" t="e">
        <f>VLOOKUP(A125,'Tüm - Sektör'!$A:$H,9,0)</f>
        <v>#REF!</v>
      </c>
      <c r="J125" s="145" t="e">
        <f>VLOOKUP(A125,'Tüm - Sektör'!$A:$H,10,0)</f>
        <v>#REF!</v>
      </c>
      <c r="K125" s="146" t="e">
        <f>VLOOKUP(A125,'Tüm - Sektör'!$A:$H,11,0)</f>
        <v>#REF!</v>
      </c>
      <c r="L125" s="146" t="e">
        <f>VLOOKUP(A125,'Tüm - Sektör'!$A:$H,12,0)</f>
        <v>#REF!</v>
      </c>
      <c r="M125" s="146" t="e">
        <f>VLOOKUP(A125,'Tüm - Sektör'!$A:$H,13,0)</f>
        <v>#REF!</v>
      </c>
      <c r="N125" s="147" t="e">
        <f>VLOOKUP(A125,'Tüm - Sektör'!$A:$H,14,0)</f>
        <v>#REF!</v>
      </c>
      <c r="O125" s="148" t="e">
        <f>VLOOKUP(A125,'Tüm - Sektör'!$A:$H,15,0)</f>
        <v>#REF!</v>
      </c>
      <c r="P125" s="156" t="e">
        <f>VLOOKUP(A125,'Tüm - Sektör'!$A:$H,16,0)</f>
        <v>#REF!</v>
      </c>
      <c r="Q125" s="158">
        <f>E125*G125/100</f>
        <v>20.779332981778147</v>
      </c>
      <c r="R125" s="166" t="str">
        <f>IF(OR(H125="", H126="", Q125=0), "", IF(H125&lt;H126, (H126-H125)/H125, ""))</f>
        <v/>
      </c>
      <c r="S125" s="191">
        <v>20.779332981778147</v>
      </c>
      <c r="T125" s="208">
        <f>S125-Q125</f>
        <v>0</v>
      </c>
      <c r="U125" s="222"/>
      <c r="W125" s="200"/>
      <c r="X125" s="209" t="str">
        <f>IF(COUNTIF('Yıldız Liste'!A:A, A125)&gt;0, "Yıldız Pazar", IF(COUNTIF('Ana Pazar Liste'!A:A, A125)&gt;0, "Ana Pazar", IF(COUNTIF('Alt Pazar Liste'!A:A, A125)&gt;0, "Alt Pazar", "")))</f>
        <v>Ana Pazar</v>
      </c>
    </row>
    <row r="126" spans="1:24" ht="30" customHeight="1" thickTop="1" thickBot="1">
      <c r="A126" s="125" t="s">
        <v>126</v>
      </c>
      <c r="B126" s="136" t="s">
        <v>350</v>
      </c>
      <c r="C126" s="137">
        <v>5067606276</v>
      </c>
      <c r="D126" s="137">
        <v>148867243</v>
      </c>
      <c r="E126" s="128">
        <f>VLOOKUP(A126,'Tüm - Sektör'!$A:$H,5,0)</f>
        <v>44.740022613864902</v>
      </c>
      <c r="F126" s="128">
        <f>VLOOKUP(A126,'Tüm - Sektör'!$A:$H,6,0)</f>
        <v>16.696465668282602</v>
      </c>
      <c r="G126" s="127">
        <f>VLOOKUP(A126,'Tüm - Sektör'!$A:$H,7,0)</f>
        <v>46.839131000000002</v>
      </c>
      <c r="H126" s="159">
        <v>19.09</v>
      </c>
      <c r="I126" s="141" t="e">
        <f>VLOOKUP(A126,'Tüm - Sektör'!$A:$H,9,0)</f>
        <v>#REF!</v>
      </c>
      <c r="J126" s="145" t="e">
        <f>VLOOKUP(A126,'Tüm - Sektör'!$A:$H,10,0)</f>
        <v>#REF!</v>
      </c>
      <c r="K126" s="146" t="e">
        <f>VLOOKUP(A126,'Tüm - Sektör'!$A:$H,11,0)</f>
        <v>#REF!</v>
      </c>
      <c r="L126" s="146" t="e">
        <f>VLOOKUP(A126,'Tüm - Sektör'!$A:$H,12,0)</f>
        <v>#REF!</v>
      </c>
      <c r="M126" s="146" t="e">
        <f>VLOOKUP(A126,'Tüm - Sektör'!$A:$H,13,0)</f>
        <v>#REF!</v>
      </c>
      <c r="N126" s="147" t="e">
        <f>VLOOKUP(A126,'Tüm - Sektör'!$A:$H,14,0)</f>
        <v>#REF!</v>
      </c>
      <c r="O126" s="148" t="e">
        <f>VLOOKUP(A126,'Tüm - Sektör'!$A:$H,15,0)</f>
        <v>#REF!</v>
      </c>
      <c r="P126" s="156" t="e">
        <f>VLOOKUP(A126,'Tüm - Sektör'!$A:$H,16,0)</f>
        <v>#REF!</v>
      </c>
      <c r="Q126" s="158">
        <f>E126*G126/100</f>
        <v>20.955837801537804</v>
      </c>
      <c r="R126" s="166" t="str">
        <f>IF(OR(H126="", H127="", Q126=0), "", IF(H126&lt;H127, (H127-H126)/H126, ""))</f>
        <v/>
      </c>
      <c r="S126" s="191">
        <v>20.955837801537804</v>
      </c>
      <c r="T126" s="208">
        <f>S126-Q126</f>
        <v>0</v>
      </c>
      <c r="U126" s="222"/>
      <c r="W126" s="200"/>
      <c r="X126" s="209" t="str">
        <f>IF(COUNTIF('Yıldız Liste'!A:A, A126)&gt;0, "Yıldız Pazar", IF(COUNTIF('Ana Pazar Liste'!A:A, A126)&gt;0, "Ana Pazar", IF(COUNTIF('Alt Pazar Liste'!A:A, A126)&gt;0, "Alt Pazar", "")))</f>
        <v>Ana Pazar</v>
      </c>
    </row>
    <row r="127" spans="1:24" ht="30" customHeight="1" thickTop="1" thickBot="1">
      <c r="A127" s="125" t="s">
        <v>760</v>
      </c>
      <c r="B127" s="126" t="s">
        <v>208</v>
      </c>
      <c r="C127" s="127">
        <v>2062053729</v>
      </c>
      <c r="D127" s="127">
        <v>182837401</v>
      </c>
      <c r="E127" s="128">
        <f>VLOOKUP(A127,'Tüm - Sektör'!$A:$H,5,0)</f>
        <v>44.685523355048474</v>
      </c>
      <c r="F127" s="128">
        <f>VLOOKUP(A127,'Tüm - Sektör'!$A:$H,6,0)</f>
        <v>13.577796783933014</v>
      </c>
      <c r="G127" s="127">
        <f>VLOOKUP(A127,'Tüm - Sektör'!$A:$H,7,0)</f>
        <v>46.995370999999999</v>
      </c>
      <c r="H127" s="159">
        <v>19.05</v>
      </c>
      <c r="I127" s="128" t="e">
        <f>VLOOKUP(A127,'Tüm - Sektör'!$A:$H,9,0)</f>
        <v>#REF!</v>
      </c>
      <c r="J127" s="127" t="e">
        <f>VLOOKUP(A127,'Tüm - Sektör'!$A:$H,10,0)</f>
        <v>#REF!</v>
      </c>
      <c r="K127" s="128" t="e">
        <f>VLOOKUP(A127,'Tüm - Sektör'!$A:$H,11,0)</f>
        <v>#REF!</v>
      </c>
      <c r="L127" s="128" t="e">
        <f>VLOOKUP(A127,'Tüm - Sektör'!$A:$H,12,0)</f>
        <v>#REF!</v>
      </c>
      <c r="M127" s="128" t="e">
        <f>VLOOKUP(A127,'Tüm - Sektör'!$A:$H,13,0)</f>
        <v>#REF!</v>
      </c>
      <c r="N127" s="129" t="e">
        <f>VLOOKUP(A127,'Tüm - Sektör'!$A:$H,14,0)</f>
        <v>#REF!</v>
      </c>
      <c r="O127" s="130" t="e">
        <f>VLOOKUP(A127,'Tüm - Sektör'!$A:$H,15,0)</f>
        <v>#REF!</v>
      </c>
      <c r="P127" s="152" t="e">
        <f>VLOOKUP(A127,'Tüm - Sektör'!$A:$H,16,0)</f>
        <v>#REF!</v>
      </c>
      <c r="Q127" s="158">
        <f>E127*G127/100</f>
        <v>21.000127483996675</v>
      </c>
      <c r="R127" s="166" t="str">
        <f>IF(OR(H127="", H128="", Q127=0), "", IF(H127&lt;H128, (H128-H127)/H127, ""))</f>
        <v/>
      </c>
      <c r="S127" s="191">
        <v>21.000127483996675</v>
      </c>
      <c r="T127" s="208">
        <f>S127-Q127</f>
        <v>0</v>
      </c>
      <c r="U127" s="222"/>
      <c r="W127" s="200"/>
      <c r="X127" s="209" t="str">
        <f>IF(COUNTIF('Yıldız Liste'!A:A, A127)&gt;0, "Yıldız Pazar", IF(COUNTIF('Ana Pazar Liste'!A:A, A127)&gt;0, "Ana Pazar", IF(COUNTIF('Alt Pazar Liste'!A:A, A127)&gt;0, "Alt Pazar", "")))</f>
        <v>Ana Pazar</v>
      </c>
    </row>
    <row r="128" spans="1:24" ht="30" customHeight="1" thickTop="1" thickBot="1">
      <c r="A128" s="125" t="s">
        <v>88</v>
      </c>
      <c r="B128" s="136" t="s">
        <v>355</v>
      </c>
      <c r="C128" s="137">
        <v>919494030</v>
      </c>
      <c r="D128" s="137">
        <v>402170000</v>
      </c>
      <c r="E128" s="128">
        <f>VLOOKUP(A128,'Tüm - Sektör'!$A:$H,5,0)</f>
        <v>15.513301075060401</v>
      </c>
      <c r="F128" s="128">
        <f>VLOOKUP(A128,'Tüm - Sektör'!$A:$H,6,0)</f>
        <v>2.1429993776899763</v>
      </c>
      <c r="G128" s="127">
        <f>VLOOKUP(A128,'Tüm - Sektör'!$A:$H,7,0)</f>
        <v>145.268338</v>
      </c>
      <c r="H128" s="159">
        <v>17.75</v>
      </c>
      <c r="I128" s="138" t="e">
        <f>VLOOKUP(A128,'Tüm - Sektör'!$A:$H,9,0)</f>
        <v>#REF!</v>
      </c>
      <c r="J128" s="137" t="e">
        <f>VLOOKUP(A128,'Tüm - Sektör'!$A:$H,10,0)</f>
        <v>#REF!</v>
      </c>
      <c r="K128" s="138" t="e">
        <f>VLOOKUP(A128,'Tüm - Sektör'!$A:$H,11,0)</f>
        <v>#REF!</v>
      </c>
      <c r="L128" s="138" t="e">
        <f>VLOOKUP(A128,'Tüm - Sektör'!$A:$H,12,0)</f>
        <v>#REF!</v>
      </c>
      <c r="M128" s="138" t="e">
        <f>VLOOKUP(A128,'Tüm - Sektör'!$A:$H,13,0)</f>
        <v>#REF!</v>
      </c>
      <c r="N128" s="139" t="e">
        <f>VLOOKUP(A128,'Tüm - Sektör'!$A:$H,14,0)</f>
        <v>#REF!</v>
      </c>
      <c r="O128" s="140" t="e">
        <f>VLOOKUP(A128,'Tüm - Sektör'!$A:$H,15,0)</f>
        <v>#REF!</v>
      </c>
      <c r="P128" s="154" t="e">
        <f>VLOOKUP(A128,'Tüm - Sektör'!$A:$H,16,0)</f>
        <v>#REF!</v>
      </c>
      <c r="Q128" s="158">
        <f>E128*G128/100</f>
        <v>22.535914640676378</v>
      </c>
      <c r="R128" s="166" t="str">
        <f>IF(OR(H128="", H129="", Q128=0), "", IF(H128&lt;H129, (H129-H128)/H128, ""))</f>
        <v/>
      </c>
      <c r="S128" s="191">
        <v>22.535914640676378</v>
      </c>
      <c r="T128" s="208">
        <f>S128-Q128</f>
        <v>0</v>
      </c>
      <c r="U128" s="222"/>
      <c r="W128" s="200"/>
      <c r="X128" s="209" t="str">
        <f>IF(COUNTIF('Yıldız Liste'!A:A, A128)&gt;0, "Yıldız Pazar", IF(COUNTIF('Ana Pazar Liste'!A:A, A128)&gt;0, "Ana Pazar", IF(COUNTIF('Alt Pazar Liste'!A:A, A128)&gt;0, "Alt Pazar", "")))</f>
        <v>Ana Pazar</v>
      </c>
    </row>
    <row r="129" spans="1:24" ht="30" customHeight="1" thickTop="1" thickBot="1">
      <c r="A129" s="125" t="s">
        <v>234</v>
      </c>
      <c r="B129" s="131" t="s">
        <v>233</v>
      </c>
      <c r="C129" s="132">
        <v>7583767231</v>
      </c>
      <c r="D129" s="132">
        <v>244800000</v>
      </c>
      <c r="E129" s="128">
        <f>VLOOKUP(A129,'Tüm - Sektör'!$A:$H,5,0)</f>
        <v>21.373650343963845</v>
      </c>
      <c r="F129" s="128">
        <f>VLOOKUP(A129,'Tüm - Sektör'!$A:$H,6,0)</f>
        <v>5.1359213629286442</v>
      </c>
      <c r="G129" s="127">
        <f>VLOOKUP(A129,'Tüm - Sektör'!$A:$H,7,0)</f>
        <v>106.89830000000001</v>
      </c>
      <c r="H129" s="159">
        <v>17.510000000000002</v>
      </c>
      <c r="I129" s="133" t="e">
        <f>VLOOKUP(A129,'Tüm - Sektör'!$A:$H,9,0)</f>
        <v>#REF!</v>
      </c>
      <c r="J129" s="132" t="e">
        <f>VLOOKUP(A129,'Tüm - Sektör'!$A:$H,10,0)</f>
        <v>#REF!</v>
      </c>
      <c r="K129" s="133" t="e">
        <f>VLOOKUP(A129,'Tüm - Sektör'!$A:$H,11,0)</f>
        <v>#REF!</v>
      </c>
      <c r="L129" s="133" t="e">
        <f>VLOOKUP(A129,'Tüm - Sektör'!$A:$H,12,0)</f>
        <v>#REF!</v>
      </c>
      <c r="M129" s="133" t="e">
        <f>VLOOKUP(A129,'Tüm - Sektör'!$A:$H,13,0)</f>
        <v>#REF!</v>
      </c>
      <c r="N129" s="134" t="e">
        <f>VLOOKUP(A129,'Tüm - Sektör'!$A:$H,14,0)</f>
        <v>#REF!</v>
      </c>
      <c r="O129" s="135" t="e">
        <f>VLOOKUP(A129,'Tüm - Sektör'!$A:$H,15,0)</f>
        <v>#REF!</v>
      </c>
      <c r="P129" s="153" t="e">
        <f>VLOOKUP(A129,'Tüm - Sektör'!$A:$H,16,0)</f>
        <v>#REF!</v>
      </c>
      <c r="Q129" s="158">
        <f>E129*G129/100</f>
        <v>22.848068865641505</v>
      </c>
      <c r="R129" s="166" t="str">
        <f>IF(OR(H129="", H130="", Q129=0), "", IF(H129&lt;H130, (H130-H129)/H129, ""))</f>
        <v/>
      </c>
      <c r="S129" s="191">
        <v>22.848068865641505</v>
      </c>
      <c r="T129" s="208">
        <f>S129-Q129</f>
        <v>0</v>
      </c>
      <c r="U129" s="222"/>
      <c r="W129" s="200"/>
      <c r="X129" s="209" t="str">
        <f>IF(COUNTIF('Yıldız Liste'!A:A, A129)&gt;0, "Yıldız Pazar", IF(COUNTIF('Ana Pazar Liste'!A:A, A129)&gt;0, "Ana Pazar", IF(COUNTIF('Alt Pazar Liste'!A:A, A129)&gt;0, "Alt Pazar", "")))</f>
        <v>Ana Pazar</v>
      </c>
    </row>
    <row r="130" spans="1:24" ht="30" customHeight="1" thickTop="1" thickBot="1">
      <c r="A130" s="125" t="s">
        <v>177</v>
      </c>
      <c r="B130" s="136" t="s">
        <v>255</v>
      </c>
      <c r="C130" s="137">
        <v>2673958636</v>
      </c>
      <c r="D130" s="137">
        <v>190370946</v>
      </c>
      <c r="E130" s="128">
        <f>VLOOKUP(A130,'Tüm - Sektör'!$A:$H,5,0)</f>
        <v>31.833399113585742</v>
      </c>
      <c r="F130" s="128">
        <f>VLOOKUP(A130,'Tüm - Sektör'!$A:$H,6,0)</f>
        <v>10.451108671798631</v>
      </c>
      <c r="G130" s="127">
        <f>VLOOKUP(A130,'Tüm - Sektör'!$A:$H,7,0)</f>
        <v>74.278114000000002</v>
      </c>
      <c r="H130" s="159">
        <v>16.920000000000002</v>
      </c>
      <c r="I130" s="141" t="e">
        <f>VLOOKUP(A130,'Tüm - Sektör'!$A:$H,9,0)</f>
        <v>#REF!</v>
      </c>
      <c r="J130" s="145" t="e">
        <f>VLOOKUP(A130,'Tüm - Sektör'!$A:$H,10,0)</f>
        <v>#REF!</v>
      </c>
      <c r="K130" s="146" t="e">
        <f>VLOOKUP(A130,'Tüm - Sektör'!$A:$H,11,0)</f>
        <v>#REF!</v>
      </c>
      <c r="L130" s="146" t="e">
        <f>VLOOKUP(A130,'Tüm - Sektör'!$A:$H,12,0)</f>
        <v>#REF!</v>
      </c>
      <c r="M130" s="146" t="e">
        <f>VLOOKUP(A130,'Tüm - Sektör'!$A:$H,13,0)</f>
        <v>#REF!</v>
      </c>
      <c r="N130" s="147" t="e">
        <f>VLOOKUP(A130,'Tüm - Sektör'!$A:$H,14,0)</f>
        <v>#REF!</v>
      </c>
      <c r="O130" s="148" t="e">
        <f>VLOOKUP(A130,'Tüm - Sektör'!$A:$H,15,0)</f>
        <v>#REF!</v>
      </c>
      <c r="P130" s="156" t="e">
        <f>VLOOKUP(A130,'Tüm - Sektör'!$A:$H,16,0)</f>
        <v>#REF!</v>
      </c>
      <c r="Q130" s="158">
        <f>E130*G130/100</f>
        <v>23.645248483664208</v>
      </c>
      <c r="R130" s="166" t="str">
        <f>IF(OR(H130="", H131="", Q130=0), "", IF(H130&lt;H131, (H131-H130)/H130, ""))</f>
        <v/>
      </c>
      <c r="S130" s="191">
        <v>23.645248483664208</v>
      </c>
      <c r="T130" s="208">
        <f>S130-Q130</f>
        <v>0</v>
      </c>
      <c r="U130" s="222"/>
      <c r="W130" s="200"/>
      <c r="X130" s="209" t="str">
        <f>IF(COUNTIF('Yıldız Liste'!A:A, A130)&gt;0, "Yıldız Pazar", IF(COUNTIF('Ana Pazar Liste'!A:A, A130)&gt;0, "Ana Pazar", IF(COUNTIF('Alt Pazar Liste'!A:A, A130)&gt;0, "Alt Pazar", "")))</f>
        <v>Ana Pazar</v>
      </c>
    </row>
    <row r="131" spans="1:24" ht="30" customHeight="1" thickTop="1" thickBot="1">
      <c r="A131" s="125" t="s">
        <v>271</v>
      </c>
      <c r="B131" s="136" t="s">
        <v>352</v>
      </c>
      <c r="C131" s="137">
        <v>324275000</v>
      </c>
      <c r="D131" s="137">
        <v>201000000</v>
      </c>
      <c r="E131" s="128">
        <f>VLOOKUP(A131,'Tüm - Sektör'!$A:$H,5,0)</f>
        <v>23.909280500556282</v>
      </c>
      <c r="F131" s="128">
        <f>VLOOKUP(A131,'Tüm - Sektör'!$A:$H,6,0)</f>
        <v>7.4344777675859088</v>
      </c>
      <c r="G131" s="127">
        <f>VLOOKUP(A131,'Tüm - Sektör'!$A:$H,7,0)</f>
        <v>100.424344</v>
      </c>
      <c r="H131" s="159">
        <v>16.66</v>
      </c>
      <c r="I131" s="141" t="e">
        <f>VLOOKUP(A131,'Tüm - Sektör'!$A:$H,9,0)</f>
        <v>#REF!</v>
      </c>
      <c r="J131" s="145" t="e">
        <f>VLOOKUP(A131,'Tüm - Sektör'!$A:$H,10,0)</f>
        <v>#REF!</v>
      </c>
      <c r="K131" s="146" t="e">
        <f>VLOOKUP(A131,'Tüm - Sektör'!$A:$H,11,0)</f>
        <v>#REF!</v>
      </c>
      <c r="L131" s="146" t="e">
        <f>VLOOKUP(A131,'Tüm - Sektör'!$A:$H,12,0)</f>
        <v>#REF!</v>
      </c>
      <c r="M131" s="146" t="e">
        <f>VLOOKUP(A131,'Tüm - Sektör'!$A:$H,13,0)</f>
        <v>#REF!</v>
      </c>
      <c r="N131" s="147" t="e">
        <f>VLOOKUP(A131,'Tüm - Sektör'!$A:$H,14,0)</f>
        <v>#REF!</v>
      </c>
      <c r="O131" s="148" t="e">
        <f>VLOOKUP(A131,'Tüm - Sektör'!$A:$H,15,0)</f>
        <v>#REF!</v>
      </c>
      <c r="P131" s="156" t="e">
        <f>VLOOKUP(A131,'Tüm - Sektör'!$A:$H,16,0)</f>
        <v>#REF!</v>
      </c>
      <c r="Q131" s="158">
        <f>E131*G131/100</f>
        <v>24.010738097803564</v>
      </c>
      <c r="R131" s="166" t="str">
        <f>IF(OR(H131="", H132="", Q131=0), "", IF(H131&lt;H132, (H132-H131)/H131, ""))</f>
        <v/>
      </c>
      <c r="S131" s="191">
        <v>24.010738097803564</v>
      </c>
      <c r="T131" s="208">
        <f>S131-Q131</f>
        <v>0</v>
      </c>
      <c r="U131" s="222"/>
      <c r="W131" s="200"/>
      <c r="X131" s="209" t="str">
        <f>IF(COUNTIF('Yıldız Liste'!A:A, A131)&gt;0, "Yıldız Pazar", IF(COUNTIF('Ana Pazar Liste'!A:A, A131)&gt;0, "Ana Pazar", IF(COUNTIF('Alt Pazar Liste'!A:A, A131)&gt;0, "Alt Pazar", "")))</f>
        <v>Ana Pazar</v>
      </c>
    </row>
    <row r="132" spans="1:24" ht="30" customHeight="1" thickTop="1" thickBot="1">
      <c r="A132" s="125" t="s">
        <v>72</v>
      </c>
      <c r="B132" s="136" t="s">
        <v>221</v>
      </c>
      <c r="C132" s="137">
        <v>2304065148</v>
      </c>
      <c r="D132" s="137">
        <v>111600000</v>
      </c>
      <c r="E132" s="128">
        <f>VLOOKUP(A132,'Tüm - Sektör'!$A:$H,5,0)</f>
        <v>43.013505552527405</v>
      </c>
      <c r="F132" s="128">
        <f>VLOOKUP(A132,'Tüm - Sektör'!$A:$H,6,0)</f>
        <v>24.089104812123324</v>
      </c>
      <c r="G132" s="127">
        <f>VLOOKUP(A132,'Tüm - Sektör'!$A:$H,7,0)</f>
        <v>58.125256</v>
      </c>
      <c r="H132" s="159">
        <v>16</v>
      </c>
      <c r="I132" s="141" t="e">
        <f>VLOOKUP(A132,'Tüm - Sektör'!$A:$H,9,0)</f>
        <v>#REF!</v>
      </c>
      <c r="J132" s="145" t="e">
        <f>VLOOKUP(A132,'Tüm - Sektör'!$A:$H,10,0)</f>
        <v>#REF!</v>
      </c>
      <c r="K132" s="146" t="e">
        <f>VLOOKUP(A132,'Tüm - Sektör'!$A:$H,11,0)</f>
        <v>#REF!</v>
      </c>
      <c r="L132" s="146" t="e">
        <f>VLOOKUP(A132,'Tüm - Sektör'!$A:$H,12,0)</f>
        <v>#REF!</v>
      </c>
      <c r="M132" s="146" t="e">
        <f>VLOOKUP(A132,'Tüm - Sektör'!$A:$H,13,0)</f>
        <v>#REF!</v>
      </c>
      <c r="N132" s="147" t="e">
        <f>VLOOKUP(A132,'Tüm - Sektör'!$A:$H,14,0)</f>
        <v>#REF!</v>
      </c>
      <c r="O132" s="148" t="e">
        <f>VLOOKUP(A132,'Tüm - Sektör'!$A:$H,15,0)</f>
        <v>#REF!</v>
      </c>
      <c r="P132" s="156" t="e">
        <f>VLOOKUP(A132,'Tüm - Sektör'!$A:$H,16,0)</f>
        <v>#REF!</v>
      </c>
      <c r="Q132" s="158">
        <f>E132*G132/100</f>
        <v>25.001710216980769</v>
      </c>
      <c r="R132" s="166" t="str">
        <f>IF(OR(H132="", H133="", Q132=0), "", IF(H132&lt;H133, (H133-H132)/H132, ""))</f>
        <v/>
      </c>
      <c r="S132" s="191">
        <v>25.001710216980769</v>
      </c>
      <c r="T132" s="208">
        <f>S132-Q132</f>
        <v>0</v>
      </c>
      <c r="U132" s="222"/>
      <c r="W132" s="200"/>
      <c r="X132" s="209" t="str">
        <f>IF(COUNTIF('Yıldız Liste'!A:A, A132)&gt;0, "Yıldız Pazar", IF(COUNTIF('Ana Pazar Liste'!A:A, A132)&gt;0, "Ana Pazar", IF(COUNTIF('Alt Pazar Liste'!A:A, A132)&gt;0, "Alt Pazar", "")))</f>
        <v>Ana Pazar</v>
      </c>
    </row>
    <row r="133" spans="1:24" ht="30" customHeight="1" thickTop="1" thickBot="1">
      <c r="A133" s="125" t="s">
        <v>30</v>
      </c>
      <c r="B133" s="131" t="s">
        <v>233</v>
      </c>
      <c r="C133" s="132">
        <v>2031267319</v>
      </c>
      <c r="D133" s="132">
        <v>83895000</v>
      </c>
      <c r="E133" s="128">
        <f>VLOOKUP(A133,'Tüm - Sektör'!$A:$H,5,0)</f>
        <v>60.551509266949935</v>
      </c>
      <c r="F133" s="128">
        <f>VLOOKUP(A133,'Tüm - Sektör'!$A:$H,6,0)</f>
        <v>48.116899510856776</v>
      </c>
      <c r="G133" s="127">
        <f>VLOOKUP(A133,'Tüm - Sektör'!$A:$H,7,0)</f>
        <v>41.711512999999997</v>
      </c>
      <c r="H133" s="159">
        <v>15.84</v>
      </c>
      <c r="I133" s="133" t="e">
        <f>VLOOKUP(A133,'Tüm - Sektör'!$A:$H,9,0)</f>
        <v>#REF!</v>
      </c>
      <c r="J133" s="132" t="e">
        <f>VLOOKUP(A133,'Tüm - Sektör'!$A:$H,10,0)</f>
        <v>#REF!</v>
      </c>
      <c r="K133" s="133" t="e">
        <f>VLOOKUP(A133,'Tüm - Sektör'!$A:$H,11,0)</f>
        <v>#REF!</v>
      </c>
      <c r="L133" s="133" t="e">
        <f>VLOOKUP(A133,'Tüm - Sektör'!$A:$H,12,0)</f>
        <v>#REF!</v>
      </c>
      <c r="M133" s="133" t="e">
        <f>VLOOKUP(A133,'Tüm - Sektör'!$A:$H,13,0)</f>
        <v>#REF!</v>
      </c>
      <c r="N133" s="134" t="e">
        <f>VLOOKUP(A133,'Tüm - Sektör'!$A:$H,14,0)</f>
        <v>#REF!</v>
      </c>
      <c r="O133" s="135" t="e">
        <f>VLOOKUP(A133,'Tüm - Sektör'!$A:$H,15,0)</f>
        <v>#REF!</v>
      </c>
      <c r="P133" s="153" t="e">
        <f>VLOOKUP(A133,'Tüm - Sektör'!$A:$H,16,0)</f>
        <v>#REF!</v>
      </c>
      <c r="Q133" s="158">
        <f>E133*G133/100</f>
        <v>25.256950659580024</v>
      </c>
      <c r="R133" s="166" t="str">
        <f>IF(OR(H133="", H134="", Q133=0), "", IF(H133&lt;H134, (H134-H133)/H133, ""))</f>
        <v/>
      </c>
      <c r="S133" s="191">
        <v>25.256950659580024</v>
      </c>
      <c r="T133" s="208">
        <f>S133-Q133</f>
        <v>0</v>
      </c>
      <c r="U133" s="222"/>
      <c r="W133" s="200"/>
      <c r="X133" s="209" t="str">
        <f>IF(COUNTIF('Yıldız Liste'!A:A, A133)&gt;0, "Yıldız Pazar", IF(COUNTIF('Ana Pazar Liste'!A:A, A133)&gt;0, "Ana Pazar", IF(COUNTIF('Alt Pazar Liste'!A:A, A133)&gt;0, "Alt Pazar", "")))</f>
        <v>Ana Pazar</v>
      </c>
    </row>
    <row r="134" spans="1:24" ht="30" customHeight="1" thickTop="1" thickBot="1">
      <c r="A134" s="125" t="s">
        <v>338</v>
      </c>
      <c r="B134" s="136" t="s">
        <v>696</v>
      </c>
      <c r="C134" s="137">
        <v>1357332842</v>
      </c>
      <c r="D134" s="137">
        <v>535000000</v>
      </c>
      <c r="E134" s="128">
        <f>VLOOKUP(A134,'Tüm - Sektör'!$A:$H,5,0)</f>
        <v>81.412516410275046</v>
      </c>
      <c r="F134" s="128">
        <f>VLOOKUP(A134,'Tüm - Sektör'!$A:$H,6,0)</f>
        <v>63.816285209793001</v>
      </c>
      <c r="G134" s="127">
        <f>VLOOKUP(A134,'Tüm - Sektör'!$A:$H,7,0)</f>
        <v>31.079121000000001</v>
      </c>
      <c r="H134" s="159">
        <v>15.81</v>
      </c>
      <c r="I134" s="141" t="e">
        <f>VLOOKUP(A134,'Tüm - Sektör'!$A:$H,9,0)</f>
        <v>#REF!</v>
      </c>
      <c r="J134" s="145" t="e">
        <f>VLOOKUP(A134,'Tüm - Sektör'!$A:$H,10,0)</f>
        <v>#REF!</v>
      </c>
      <c r="K134" s="146" t="e">
        <f>VLOOKUP(A134,'Tüm - Sektör'!$A:$H,11,0)</f>
        <v>#REF!</v>
      </c>
      <c r="L134" s="146" t="e">
        <f>VLOOKUP(A134,'Tüm - Sektör'!$A:$H,12,0)</f>
        <v>#REF!</v>
      </c>
      <c r="M134" s="146" t="e">
        <f>VLOOKUP(A134,'Tüm - Sektör'!$A:$H,13,0)</f>
        <v>#REF!</v>
      </c>
      <c r="N134" s="147" t="e">
        <f>VLOOKUP(A134,'Tüm - Sektör'!$A:$H,14,0)</f>
        <v>#REF!</v>
      </c>
      <c r="O134" s="148" t="e">
        <f>VLOOKUP(A134,'Tüm - Sektör'!$A:$H,15,0)</f>
        <v>#REF!</v>
      </c>
      <c r="P134" s="156" t="e">
        <f>VLOOKUP(A134,'Tüm - Sektör'!$A:$H,16,0)</f>
        <v>#REF!</v>
      </c>
      <c r="Q134" s="158">
        <f>E134*G134/100</f>
        <v>25.30229448429424</v>
      </c>
      <c r="R134" s="166" t="str">
        <f>IF(OR(H134="", H135="", Q134=0), "", IF(H134&lt;H135, (H135-H134)/H134, ""))</f>
        <v/>
      </c>
      <c r="S134" s="191">
        <v>25.30229448429424</v>
      </c>
      <c r="T134" s="208">
        <f>S134-Q134</f>
        <v>0</v>
      </c>
      <c r="U134" s="222"/>
      <c r="W134" s="200"/>
      <c r="X134" s="209" t="str">
        <f>IF(COUNTIF('Yıldız Liste'!A:A, A134)&gt;0, "Yıldız Pazar", IF(COUNTIF('Ana Pazar Liste'!A:A, A134)&gt;0, "Ana Pazar", IF(COUNTIF('Alt Pazar Liste'!A:A, A134)&gt;0, "Alt Pazar", "")))</f>
        <v>Ana Pazar</v>
      </c>
    </row>
    <row r="135" spans="1:24" ht="30" customHeight="1" thickTop="1" thickBot="1">
      <c r="A135" s="125" t="s">
        <v>408</v>
      </c>
      <c r="B135" s="136" t="s">
        <v>390</v>
      </c>
      <c r="C135" s="137">
        <v>3803390886</v>
      </c>
      <c r="D135" s="137">
        <v>431419816</v>
      </c>
      <c r="E135" s="128">
        <f>VLOOKUP(A135,'Tüm - Sektör'!$A:$H,5,0)</f>
        <v>23.646708751789511</v>
      </c>
      <c r="F135" s="128">
        <f>VLOOKUP(A135,'Tüm - Sektör'!$A:$H,6,0)</f>
        <v>3.6540909611794481</v>
      </c>
      <c r="G135" s="127">
        <f>VLOOKUP(A135,'Tüm - Sektör'!$A:$H,7,0)</f>
        <v>107.825118</v>
      </c>
      <c r="H135" s="159">
        <v>15.69</v>
      </c>
      <c r="I135" s="141" t="e">
        <f>VLOOKUP(A135,'Tüm - Sektör'!$A:$H,9,0)</f>
        <v>#REF!</v>
      </c>
      <c r="J135" s="145" t="e">
        <f>VLOOKUP(A135,'Tüm - Sektör'!$A:$H,10,0)</f>
        <v>#REF!</v>
      </c>
      <c r="K135" s="146" t="e">
        <f>VLOOKUP(A135,'Tüm - Sektör'!$A:$H,11,0)</f>
        <v>#REF!</v>
      </c>
      <c r="L135" s="146" t="e">
        <f>VLOOKUP(A135,'Tüm - Sektör'!$A:$H,12,0)</f>
        <v>#REF!</v>
      </c>
      <c r="M135" s="146" t="e">
        <f>VLOOKUP(A135,'Tüm - Sektör'!$A:$H,13,0)</f>
        <v>#REF!</v>
      </c>
      <c r="N135" s="147" t="e">
        <f>VLOOKUP(A135,'Tüm - Sektör'!$A:$H,14,0)</f>
        <v>#REF!</v>
      </c>
      <c r="O135" s="148" t="e">
        <f>VLOOKUP(A135,'Tüm - Sektör'!$A:$H,15,0)</f>
        <v>#REF!</v>
      </c>
      <c r="P135" s="156" t="e">
        <f>VLOOKUP(A135,'Tüm - Sektör'!$A:$H,16,0)</f>
        <v>#REF!</v>
      </c>
      <c r="Q135" s="158">
        <f>E135*G135/100</f>
        <v>25.497091614733367</v>
      </c>
      <c r="R135" s="166" t="str">
        <f>IF(OR(H135="", H136="", Q135=0), "", IF(H135&lt;H136, (H136-H135)/H135, ""))</f>
        <v/>
      </c>
      <c r="S135" s="191">
        <v>25.497091614733367</v>
      </c>
      <c r="T135" s="208">
        <f>S135-Q135</f>
        <v>0</v>
      </c>
      <c r="U135" s="222"/>
      <c r="W135" s="200"/>
      <c r="X135" s="209" t="str">
        <f>IF(COUNTIF('Yıldız Liste'!A:A, A135)&gt;0, "Yıldız Pazar", IF(COUNTIF('Ana Pazar Liste'!A:A, A135)&gt;0, "Ana Pazar", IF(COUNTIF('Alt Pazar Liste'!A:A, A135)&gt;0, "Alt Pazar", "")))</f>
        <v>Ana Pazar</v>
      </c>
    </row>
    <row r="136" spans="1:24" ht="30" customHeight="1" thickTop="1" thickBot="1">
      <c r="A136" s="125" t="s">
        <v>517</v>
      </c>
      <c r="B136" s="136" t="s">
        <v>679</v>
      </c>
      <c r="C136" s="137">
        <v>31421246000</v>
      </c>
      <c r="D136" s="137">
        <v>1500000000</v>
      </c>
      <c r="E136" s="128">
        <f>VLOOKUP(A136,'Tüm - Sektör'!$A:$H,5,0)</f>
        <v>48.947496663493887</v>
      </c>
      <c r="F136" s="128">
        <f>VLOOKUP(A136,'Tüm - Sektör'!$A:$H,6,0)</f>
        <v>21.052686736986619</v>
      </c>
      <c r="G136" s="127">
        <f>VLOOKUP(A136,'Tüm - Sektör'!$A:$H,7,0)</f>
        <v>52.462822000000003</v>
      </c>
      <c r="H136" s="159">
        <v>15.58</v>
      </c>
      <c r="I136" s="141" t="e">
        <f>VLOOKUP(A136,'Tüm - Sektör'!$A:$H,9,0)</f>
        <v>#REF!</v>
      </c>
      <c r="J136" s="142" t="e">
        <f>VLOOKUP(A136,'Tüm - Sektör'!$A:$H,10,0)</f>
        <v>#REF!</v>
      </c>
      <c r="K136" s="141" t="e">
        <f>VLOOKUP(A136,'Tüm - Sektör'!$A:$H,11,0)</f>
        <v>#REF!</v>
      </c>
      <c r="L136" s="141" t="e">
        <f>VLOOKUP(A136,'Tüm - Sektör'!$A:$H,12,0)</f>
        <v>#REF!</v>
      </c>
      <c r="M136" s="141" t="e">
        <f>VLOOKUP(A136,'Tüm - Sektör'!$A:$H,13,0)</f>
        <v>#REF!</v>
      </c>
      <c r="N136" s="143" t="e">
        <f>VLOOKUP(A136,'Tüm - Sektör'!$A:$H,14,0)</f>
        <v>#REF!</v>
      </c>
      <c r="O136" s="144" t="e">
        <f>VLOOKUP(A136,'Tüm - Sektör'!$A:$H,15,0)</f>
        <v>#REF!</v>
      </c>
      <c r="P136" s="155" t="e">
        <f>VLOOKUP(A136,'Tüm - Sektör'!$A:$H,16,0)</f>
        <v>#REF!</v>
      </c>
      <c r="Q136" s="158">
        <f>E136*G136/100</f>
        <v>25.67923804802474</v>
      </c>
      <c r="R136" s="166" t="str">
        <f>IF(OR(H136="", H137="", Q136=0), "", IF(H136&lt;H137, (H137-H136)/H136, ""))</f>
        <v/>
      </c>
      <c r="S136" s="191">
        <v>25.67923804802474</v>
      </c>
      <c r="T136" s="208">
        <f>S136-Q136</f>
        <v>0</v>
      </c>
      <c r="U136" s="222"/>
      <c r="W136" s="200"/>
      <c r="X136" s="209" t="str">
        <f>IF(COUNTIF('Yıldız Liste'!A:A, A136)&gt;0, "Yıldız Pazar", IF(COUNTIF('Ana Pazar Liste'!A:A, A136)&gt;0, "Ana Pazar", IF(COUNTIF('Alt Pazar Liste'!A:A, A136)&gt;0, "Alt Pazar", "")))</f>
        <v>Ana Pazar</v>
      </c>
    </row>
    <row r="137" spans="1:24" ht="30" customHeight="1" thickTop="1" thickBot="1">
      <c r="A137" s="125" t="s">
        <v>182</v>
      </c>
      <c r="B137" s="136" t="s">
        <v>375</v>
      </c>
      <c r="C137" s="137">
        <v>7154261414</v>
      </c>
      <c r="D137" s="137">
        <v>700000000</v>
      </c>
      <c r="E137" s="128">
        <f>VLOOKUP(A137,'Tüm - Sektör'!$A:$H,5,0)</f>
        <v>21.758694339084013</v>
      </c>
      <c r="F137" s="128">
        <f>VLOOKUP(A137,'Tüm - Sektör'!$A:$H,6,0)</f>
        <v>2.0722566037222867</v>
      </c>
      <c r="G137" s="127">
        <f>VLOOKUP(A137,'Tüm - Sektör'!$A:$H,7,0)</f>
        <v>119.87214899999999</v>
      </c>
      <c r="H137" s="159">
        <v>15.34</v>
      </c>
      <c r="I137" s="141" t="e">
        <f>VLOOKUP(A137,'Tüm - Sektör'!$A:$H,9,0)</f>
        <v>#REF!</v>
      </c>
      <c r="J137" s="145" t="e">
        <f>VLOOKUP(A137,'Tüm - Sektör'!$A:$H,10,0)</f>
        <v>#REF!</v>
      </c>
      <c r="K137" s="146" t="e">
        <f>VLOOKUP(A137,'Tüm - Sektör'!$A:$H,11,0)</f>
        <v>#REF!</v>
      </c>
      <c r="L137" s="146" t="e">
        <f>VLOOKUP(A137,'Tüm - Sektör'!$A:$H,12,0)</f>
        <v>#REF!</v>
      </c>
      <c r="M137" s="146" t="e">
        <f>VLOOKUP(A137,'Tüm - Sektör'!$A:$H,13,0)</f>
        <v>#REF!</v>
      </c>
      <c r="N137" s="147" t="e">
        <f>VLOOKUP(A137,'Tüm - Sektör'!$A:$H,14,0)</f>
        <v>#REF!</v>
      </c>
      <c r="O137" s="148" t="e">
        <f>VLOOKUP(A137,'Tüm - Sektör'!$A:$H,15,0)</f>
        <v>#REF!</v>
      </c>
      <c r="P137" s="156" t="e">
        <f>VLOOKUP(A137,'Tüm - Sektör'!$A:$H,16,0)</f>
        <v>#REF!</v>
      </c>
      <c r="Q137" s="158">
        <f>E137*G137/100</f>
        <v>26.082614498601352</v>
      </c>
      <c r="R137" s="166" t="str">
        <f>IF(OR(H137="", H138="", Q137=0), "", IF(H137&lt;H138, (H138-H137)/H137, ""))</f>
        <v/>
      </c>
      <c r="S137" s="191">
        <v>26.082614498601352</v>
      </c>
      <c r="T137" s="208">
        <f>S137-Q137</f>
        <v>0</v>
      </c>
      <c r="U137" s="222"/>
      <c r="W137" s="200"/>
      <c r="X137" s="209" t="str">
        <f>IF(COUNTIF('Yıldız Liste'!A:A, A137)&gt;0, "Yıldız Pazar", IF(COUNTIF('Ana Pazar Liste'!A:A, A137)&gt;0, "Ana Pazar", IF(COUNTIF('Alt Pazar Liste'!A:A, A137)&gt;0, "Alt Pazar", "")))</f>
        <v>Ana Pazar</v>
      </c>
    </row>
    <row r="138" spans="1:24" ht="30" customHeight="1" thickTop="1" thickBot="1">
      <c r="A138" s="125" t="s">
        <v>257</v>
      </c>
      <c r="B138" s="136" t="s">
        <v>255</v>
      </c>
      <c r="C138" s="137">
        <v>4481586649</v>
      </c>
      <c r="D138" s="137">
        <v>300000000</v>
      </c>
      <c r="E138" s="128">
        <f>VLOOKUP(A138,'Tüm - Sektör'!$A:$H,5,0)</f>
        <v>18.589157316320534</v>
      </c>
      <c r="F138" s="128">
        <f>VLOOKUP(A138,'Tüm - Sektör'!$A:$H,6,0)</f>
        <v>4.1309238480712303</v>
      </c>
      <c r="G138" s="127">
        <f>VLOOKUP(A138,'Tüm - Sektör'!$A:$H,7,0)</f>
        <v>140.647705</v>
      </c>
      <c r="H138" s="159">
        <v>15.3</v>
      </c>
      <c r="I138" s="141" t="e">
        <f>VLOOKUP(A138,'Tüm - Sektör'!$A:$H,9,0)</f>
        <v>#REF!</v>
      </c>
      <c r="J138" s="145" t="e">
        <f>VLOOKUP(A138,'Tüm - Sektör'!$A:$H,10,0)</f>
        <v>#REF!</v>
      </c>
      <c r="K138" s="146" t="e">
        <f>VLOOKUP(A138,'Tüm - Sektör'!$A:$H,11,0)</f>
        <v>#REF!</v>
      </c>
      <c r="L138" s="146" t="e">
        <f>VLOOKUP(A138,'Tüm - Sektör'!$A:$H,12,0)</f>
        <v>#REF!</v>
      </c>
      <c r="M138" s="146" t="e">
        <f>VLOOKUP(A138,'Tüm - Sektör'!$A:$H,13,0)</f>
        <v>#REF!</v>
      </c>
      <c r="N138" s="147" t="e">
        <f>VLOOKUP(A138,'Tüm - Sektör'!$A:$H,14,0)</f>
        <v>#REF!</v>
      </c>
      <c r="O138" s="148" t="e">
        <f>VLOOKUP(A138,'Tüm - Sektör'!$A:$H,15,0)</f>
        <v>#REF!</v>
      </c>
      <c r="P138" s="156" t="e">
        <f>VLOOKUP(A138,'Tüm - Sektör'!$A:$H,16,0)</f>
        <v>#REF!</v>
      </c>
      <c r="Q138" s="158">
        <f>E138*G138/100</f>
        <v>26.145223144244422</v>
      </c>
      <c r="R138" s="166" t="str">
        <f>IF(OR(H138="", H139="", Q138=0), "", IF(H138&lt;H139, (H139-H138)/H138, ""))</f>
        <v/>
      </c>
      <c r="S138" s="191">
        <v>26.145223144244422</v>
      </c>
      <c r="T138" s="208">
        <f>S138-Q138</f>
        <v>0</v>
      </c>
      <c r="U138" s="222"/>
      <c r="W138" s="200"/>
      <c r="X138" s="209" t="str">
        <f>IF(COUNTIF('Yıldız Liste'!A:A, A138)&gt;0, "Yıldız Pazar", IF(COUNTIF('Ana Pazar Liste'!A:A, A138)&gt;0, "Ana Pazar", IF(COUNTIF('Alt Pazar Liste'!A:A, A138)&gt;0, "Alt Pazar", "")))</f>
        <v>Ana Pazar</v>
      </c>
    </row>
    <row r="139" spans="1:24" ht="30" customHeight="1" thickTop="1" thickBot="1">
      <c r="A139" s="125" t="s">
        <v>772</v>
      </c>
      <c r="B139" s="136" t="s">
        <v>221</v>
      </c>
      <c r="C139" s="137">
        <v>4233251169</v>
      </c>
      <c r="D139" s="137">
        <v>1083000000</v>
      </c>
      <c r="E139" s="128">
        <f>VLOOKUP(A139,'Tüm - Sektör'!$A:$H,5,0)</f>
        <v>9.0233063953145862</v>
      </c>
      <c r="F139" s="128">
        <f>VLOOKUP(A139,'Tüm - Sektör'!$A:$H,6,0)</f>
        <v>0.52073559529747149</v>
      </c>
      <c r="G139" s="127">
        <f>VLOOKUP(A139,'Tüm - Sektör'!$A:$H,7,0)</f>
        <v>295.34477800000002</v>
      </c>
      <c r="H139" s="159">
        <v>15.01</v>
      </c>
      <c r="I139" s="141" t="e">
        <f>VLOOKUP(A139,'Tüm - Sektör'!$A:$H,9,0)</f>
        <v>#REF!</v>
      </c>
      <c r="J139" s="145" t="e">
        <f>VLOOKUP(A139,'Tüm - Sektör'!$A:$H,10,0)</f>
        <v>#REF!</v>
      </c>
      <c r="K139" s="146" t="e">
        <f>VLOOKUP(A139,'Tüm - Sektör'!$A:$H,11,0)</f>
        <v>#REF!</v>
      </c>
      <c r="L139" s="146" t="e">
        <f>VLOOKUP(A139,'Tüm - Sektör'!$A:$H,12,0)</f>
        <v>#REF!</v>
      </c>
      <c r="M139" s="146" t="e">
        <f>VLOOKUP(A139,'Tüm - Sektör'!$A:$H,13,0)</f>
        <v>#REF!</v>
      </c>
      <c r="N139" s="147" t="e">
        <f>VLOOKUP(A139,'Tüm - Sektör'!$A:$H,14,0)</f>
        <v>#REF!</v>
      </c>
      <c r="O139" s="148" t="e">
        <f>VLOOKUP(A139,'Tüm - Sektör'!$A:$H,15,0)</f>
        <v>#REF!</v>
      </c>
      <c r="P139" s="156" t="e">
        <f>VLOOKUP(A139,'Tüm - Sektör'!$A:$H,16,0)</f>
        <v>#REF!</v>
      </c>
      <c r="Q139" s="158">
        <f>E139*G139/100</f>
        <v>26.649864241501668</v>
      </c>
      <c r="R139" s="166" t="str">
        <f>IF(OR(H139="", H140="", Q139=0), "", IF(H139&lt;H140, (H140-H139)/H139, ""))</f>
        <v/>
      </c>
      <c r="S139" s="191">
        <v>26.649864241501668</v>
      </c>
      <c r="T139" s="208">
        <f>S139-Q139</f>
        <v>0</v>
      </c>
      <c r="U139" s="222"/>
      <c r="W139" s="200"/>
      <c r="X139" s="209" t="str">
        <f>IF(COUNTIF('Yıldız Liste'!A:A, A139)&gt;0, "Yıldız Pazar", IF(COUNTIF('Ana Pazar Liste'!A:A, A139)&gt;0, "Ana Pazar", IF(COUNTIF('Alt Pazar Liste'!A:A, A139)&gt;0, "Alt Pazar", "")))</f>
        <v>Ana Pazar</v>
      </c>
    </row>
    <row r="140" spans="1:24" ht="30" customHeight="1" thickTop="1" thickBot="1">
      <c r="A140" s="125" t="s">
        <v>413</v>
      </c>
      <c r="B140" s="136" t="s">
        <v>375</v>
      </c>
      <c r="C140" s="137">
        <v>1236382849</v>
      </c>
      <c r="D140" s="137">
        <v>112000000</v>
      </c>
      <c r="E140" s="128">
        <f>VLOOKUP(A140,'Tüm - Sektör'!$A:$H,5,0)</f>
        <v>63.520068784612086</v>
      </c>
      <c r="F140" s="128">
        <f>VLOOKUP(A140,'Tüm - Sektör'!$A:$H,6,0)</f>
        <v>40.510247949369955</v>
      </c>
      <c r="G140" s="127">
        <f>VLOOKUP(A140,'Tüm - Sektör'!$A:$H,7,0)</f>
        <v>42.556854000000001</v>
      </c>
      <c r="H140" s="159">
        <v>14.8</v>
      </c>
      <c r="I140" s="141" t="e">
        <f>VLOOKUP(A140,'Tüm - Sektör'!$A:$H,9,0)</f>
        <v>#REF!</v>
      </c>
      <c r="J140" s="145" t="e">
        <f>VLOOKUP(A140,'Tüm - Sektör'!$A:$H,10,0)</f>
        <v>#REF!</v>
      </c>
      <c r="K140" s="146" t="e">
        <f>VLOOKUP(A140,'Tüm - Sektör'!$A:$H,11,0)</f>
        <v>#REF!</v>
      </c>
      <c r="L140" s="146" t="e">
        <f>VLOOKUP(A140,'Tüm - Sektör'!$A:$H,12,0)</f>
        <v>#REF!</v>
      </c>
      <c r="M140" s="146" t="e">
        <f>VLOOKUP(A140,'Tüm - Sektör'!$A:$H,13,0)</f>
        <v>#REF!</v>
      </c>
      <c r="N140" s="147" t="e">
        <f>VLOOKUP(A140,'Tüm - Sektör'!$A:$H,14,0)</f>
        <v>#REF!</v>
      </c>
      <c r="O140" s="148" t="e">
        <f>VLOOKUP(A140,'Tüm - Sektör'!$A:$H,15,0)</f>
        <v>#REF!</v>
      </c>
      <c r="P140" s="156" t="e">
        <f>VLOOKUP(A140,'Tüm - Sektör'!$A:$H,16,0)</f>
        <v>#REF!</v>
      </c>
      <c r="Q140" s="158">
        <f>E140*G140/100</f>
        <v>27.032142933366941</v>
      </c>
      <c r="R140" s="166" t="str">
        <f>IF(OR(H140="", H141="", Q140=0), "", IF(H140&lt;H141, (H141-H140)/H140, ""))</f>
        <v/>
      </c>
      <c r="S140" s="191">
        <v>27.032142933366941</v>
      </c>
      <c r="T140" s="208">
        <f>S140-Q140</f>
        <v>0</v>
      </c>
      <c r="U140" s="222"/>
      <c r="W140" s="200"/>
      <c r="X140" s="209" t="str">
        <f>IF(COUNTIF('Yıldız Liste'!A:A, A140)&gt;0, "Yıldız Pazar", IF(COUNTIF('Ana Pazar Liste'!A:A, A140)&gt;0, "Ana Pazar", IF(COUNTIF('Alt Pazar Liste'!A:A, A140)&gt;0, "Alt Pazar", "")))</f>
        <v>Ana Pazar</v>
      </c>
    </row>
    <row r="141" spans="1:24" ht="30" customHeight="1" thickTop="1" thickBot="1">
      <c r="A141" s="160" t="s">
        <v>547</v>
      </c>
      <c r="B141" s="136" t="s">
        <v>221</v>
      </c>
      <c r="C141" s="137">
        <v>10039494449</v>
      </c>
      <c r="D141" s="137">
        <v>721500000</v>
      </c>
      <c r="E141" s="128">
        <f>VLOOKUP(A141,'Tüm - Sektör'!$A:$H,5,0)</f>
        <v>23.981752188832509</v>
      </c>
      <c r="F141" s="128">
        <f>VLOOKUP(A141,'Tüm - Sektör'!$A:$H,6,0)</f>
        <v>2.3741958408902595</v>
      </c>
      <c r="G141" s="127">
        <f>VLOOKUP(A141,'Tüm - Sektör'!$A:$H,7,0)</f>
        <v>112.720027</v>
      </c>
      <c r="H141" s="159">
        <v>14.8</v>
      </c>
      <c r="I141" s="141" t="e">
        <f>VLOOKUP(A141,'Tüm - Sektör'!$A:$H,9,0)</f>
        <v>#REF!</v>
      </c>
      <c r="J141" s="145" t="e">
        <f>VLOOKUP(A141,'Tüm - Sektör'!$A:$H,10,0)</f>
        <v>#REF!</v>
      </c>
      <c r="K141" s="146" t="e">
        <f>VLOOKUP(A141,'Tüm - Sektör'!$A:$H,11,0)</f>
        <v>#REF!</v>
      </c>
      <c r="L141" s="146" t="e">
        <f>VLOOKUP(A141,'Tüm - Sektör'!$A:$H,12,0)</f>
        <v>#REF!</v>
      </c>
      <c r="M141" s="146" t="e">
        <f>VLOOKUP(A141,'Tüm - Sektör'!$A:$H,13,0)</f>
        <v>#REF!</v>
      </c>
      <c r="N141" s="147" t="e">
        <f>VLOOKUP(A141,'Tüm - Sektör'!$A:$H,14,0)</f>
        <v>#REF!</v>
      </c>
      <c r="O141" s="148" t="e">
        <f>VLOOKUP(A141,'Tüm - Sektör'!$A:$H,15,0)</f>
        <v>#REF!</v>
      </c>
      <c r="P141" s="156" t="e">
        <f>VLOOKUP(A141,'Tüm - Sektör'!$A:$H,16,0)</f>
        <v>#REF!</v>
      </c>
      <c r="Q141" s="158">
        <f>E141*G141/100</f>
        <v>27.032237542325095</v>
      </c>
      <c r="R141" s="166" t="str">
        <f>IF(OR(H141="", H142="", Q141=0), "", IF(H141&lt;H142, (H142-H141)/H141, ""))</f>
        <v/>
      </c>
      <c r="S141" s="191">
        <v>27.032237542325095</v>
      </c>
      <c r="T141" s="208">
        <f>S141-Q141</f>
        <v>0</v>
      </c>
      <c r="U141" s="222"/>
      <c r="W141" s="200"/>
      <c r="X141" s="209" t="str">
        <f>IF(COUNTIF('Yıldız Liste'!A:A, A141)&gt;0, "Yıldız Pazar", IF(COUNTIF('Ana Pazar Liste'!A:A, A141)&gt;0, "Ana Pazar", IF(COUNTIF('Alt Pazar Liste'!A:A, A141)&gt;0, "Alt Pazar", "")))</f>
        <v>Ana Pazar</v>
      </c>
    </row>
    <row r="142" spans="1:24" ht="30" customHeight="1" thickTop="1" thickBot="1">
      <c r="A142" s="125" t="s">
        <v>392</v>
      </c>
      <c r="B142" s="136" t="s">
        <v>393</v>
      </c>
      <c r="C142" s="137">
        <v>2102739086</v>
      </c>
      <c r="D142" s="137">
        <v>500000000</v>
      </c>
      <c r="E142" s="128">
        <f>VLOOKUP(A142,'Tüm - Sektör'!$A:$H,5,0)</f>
        <v>26.276927281231444</v>
      </c>
      <c r="F142" s="128">
        <f>VLOOKUP(A142,'Tüm - Sektör'!$A:$H,6,0)</f>
        <v>3.5035903041641925</v>
      </c>
      <c r="G142" s="127">
        <f>VLOOKUP(A142,'Tüm - Sektör'!$A:$H,7,0)</f>
        <v>109.220557</v>
      </c>
      <c r="H142" s="159">
        <v>13.94</v>
      </c>
      <c r="I142" s="141" t="e">
        <f>VLOOKUP(A142,'Tüm - Sektör'!$A:$H,9,0)</f>
        <v>#REF!</v>
      </c>
      <c r="J142" s="145" t="e">
        <f>VLOOKUP(A142,'Tüm - Sektör'!$A:$H,10,0)</f>
        <v>#REF!</v>
      </c>
      <c r="K142" s="146" t="e">
        <f>VLOOKUP(A142,'Tüm - Sektör'!$A:$H,11,0)</f>
        <v>#REF!</v>
      </c>
      <c r="L142" s="146" t="e">
        <f>VLOOKUP(A142,'Tüm - Sektör'!$A:$H,12,0)</f>
        <v>#REF!</v>
      </c>
      <c r="M142" s="146" t="e">
        <f>VLOOKUP(A142,'Tüm - Sektör'!$A:$H,13,0)</f>
        <v>#REF!</v>
      </c>
      <c r="N142" s="147" t="e">
        <f>VLOOKUP(A142,'Tüm - Sektör'!$A:$H,14,0)</f>
        <v>#REF!</v>
      </c>
      <c r="O142" s="148" t="e">
        <f>VLOOKUP(A142,'Tüm - Sektör'!$A:$H,15,0)</f>
        <v>#REF!</v>
      </c>
      <c r="P142" s="156" t="e">
        <f>VLOOKUP(A142,'Tüm - Sektör'!$A:$H,16,0)</f>
        <v>#REF!</v>
      </c>
      <c r="Q142" s="158">
        <f>E142*G142/100</f>
        <v>28.699806339045939</v>
      </c>
      <c r="R142" s="166" t="str">
        <f>IF(OR(H142="", H143="", Q142=0), "", IF(H142&lt;H143, (H143-H142)/H142, ""))</f>
        <v/>
      </c>
      <c r="S142" s="191">
        <v>28.699806339045939</v>
      </c>
      <c r="T142" s="208">
        <f>S142-Q142</f>
        <v>0</v>
      </c>
      <c r="U142" s="222"/>
      <c r="W142" s="200"/>
      <c r="X142" s="209" t="str">
        <f>IF(COUNTIF('Yıldız Liste'!A:A, A142)&gt;0, "Yıldız Pazar", IF(COUNTIF('Ana Pazar Liste'!A:A, A142)&gt;0, "Ana Pazar", IF(COUNTIF('Alt Pazar Liste'!A:A, A142)&gt;0, "Alt Pazar", "")))</f>
        <v>Ana Pazar</v>
      </c>
    </row>
    <row r="143" spans="1:24" ht="30" customHeight="1" thickTop="1" thickBot="1">
      <c r="A143" s="125" t="s">
        <v>319</v>
      </c>
      <c r="B143" s="136" t="s">
        <v>255</v>
      </c>
      <c r="C143" s="137">
        <v>8232091507</v>
      </c>
      <c r="D143" s="137">
        <v>300000000</v>
      </c>
      <c r="E143" s="128">
        <f>VLOOKUP(A143,'Tüm - Sektör'!$A:$H,5,0)</f>
        <v>40.463816496592187</v>
      </c>
      <c r="F143" s="128">
        <f>VLOOKUP(A143,'Tüm - Sektör'!$A:$H,6,0)</f>
        <v>11.239949026831162</v>
      </c>
      <c r="G143" s="127">
        <f>VLOOKUP(A143,'Tüm - Sektör'!$A:$H,7,0)</f>
        <v>75.779038999999997</v>
      </c>
      <c r="H143" s="159">
        <v>13.05</v>
      </c>
      <c r="I143" s="141" t="e">
        <f>VLOOKUP(A143,'Tüm - Sektör'!$A:$H,9,0)</f>
        <v>#REF!</v>
      </c>
      <c r="J143" s="145" t="e">
        <f>VLOOKUP(A143,'Tüm - Sektör'!$A:$H,10,0)</f>
        <v>#REF!</v>
      </c>
      <c r="K143" s="146" t="e">
        <f>VLOOKUP(A143,'Tüm - Sektör'!$A:$H,11,0)</f>
        <v>#REF!</v>
      </c>
      <c r="L143" s="146" t="e">
        <f>VLOOKUP(A143,'Tüm - Sektör'!$A:$H,12,0)</f>
        <v>#REF!</v>
      </c>
      <c r="M143" s="146" t="e">
        <f>VLOOKUP(A143,'Tüm - Sektör'!$A:$H,13,0)</f>
        <v>#REF!</v>
      </c>
      <c r="N143" s="147" t="e">
        <f>VLOOKUP(A143,'Tüm - Sektör'!$A:$H,14,0)</f>
        <v>#REF!</v>
      </c>
      <c r="O143" s="148" t="e">
        <f>VLOOKUP(A143,'Tüm - Sektör'!$A:$H,15,0)</f>
        <v>#REF!</v>
      </c>
      <c r="P143" s="156" t="e">
        <f>VLOOKUP(A143,'Tüm - Sektör'!$A:$H,16,0)</f>
        <v>#REF!</v>
      </c>
      <c r="Q143" s="158">
        <f>E143*G143/100</f>
        <v>30.663091283841027</v>
      </c>
      <c r="R143" s="166" t="str">
        <f>IF(OR(H143="", H144="", Q143=0), "", IF(H143&lt;H144, (H144-H143)/H143, ""))</f>
        <v/>
      </c>
      <c r="S143" s="191">
        <v>30.663091283841027</v>
      </c>
      <c r="T143" s="208">
        <f>S143-Q143</f>
        <v>0</v>
      </c>
      <c r="U143" s="222"/>
      <c r="W143" s="200"/>
      <c r="X143" s="209" t="str">
        <f>IF(COUNTIF('Yıldız Liste'!A:A, A143)&gt;0, "Yıldız Pazar", IF(COUNTIF('Ana Pazar Liste'!A:A, A143)&gt;0, "Ana Pazar", IF(COUNTIF('Alt Pazar Liste'!A:A, A143)&gt;0, "Alt Pazar", "")))</f>
        <v>Ana Pazar</v>
      </c>
    </row>
    <row r="144" spans="1:24" ht="30" customHeight="1" thickTop="1" thickBot="1">
      <c r="A144" s="125" t="s">
        <v>148</v>
      </c>
      <c r="B144" s="136" t="s">
        <v>352</v>
      </c>
      <c r="C144" s="137">
        <v>4993766474</v>
      </c>
      <c r="D144" s="137">
        <v>240000000</v>
      </c>
      <c r="E144" s="128">
        <f>VLOOKUP(A144,'Tüm - Sektör'!$A:$H,5,0)</f>
        <v>47.324190867548012</v>
      </c>
      <c r="F144" s="128">
        <f>VLOOKUP(A144,'Tüm - Sektör'!$A:$H,6,0)</f>
        <v>15.168009893444875</v>
      </c>
      <c r="G144" s="127">
        <f>VLOOKUP(A144,'Tüm - Sektör'!$A:$H,7,0)</f>
        <v>64.982984999999999</v>
      </c>
      <c r="H144" s="159">
        <v>13.01</v>
      </c>
      <c r="I144" s="141" t="e">
        <f>VLOOKUP(A144,'Tüm - Sektör'!$A:$H,9,0)</f>
        <v>#REF!</v>
      </c>
      <c r="J144" s="145" t="e">
        <f>VLOOKUP(A144,'Tüm - Sektör'!$A:$H,10,0)</f>
        <v>#REF!</v>
      </c>
      <c r="K144" s="146" t="e">
        <f>VLOOKUP(A144,'Tüm - Sektör'!$A:$H,11,0)</f>
        <v>#REF!</v>
      </c>
      <c r="L144" s="146" t="e">
        <f>VLOOKUP(A144,'Tüm - Sektör'!$A:$H,12,0)</f>
        <v>#REF!</v>
      </c>
      <c r="M144" s="146" t="e">
        <f>VLOOKUP(A144,'Tüm - Sektör'!$A:$H,13,0)</f>
        <v>#REF!</v>
      </c>
      <c r="N144" s="147" t="e">
        <f>VLOOKUP(A144,'Tüm - Sektör'!$A:$H,14,0)</f>
        <v>#REF!</v>
      </c>
      <c r="O144" s="148" t="e">
        <f>VLOOKUP(A144,'Tüm - Sektör'!$A:$H,15,0)</f>
        <v>#REF!</v>
      </c>
      <c r="P144" s="156" t="e">
        <f>VLOOKUP(A144,'Tüm - Sektör'!$A:$H,16,0)</f>
        <v>#REF!</v>
      </c>
      <c r="Q144" s="158">
        <f>E144*G144/100</f>
        <v>30.752671852830094</v>
      </c>
      <c r="R144" s="166" t="str">
        <f>IF(OR(H144="", H145="", Q144=0), "", IF(H144&lt;H145, (H145-H144)/H144, ""))</f>
        <v/>
      </c>
      <c r="S144" s="191">
        <v>30.752671852830094</v>
      </c>
      <c r="T144" s="208">
        <f>S144-Q144</f>
        <v>0</v>
      </c>
      <c r="U144" s="222"/>
      <c r="W144" s="200"/>
      <c r="X144" s="209" t="str">
        <f>IF(COUNTIF('Yıldız Liste'!A:A, A144)&gt;0, "Yıldız Pazar", IF(COUNTIF('Ana Pazar Liste'!A:A, A144)&gt;0, "Ana Pazar", IF(COUNTIF('Alt Pazar Liste'!A:A, A144)&gt;0, "Alt Pazar", "")))</f>
        <v>Ana Pazar</v>
      </c>
    </row>
    <row r="145" spans="1:24" ht="30" customHeight="1" thickTop="1" thickBot="1">
      <c r="A145" s="125" t="s">
        <v>412</v>
      </c>
      <c r="B145" s="136" t="s">
        <v>393</v>
      </c>
      <c r="C145" s="137">
        <v>2598430651</v>
      </c>
      <c r="D145" s="137">
        <v>216000000</v>
      </c>
      <c r="E145" s="128">
        <f>VLOOKUP(A145,'Tüm - Sektör'!$A:$H,5,0)</f>
        <v>19.958014245599472</v>
      </c>
      <c r="F145" s="128">
        <f>VLOOKUP(A145,'Tüm - Sektör'!$A:$H,6,0)</f>
        <v>7.1075549307690427</v>
      </c>
      <c r="G145" s="127">
        <f>VLOOKUP(A145,'Tüm - Sektör'!$A:$H,7,0)</f>
        <v>154.526747</v>
      </c>
      <c r="H145" s="159">
        <v>12.97</v>
      </c>
      <c r="I145" s="141" t="e">
        <f>VLOOKUP(A145,'Tüm - Sektör'!$A:$H,9,0)</f>
        <v>#REF!</v>
      </c>
      <c r="J145" s="145" t="e">
        <f>VLOOKUP(A145,'Tüm - Sektör'!$A:$H,10,0)</f>
        <v>#REF!</v>
      </c>
      <c r="K145" s="146" t="e">
        <f>VLOOKUP(A145,'Tüm - Sektör'!$A:$H,11,0)</f>
        <v>#REF!</v>
      </c>
      <c r="L145" s="146" t="e">
        <f>VLOOKUP(A145,'Tüm - Sektör'!$A:$H,12,0)</f>
        <v>#REF!</v>
      </c>
      <c r="M145" s="146" t="e">
        <f>VLOOKUP(A145,'Tüm - Sektör'!$A:$H,13,0)</f>
        <v>#REF!</v>
      </c>
      <c r="N145" s="147" t="e">
        <f>VLOOKUP(A145,'Tüm - Sektör'!$A:$H,14,0)</f>
        <v>#REF!</v>
      </c>
      <c r="O145" s="148" t="e">
        <f>VLOOKUP(A145,'Tüm - Sektör'!$A:$H,15,0)</f>
        <v>#REF!</v>
      </c>
      <c r="P145" s="156" t="e">
        <f>VLOOKUP(A145,'Tüm - Sektör'!$A:$H,16,0)</f>
        <v>#REF!</v>
      </c>
      <c r="Q145" s="158">
        <f>E145*G145/100</f>
        <v>30.840470179521454</v>
      </c>
      <c r="R145" s="166" t="str">
        <f>IF(OR(H145="", H146="", Q145=0), "", IF(H145&lt;H146, (H146-H145)/H145, ""))</f>
        <v/>
      </c>
      <c r="S145" s="191">
        <v>30.840470179521454</v>
      </c>
      <c r="T145" s="208">
        <f>S145-Q145</f>
        <v>0</v>
      </c>
      <c r="U145" s="222"/>
      <c r="W145" s="200"/>
      <c r="X145" s="209" t="str">
        <f>IF(COUNTIF('Yıldız Liste'!A:A, A145)&gt;0, "Yıldız Pazar", IF(COUNTIF('Ana Pazar Liste'!A:A, A145)&gt;0, "Ana Pazar", IF(COUNTIF('Alt Pazar Liste'!A:A, A145)&gt;0, "Alt Pazar", "")))</f>
        <v>Ana Pazar</v>
      </c>
    </row>
    <row r="146" spans="1:24" ht="30" customHeight="1" thickTop="1" thickBot="1">
      <c r="A146" s="125" t="s">
        <v>86</v>
      </c>
      <c r="B146" s="136" t="s">
        <v>375</v>
      </c>
      <c r="C146" s="137">
        <v>1050946163</v>
      </c>
      <c r="D146" s="137">
        <v>150000000</v>
      </c>
      <c r="E146" s="128">
        <f>VLOOKUP(A146,'Tüm - Sektör'!$A:$H,5,0)</f>
        <v>26.543187757220082</v>
      </c>
      <c r="F146" s="128">
        <f>VLOOKUP(A146,'Tüm - Sektör'!$A:$H,6,0)</f>
        <v>13.61189115754876</v>
      </c>
      <c r="G146" s="127">
        <f>VLOOKUP(A146,'Tüm - Sektör'!$A:$H,7,0)</f>
        <v>116.820232</v>
      </c>
      <c r="H146" s="159">
        <v>12.9</v>
      </c>
      <c r="I146" s="141" t="e">
        <f>VLOOKUP(A146,'Tüm - Sektör'!$A:$H,9,0)</f>
        <v>#REF!</v>
      </c>
      <c r="J146" s="145" t="e">
        <f>VLOOKUP(A146,'Tüm - Sektör'!$A:$H,10,0)</f>
        <v>#REF!</v>
      </c>
      <c r="K146" s="146" t="e">
        <f>VLOOKUP(A146,'Tüm - Sektör'!$A:$H,11,0)</f>
        <v>#REF!</v>
      </c>
      <c r="L146" s="146" t="e">
        <f>VLOOKUP(A146,'Tüm - Sektör'!$A:$H,12,0)</f>
        <v>#REF!</v>
      </c>
      <c r="M146" s="146" t="e">
        <f>VLOOKUP(A146,'Tüm - Sektör'!$A:$H,13,0)</f>
        <v>#REF!</v>
      </c>
      <c r="N146" s="147" t="e">
        <f>VLOOKUP(A146,'Tüm - Sektör'!$A:$H,14,0)</f>
        <v>#REF!</v>
      </c>
      <c r="O146" s="148" t="e">
        <f>VLOOKUP(A146,'Tüm - Sektör'!$A:$H,15,0)</f>
        <v>#REF!</v>
      </c>
      <c r="P146" s="156" t="e">
        <f>VLOOKUP(A146,'Tüm - Sektör'!$A:$H,16,0)</f>
        <v>#REF!</v>
      </c>
      <c r="Q146" s="158">
        <f>E146*G146/100</f>
        <v>31.007813518180097</v>
      </c>
      <c r="R146" s="166" t="str">
        <f>IF(OR(H146="", H147="", Q146=0), "", IF(H146&lt;H147, (H147-H146)/H146, ""))</f>
        <v/>
      </c>
      <c r="S146" s="191">
        <v>31.007813518180097</v>
      </c>
      <c r="T146" s="208">
        <f>S146-Q146</f>
        <v>0</v>
      </c>
      <c r="U146" s="222"/>
      <c r="W146" s="200"/>
      <c r="X146" s="209" t="str">
        <f>IF(COUNTIF('Yıldız Liste'!A:A, A146)&gt;0, "Yıldız Pazar", IF(COUNTIF('Ana Pazar Liste'!A:A, A146)&gt;0, "Ana Pazar", IF(COUNTIF('Alt Pazar Liste'!A:A, A146)&gt;0, "Alt Pazar", "")))</f>
        <v>Ana Pazar</v>
      </c>
    </row>
    <row r="147" spans="1:24" ht="30" customHeight="1" thickTop="1" thickBot="1">
      <c r="A147" s="125" t="s">
        <v>400</v>
      </c>
      <c r="B147" s="136" t="s">
        <v>375</v>
      </c>
      <c r="C147" s="137">
        <v>1053946708</v>
      </c>
      <c r="D147" s="137">
        <v>105000000</v>
      </c>
      <c r="E147" s="128">
        <f>VLOOKUP(A147,'Tüm - Sektör'!$A:$H,5,0)</f>
        <v>44.568657292318129</v>
      </c>
      <c r="F147" s="128">
        <f>VLOOKUP(A147,'Tüm - Sektör'!$A:$H,6,0)</f>
        <v>32.651030983383244</v>
      </c>
      <c r="G147" s="127">
        <f>VLOOKUP(A147,'Tüm - Sektör'!$A:$H,7,0)</f>
        <v>69.578063</v>
      </c>
      <c r="H147" s="159">
        <v>12.9</v>
      </c>
      <c r="I147" s="141" t="e">
        <f>VLOOKUP(A147,'Tüm - Sektör'!$A:$H,9,0)</f>
        <v>#REF!</v>
      </c>
      <c r="J147" s="145" t="e">
        <f>VLOOKUP(A147,'Tüm - Sektör'!$A:$H,10,0)</f>
        <v>#REF!</v>
      </c>
      <c r="K147" s="146" t="e">
        <f>VLOOKUP(A147,'Tüm - Sektör'!$A:$H,11,0)</f>
        <v>#REF!</v>
      </c>
      <c r="L147" s="146" t="e">
        <f>VLOOKUP(A147,'Tüm - Sektör'!$A:$H,12,0)</f>
        <v>#REF!</v>
      </c>
      <c r="M147" s="146" t="e">
        <f>VLOOKUP(A147,'Tüm - Sektör'!$A:$H,13,0)</f>
        <v>#REF!</v>
      </c>
      <c r="N147" s="147" t="e">
        <f>VLOOKUP(A147,'Tüm - Sektör'!$A:$H,14,0)</f>
        <v>#REF!</v>
      </c>
      <c r="O147" s="148" t="e">
        <f>VLOOKUP(A147,'Tüm - Sektör'!$A:$H,15,0)</f>
        <v>#REF!</v>
      </c>
      <c r="P147" s="156" t="e">
        <f>VLOOKUP(A147,'Tüm - Sektör'!$A:$H,16,0)</f>
        <v>#REF!</v>
      </c>
      <c r="Q147" s="158">
        <f>E147*G147/100</f>
        <v>31.010008449103204</v>
      </c>
      <c r="R147" s="166" t="str">
        <f>IF(OR(H147="", H148="", Q147=0), "", IF(H147&lt;H148, (H148-H147)/H147, ""))</f>
        <v/>
      </c>
      <c r="S147" s="191">
        <v>31.010008449103204</v>
      </c>
      <c r="T147" s="208">
        <f>S147-Q147</f>
        <v>0</v>
      </c>
      <c r="U147" s="222"/>
      <c r="W147" s="200"/>
      <c r="X147" s="209" t="str">
        <f>IF(COUNTIF('Yıldız Liste'!A:A, A147)&gt;0, "Yıldız Pazar", IF(COUNTIF('Ana Pazar Liste'!A:A, A147)&gt;0, "Ana Pazar", IF(COUNTIF('Alt Pazar Liste'!A:A, A147)&gt;0, "Alt Pazar", "")))</f>
        <v>Ana Pazar</v>
      </c>
    </row>
    <row r="148" spans="1:24" ht="30" customHeight="1" thickTop="1" thickBot="1">
      <c r="A148" s="125" t="s">
        <v>279</v>
      </c>
      <c r="B148" s="136" t="s">
        <v>355</v>
      </c>
      <c r="C148" s="137">
        <v>4414419520</v>
      </c>
      <c r="D148" s="137">
        <v>393516000</v>
      </c>
      <c r="E148" s="128">
        <f>VLOOKUP(A148,'Tüm - Sektör'!$A:$H,5,0)</f>
        <v>19.308177880263685</v>
      </c>
      <c r="F148" s="128">
        <f>VLOOKUP(A148,'Tüm - Sektör'!$A:$H,6,0)</f>
        <v>4.0888167783655733</v>
      </c>
      <c r="G148" s="127">
        <f>VLOOKUP(A148,'Tüm - Sektör'!$A:$H,7,0)</f>
        <v>160.62860900000001</v>
      </c>
      <c r="H148" s="159">
        <v>12.9</v>
      </c>
      <c r="I148" s="138" t="e">
        <f>VLOOKUP(A148,'Tüm - Sektör'!$A:$H,9,0)</f>
        <v>#REF!</v>
      </c>
      <c r="J148" s="137" t="e">
        <f>VLOOKUP(A148,'Tüm - Sektör'!$A:$H,10,0)</f>
        <v>#REF!</v>
      </c>
      <c r="K148" s="138" t="e">
        <f>VLOOKUP(A148,'Tüm - Sektör'!$A:$H,11,0)</f>
        <v>#REF!</v>
      </c>
      <c r="L148" s="138" t="e">
        <f>VLOOKUP(A148,'Tüm - Sektör'!$A:$H,12,0)</f>
        <v>#REF!</v>
      </c>
      <c r="M148" s="138" t="e">
        <f>VLOOKUP(A148,'Tüm - Sektör'!$A:$H,13,0)</f>
        <v>#REF!</v>
      </c>
      <c r="N148" s="139" t="e">
        <f>VLOOKUP(A148,'Tüm - Sektör'!$A:$H,14,0)</f>
        <v>#REF!</v>
      </c>
      <c r="O148" s="140" t="e">
        <f>VLOOKUP(A148,'Tüm - Sektör'!$A:$H,15,0)</f>
        <v>#REF!</v>
      </c>
      <c r="P148" s="154" t="e">
        <f>VLOOKUP(A148,'Tüm - Sektör'!$A:$H,16,0)</f>
        <v>#REF!</v>
      </c>
      <c r="Q148" s="158">
        <f>E148*G148/100</f>
        <v>31.014457552313242</v>
      </c>
      <c r="R148" s="166" t="str">
        <f>IF(OR(H148="", H149="", Q148=0), "", IF(H148&lt;H149, (H149-H148)/H148, ""))</f>
        <v/>
      </c>
      <c r="S148" s="191">
        <v>31.014457552313242</v>
      </c>
      <c r="T148" s="208">
        <f>S148-Q148</f>
        <v>0</v>
      </c>
      <c r="U148" s="222"/>
      <c r="W148" s="200"/>
      <c r="X148" s="209" t="str">
        <f>IF(COUNTIF('Yıldız Liste'!A:A, A148)&gt;0, "Yıldız Pazar", IF(COUNTIF('Ana Pazar Liste'!A:A, A148)&gt;0, "Ana Pazar", IF(COUNTIF('Alt Pazar Liste'!A:A, A148)&gt;0, "Alt Pazar", "")))</f>
        <v>Ana Pazar</v>
      </c>
    </row>
    <row r="149" spans="1:24" ht="30" customHeight="1" thickTop="1" thickBot="1">
      <c r="A149" s="125" t="s">
        <v>122</v>
      </c>
      <c r="B149" s="136" t="s">
        <v>356</v>
      </c>
      <c r="C149" s="137">
        <v>2913670000</v>
      </c>
      <c r="D149" s="137">
        <v>150000000</v>
      </c>
      <c r="E149" s="128">
        <f>VLOOKUP(A149,'Tüm - Sektör'!$A:$H,5,0)</f>
        <v>68.378803528209502</v>
      </c>
      <c r="F149" s="128">
        <f>VLOOKUP(A149,'Tüm - Sektör'!$A:$H,6,0)</f>
        <v>37.988224182338612</v>
      </c>
      <c r="G149" s="127">
        <f>VLOOKUP(A149,'Tüm - Sektör'!$A:$H,7,0)</f>
        <v>45.644831000000003</v>
      </c>
      <c r="H149" s="159">
        <v>12.82</v>
      </c>
      <c r="I149" s="141" t="e">
        <f>VLOOKUP(A149,'Tüm - Sektör'!$A:$H,9,0)</f>
        <v>#REF!</v>
      </c>
      <c r="J149" s="145" t="e">
        <f>VLOOKUP(A149,'Tüm - Sektör'!$A:$H,10,0)</f>
        <v>#REF!</v>
      </c>
      <c r="K149" s="146" t="e">
        <f>VLOOKUP(A149,'Tüm - Sektör'!$A:$H,11,0)</f>
        <v>#REF!</v>
      </c>
      <c r="L149" s="146" t="e">
        <f>VLOOKUP(A149,'Tüm - Sektör'!$A:$H,12,0)</f>
        <v>#REF!</v>
      </c>
      <c r="M149" s="146" t="e">
        <f>VLOOKUP(A149,'Tüm - Sektör'!$A:$H,13,0)</f>
        <v>#REF!</v>
      </c>
      <c r="N149" s="147" t="e">
        <f>VLOOKUP(A149,'Tüm - Sektör'!$A:$H,14,0)</f>
        <v>#REF!</v>
      </c>
      <c r="O149" s="148" t="e">
        <f>VLOOKUP(A149,'Tüm - Sektör'!$A:$H,15,0)</f>
        <v>#REF!</v>
      </c>
      <c r="P149" s="156" t="e">
        <f>VLOOKUP(A149,'Tüm - Sektör'!$A:$H,16,0)</f>
        <v>#REF!</v>
      </c>
      <c r="Q149" s="158">
        <f>E149*G149/100</f>
        <v>31.211389310273265</v>
      </c>
      <c r="R149" s="166" t="str">
        <f>IF(OR(H149="", H150="", Q149=0), "", IF(H149&lt;H150, (H150-H149)/H149, ""))</f>
        <v/>
      </c>
      <c r="S149" s="191">
        <v>31.211389310273265</v>
      </c>
      <c r="T149" s="208">
        <f>S149-Q149</f>
        <v>0</v>
      </c>
      <c r="U149" s="222"/>
      <c r="W149" s="200"/>
      <c r="X149" s="209" t="str">
        <f>IF(COUNTIF('Yıldız Liste'!A:A, A149)&gt;0, "Yıldız Pazar", IF(COUNTIF('Ana Pazar Liste'!A:A, A149)&gt;0, "Ana Pazar", IF(COUNTIF('Alt Pazar Liste'!A:A, A149)&gt;0, "Alt Pazar", "")))</f>
        <v>Ana Pazar</v>
      </c>
    </row>
    <row r="150" spans="1:24" ht="30" customHeight="1" thickTop="1" thickBot="1">
      <c r="A150" s="125" t="s">
        <v>716</v>
      </c>
      <c r="B150" s="136" t="s">
        <v>287</v>
      </c>
      <c r="C150" s="137">
        <v>1697139850</v>
      </c>
      <c r="D150" s="137">
        <v>63000000</v>
      </c>
      <c r="E150" s="128">
        <f>VLOOKUP(A150,'Tüm - Sektör'!$A:$H,5,0)</f>
        <v>69.579428535803899</v>
      </c>
      <c r="F150" s="128">
        <f>VLOOKUP(A150,'Tüm - Sektör'!$A:$H,6,0)</f>
        <v>92.036281132015745</v>
      </c>
      <c r="G150" s="127">
        <f>VLOOKUP(A150,'Tüm - Sektör'!$A:$H,7,0)</f>
        <v>44.915382999999999</v>
      </c>
      <c r="H150" s="159">
        <v>12.8</v>
      </c>
      <c r="I150" s="141" t="e">
        <f>VLOOKUP(A150,'Tüm - Sektör'!$A:$H,9,0)</f>
        <v>#REF!</v>
      </c>
      <c r="J150" s="145" t="e">
        <f>VLOOKUP(A150,'Tüm - Sektör'!$A:$H,10,0)</f>
        <v>#REF!</v>
      </c>
      <c r="K150" s="146" t="e">
        <f>VLOOKUP(A150,'Tüm - Sektör'!$A:$H,11,0)</f>
        <v>#REF!</v>
      </c>
      <c r="L150" s="146" t="e">
        <f>VLOOKUP(A150,'Tüm - Sektör'!$A:$H,12,0)</f>
        <v>#REF!</v>
      </c>
      <c r="M150" s="146" t="e">
        <f>VLOOKUP(A150,'Tüm - Sektör'!$A:$H,13,0)</f>
        <v>#REF!</v>
      </c>
      <c r="N150" s="147" t="e">
        <f>VLOOKUP(A150,'Tüm - Sektör'!$A:$H,14,0)</f>
        <v>#REF!</v>
      </c>
      <c r="O150" s="148" t="e">
        <f>VLOOKUP(A150,'Tüm - Sektör'!$A:$H,15,0)</f>
        <v>#REF!</v>
      </c>
      <c r="P150" s="156" t="e">
        <f>VLOOKUP(A150,'Tüm - Sektör'!$A:$H,16,0)</f>
        <v>#REF!</v>
      </c>
      <c r="Q150" s="158">
        <f>E150*G150/100</f>
        <v>31.251866816067615</v>
      </c>
      <c r="R150" s="166" t="str">
        <f>IF(OR(H150="", H151="", Q150=0), "", IF(H150&lt;H151, (H151-H150)/H150, ""))</f>
        <v/>
      </c>
      <c r="S150" s="191">
        <v>31.251866816067615</v>
      </c>
      <c r="T150" s="208">
        <f>S150-Q150</f>
        <v>0</v>
      </c>
      <c r="U150" s="222"/>
      <c r="W150" s="200"/>
      <c r="X150" s="209" t="str">
        <f>IF(COUNTIF('Yıldız Liste'!A:A, A150)&gt;0, "Yıldız Pazar", IF(COUNTIF('Ana Pazar Liste'!A:A, A150)&gt;0, "Ana Pazar", IF(COUNTIF('Alt Pazar Liste'!A:A, A150)&gt;0, "Alt Pazar", "")))</f>
        <v>Ana Pazar</v>
      </c>
    </row>
    <row r="151" spans="1:24" ht="30" customHeight="1" thickTop="1" thickBot="1">
      <c r="A151" s="125" t="s">
        <v>158</v>
      </c>
      <c r="B151" s="136" t="s">
        <v>353</v>
      </c>
      <c r="C151" s="137">
        <v>7665218313</v>
      </c>
      <c r="D151" s="137">
        <v>400000000</v>
      </c>
      <c r="E151" s="128">
        <f>VLOOKUP(A151,'Tüm - Sektör'!$A:$H,5,0)</f>
        <v>16.657638226747771</v>
      </c>
      <c r="F151" s="128">
        <f>VLOOKUP(A151,'Tüm - Sektör'!$A:$H,6,0)</f>
        <v>3.470341297239119</v>
      </c>
      <c r="G151" s="127">
        <f>VLOOKUP(A151,'Tüm - Sektör'!$A:$H,7,0)</f>
        <v>194.30446800000001</v>
      </c>
      <c r="H151" s="159">
        <v>12.36</v>
      </c>
      <c r="I151" s="141" t="e">
        <f>VLOOKUP(A151,'Tüm - Sektör'!$A:$H,9,0)</f>
        <v>#REF!</v>
      </c>
      <c r="J151" s="145" t="e">
        <f>VLOOKUP(A151,'Tüm - Sektör'!$A:$H,10,0)</f>
        <v>#REF!</v>
      </c>
      <c r="K151" s="146" t="e">
        <f>VLOOKUP(A151,'Tüm - Sektör'!$A:$H,11,0)</f>
        <v>#REF!</v>
      </c>
      <c r="L151" s="146" t="e">
        <f>VLOOKUP(A151,'Tüm - Sektör'!$A:$H,12,0)</f>
        <v>#REF!</v>
      </c>
      <c r="M151" s="146" t="e">
        <f>VLOOKUP(A151,'Tüm - Sektör'!$A:$H,13,0)</f>
        <v>#REF!</v>
      </c>
      <c r="N151" s="147" t="e">
        <f>VLOOKUP(A151,'Tüm - Sektör'!$A:$H,14,0)</f>
        <v>#REF!</v>
      </c>
      <c r="O151" s="148" t="e">
        <f>VLOOKUP(A151,'Tüm - Sektör'!$A:$H,15,0)</f>
        <v>#REF!</v>
      </c>
      <c r="P151" s="156" t="e">
        <f>VLOOKUP(A151,'Tüm - Sektör'!$A:$H,16,0)</f>
        <v>#REF!</v>
      </c>
      <c r="Q151" s="158">
        <f>E151*G151/100</f>
        <v>32.366535337846898</v>
      </c>
      <c r="R151" s="166" t="str">
        <f>IF(OR(H151="", H152="", Q151=0), "", IF(H151&lt;H152, (H152-H151)/H151, ""))</f>
        <v/>
      </c>
      <c r="S151" s="191">
        <v>32.366535337846898</v>
      </c>
      <c r="T151" s="208">
        <f>S151-Q151</f>
        <v>0</v>
      </c>
      <c r="U151" s="222"/>
      <c r="W151" s="200"/>
      <c r="X151" s="209" t="str">
        <f>IF(COUNTIF('Yıldız Liste'!A:A, A151)&gt;0, "Yıldız Pazar", IF(COUNTIF('Ana Pazar Liste'!A:A, A151)&gt;0, "Ana Pazar", IF(COUNTIF('Alt Pazar Liste'!A:A, A151)&gt;0, "Alt Pazar", "")))</f>
        <v>Ana Pazar</v>
      </c>
    </row>
    <row r="152" spans="1:24" ht="29.25" customHeight="1" thickTop="1" thickBot="1">
      <c r="A152" s="125" t="s">
        <v>107</v>
      </c>
      <c r="B152" s="136" t="s">
        <v>221</v>
      </c>
      <c r="C152" s="137">
        <v>1367528517</v>
      </c>
      <c r="D152" s="137">
        <v>1000000000</v>
      </c>
      <c r="E152" s="128">
        <f>VLOOKUP(A152,'Tüm - Sektör'!$A:$H,5,0)</f>
        <v>11.166515639542641</v>
      </c>
      <c r="F152" s="128">
        <f>VLOOKUP(A152,'Tüm - Sektör'!$A:$H,6,0)</f>
        <v>0.93054296996188679</v>
      </c>
      <c r="G152" s="127">
        <f>VLOOKUP(A152,'Tüm - Sektör'!$A:$H,7,0)</f>
        <v>294.12620600000002</v>
      </c>
      <c r="H152" s="159">
        <v>12.18</v>
      </c>
      <c r="I152" s="141" t="e">
        <f>VLOOKUP(A152,'Tüm - Sektör'!$A:$H,9,0)</f>
        <v>#REF!</v>
      </c>
      <c r="J152" s="145" t="e">
        <f>VLOOKUP(A152,'Tüm - Sektör'!$A:$H,10,0)</f>
        <v>#REF!</v>
      </c>
      <c r="K152" s="146" t="e">
        <f>VLOOKUP(A152,'Tüm - Sektör'!$A:$H,11,0)</f>
        <v>#REF!</v>
      </c>
      <c r="L152" s="146" t="e">
        <f>VLOOKUP(A152,'Tüm - Sektör'!$A:$H,12,0)</f>
        <v>#REF!</v>
      </c>
      <c r="M152" s="146" t="e">
        <f>VLOOKUP(A152,'Tüm - Sektör'!$A:$H,13,0)</f>
        <v>#REF!</v>
      </c>
      <c r="N152" s="147" t="e">
        <f>VLOOKUP(A152,'Tüm - Sektör'!$A:$H,14,0)</f>
        <v>#REF!</v>
      </c>
      <c r="O152" s="148" t="e">
        <f>VLOOKUP(A152,'Tüm - Sektör'!$A:$H,15,0)</f>
        <v>#REF!</v>
      </c>
      <c r="P152" s="156" t="e">
        <f>VLOOKUP(A152,'Tüm - Sektör'!$A:$H,16,0)</f>
        <v>#REF!</v>
      </c>
      <c r="Q152" s="158">
        <f>E152*G152/100</f>
        <v>32.843648792983409</v>
      </c>
      <c r="R152" s="166" t="str">
        <f>IF(OR(H152="", H153="", Q152=0), "", IF(H152&lt;H153, (H153-H152)/H152, ""))</f>
        <v/>
      </c>
      <c r="S152" s="191">
        <v>32.843648792983409</v>
      </c>
      <c r="T152" s="208">
        <f>S152-Q152</f>
        <v>0</v>
      </c>
      <c r="U152" s="222"/>
      <c r="W152" s="200"/>
      <c r="X152" s="209" t="str">
        <f>IF(COUNTIF('Yıldız Liste'!A:A, A152)&gt;0, "Yıldız Pazar", IF(COUNTIF('Ana Pazar Liste'!A:A, A152)&gt;0, "Ana Pazar", IF(COUNTIF('Alt Pazar Liste'!A:A, A152)&gt;0, "Alt Pazar", "")))</f>
        <v>Ana Pazar</v>
      </c>
    </row>
    <row r="153" spans="1:24" ht="30" customHeight="1" thickTop="1" thickBot="1">
      <c r="A153" s="125" t="s">
        <v>513</v>
      </c>
      <c r="B153" s="136" t="s">
        <v>353</v>
      </c>
      <c r="C153" s="137">
        <v>2452293810</v>
      </c>
      <c r="D153" s="137">
        <v>228600000</v>
      </c>
      <c r="E153" s="128">
        <f>VLOOKUP(A153,'Tüm - Sektör'!$A:$H,5,0)</f>
        <v>53.845653446070457</v>
      </c>
      <c r="F153" s="128">
        <f>VLOOKUP(A153,'Tüm - Sektör'!$A:$H,6,0)</f>
        <v>19.628774222102091</v>
      </c>
      <c r="G153" s="127">
        <f>VLOOKUP(A153,'Tüm - Sektör'!$A:$H,7,0)</f>
        <v>61.006332999999998</v>
      </c>
      <c r="H153" s="159">
        <v>12.18</v>
      </c>
      <c r="I153" s="141" t="e">
        <f>VLOOKUP(A153,'Tüm - Sektör'!$A:$H,9,0)</f>
        <v>#REF!</v>
      </c>
      <c r="J153" s="145" t="e">
        <f>VLOOKUP(A153,'Tüm - Sektör'!$A:$H,10,0)</f>
        <v>#REF!</v>
      </c>
      <c r="K153" s="146" t="e">
        <f>VLOOKUP(A153,'Tüm - Sektör'!$A:$H,11,0)</f>
        <v>#REF!</v>
      </c>
      <c r="L153" s="146" t="e">
        <f>VLOOKUP(A153,'Tüm - Sektör'!$A:$H,12,0)</f>
        <v>#REF!</v>
      </c>
      <c r="M153" s="146" t="e">
        <f>VLOOKUP(A153,'Tüm - Sektör'!$A:$H,13,0)</f>
        <v>#REF!</v>
      </c>
      <c r="N153" s="147" t="e">
        <f>VLOOKUP(A153,'Tüm - Sektör'!$A:$H,14,0)</f>
        <v>#REF!</v>
      </c>
      <c r="O153" s="148" t="e">
        <f>VLOOKUP(A153,'Tüm - Sektör'!$A:$H,15,0)</f>
        <v>#REF!</v>
      </c>
      <c r="P153" s="156" t="e">
        <f>VLOOKUP(A153,'Tüm - Sektör'!$A:$H,16,0)</f>
        <v>#REF!</v>
      </c>
      <c r="Q153" s="158">
        <f>E153*G153/100</f>
        <v>32.849258647335716</v>
      </c>
      <c r="R153" s="166" t="str">
        <f>IF(OR(H153="", H154="", Q153=0), "", IF(H153&lt;H154, (H154-H153)/H153, ""))</f>
        <v/>
      </c>
      <c r="S153" s="191">
        <v>32.849258647335716</v>
      </c>
      <c r="T153" s="208">
        <f>S153-Q153</f>
        <v>0</v>
      </c>
      <c r="U153" s="222"/>
      <c r="W153" s="200"/>
      <c r="X153" s="209" t="str">
        <f>IF(COUNTIF('Yıldız Liste'!A:A, A153)&gt;0, "Yıldız Pazar", IF(COUNTIF('Ana Pazar Liste'!A:A, A153)&gt;0, "Ana Pazar", IF(COUNTIF('Alt Pazar Liste'!A:A, A153)&gt;0, "Alt Pazar", "")))</f>
        <v>Ana Pazar</v>
      </c>
    </row>
    <row r="154" spans="1:24" ht="30" customHeight="1" thickTop="1" thickBot="1">
      <c r="A154" s="125" t="s">
        <v>138</v>
      </c>
      <c r="B154" s="131" t="s">
        <v>233</v>
      </c>
      <c r="C154" s="132">
        <v>1535118620</v>
      </c>
      <c r="D154" s="132">
        <v>264000000</v>
      </c>
      <c r="E154" s="128">
        <f>VLOOKUP(A154,'Tüm - Sektör'!$A:$H,5,0)</f>
        <v>57.06099776153129</v>
      </c>
      <c r="F154" s="128">
        <f>VLOOKUP(A154,'Tüm - Sektör'!$A:$H,6,0)</f>
        <v>19.649103912373032</v>
      </c>
      <c r="G154" s="127">
        <f>VLOOKUP(A154,'Tüm - Sektör'!$A:$H,7,0)</f>
        <v>59.070202000000002</v>
      </c>
      <c r="H154" s="159">
        <v>11.87</v>
      </c>
      <c r="I154" s="133" t="e">
        <f>VLOOKUP(A154,'Tüm - Sektör'!$A:$H,9,0)</f>
        <v>#REF!</v>
      </c>
      <c r="J154" s="132" t="e">
        <f>VLOOKUP(A154,'Tüm - Sektör'!$A:$H,10,0)</f>
        <v>#REF!</v>
      </c>
      <c r="K154" s="133" t="e">
        <f>VLOOKUP(A154,'Tüm - Sektör'!$A:$H,11,0)</f>
        <v>#REF!</v>
      </c>
      <c r="L154" s="133" t="e">
        <f>VLOOKUP(A154,'Tüm - Sektör'!$A:$H,12,0)</f>
        <v>#REF!</v>
      </c>
      <c r="M154" s="133" t="e">
        <f>VLOOKUP(A154,'Tüm - Sektör'!$A:$H,13,0)</f>
        <v>#REF!</v>
      </c>
      <c r="N154" s="134" t="e">
        <f>VLOOKUP(A154,'Tüm - Sektör'!$A:$H,14,0)</f>
        <v>#REF!</v>
      </c>
      <c r="O154" s="135" t="e">
        <f>VLOOKUP(A154,'Tüm - Sektör'!$A:$H,15,0)</f>
        <v>#REF!</v>
      </c>
      <c r="P154" s="153" t="e">
        <f>VLOOKUP(A154,'Tüm - Sektör'!$A:$H,16,0)</f>
        <v>#REF!</v>
      </c>
      <c r="Q154" s="158">
        <f>E154*G154/100</f>
        <v>33.70604664095201</v>
      </c>
      <c r="R154" s="166" t="str">
        <f>IF(OR(H154="", H155="", Q154=0), "", IF(H154&lt;H155, (H155-H154)/H154, ""))</f>
        <v/>
      </c>
      <c r="S154" s="191">
        <v>33.70604664095201</v>
      </c>
      <c r="T154" s="208">
        <f>S154-Q154</f>
        <v>0</v>
      </c>
      <c r="U154" s="222"/>
      <c r="W154" s="200"/>
      <c r="X154" s="209" t="str">
        <f>IF(COUNTIF('Yıldız Liste'!A:A, A154)&gt;0, "Yıldız Pazar", IF(COUNTIF('Ana Pazar Liste'!A:A, A154)&gt;0, "Ana Pazar", IF(COUNTIF('Alt Pazar Liste'!A:A, A154)&gt;0, "Alt Pazar", "")))</f>
        <v>Ana Pazar</v>
      </c>
    </row>
    <row r="155" spans="1:24" ht="30" customHeight="1" thickTop="1" thickBot="1">
      <c r="A155" s="125" t="s">
        <v>159</v>
      </c>
      <c r="B155" s="131" t="s">
        <v>233</v>
      </c>
      <c r="C155" s="132">
        <v>10497610768</v>
      </c>
      <c r="D155" s="132">
        <v>303345000</v>
      </c>
      <c r="E155" s="128">
        <f>VLOOKUP(A155,'Tüm - Sektör'!$A:$H,5,0)</f>
        <v>34.080275254502851</v>
      </c>
      <c r="F155" s="128">
        <f>VLOOKUP(A155,'Tüm - Sektör'!$A:$H,6,0)</f>
        <v>10.213475881647764</v>
      </c>
      <c r="G155" s="127">
        <f>VLOOKUP(A155,'Tüm - Sektör'!$A:$H,7,0)</f>
        <v>100.333235</v>
      </c>
      <c r="H155" s="159">
        <v>11.7</v>
      </c>
      <c r="I155" s="133" t="e">
        <f>VLOOKUP(A155,'Tüm - Sektör'!$A:$H,9,0)</f>
        <v>#REF!</v>
      </c>
      <c r="J155" s="132" t="e">
        <f>VLOOKUP(A155,'Tüm - Sektör'!$A:$H,10,0)</f>
        <v>#REF!</v>
      </c>
      <c r="K155" s="133" t="e">
        <f>VLOOKUP(A155,'Tüm - Sektör'!$A:$H,11,0)</f>
        <v>#REF!</v>
      </c>
      <c r="L155" s="133" t="e">
        <f>VLOOKUP(A155,'Tüm - Sektör'!$A:$H,12,0)</f>
        <v>#REF!</v>
      </c>
      <c r="M155" s="133" t="e">
        <f>VLOOKUP(A155,'Tüm - Sektör'!$A:$H,13,0)</f>
        <v>#REF!</v>
      </c>
      <c r="N155" s="134" t="e">
        <f>VLOOKUP(A155,'Tüm - Sektör'!$A:$H,14,0)</f>
        <v>#REF!</v>
      </c>
      <c r="O155" s="135" t="e">
        <f>VLOOKUP(A155,'Tüm - Sektör'!$A:$H,15,0)</f>
        <v>#REF!</v>
      </c>
      <c r="P155" s="153" t="e">
        <f>VLOOKUP(A155,'Tüm - Sektör'!$A:$H,16,0)</f>
        <v>#REF!</v>
      </c>
      <c r="Q155" s="158">
        <f>E155*G155/100</f>
        <v>34.19384265974719</v>
      </c>
      <c r="R155" s="166" t="str">
        <f>IF(OR(H155="", H156="", Q155=0), "", IF(H155&lt;H156, (H156-H155)/H155, ""))</f>
        <v/>
      </c>
      <c r="S155" s="191">
        <v>34.19384265974719</v>
      </c>
      <c r="T155" s="208">
        <f>S155-Q155</f>
        <v>0</v>
      </c>
      <c r="U155" s="222"/>
      <c r="W155" s="200"/>
      <c r="X155" s="209" t="str">
        <f>IF(COUNTIF('Yıldız Liste'!A:A, A155)&gt;0, "Yıldız Pazar", IF(COUNTIF('Ana Pazar Liste'!A:A, A155)&gt;0, "Ana Pazar", IF(COUNTIF('Alt Pazar Liste'!A:A, A155)&gt;0, "Alt Pazar", "")))</f>
        <v>Ana Pazar</v>
      </c>
    </row>
    <row r="156" spans="1:24" ht="30" customHeight="1" thickTop="1" thickBot="1">
      <c r="A156" s="125" t="s">
        <v>451</v>
      </c>
      <c r="B156" s="131" t="s">
        <v>233</v>
      </c>
      <c r="C156" s="132">
        <v>4310209139</v>
      </c>
      <c r="D156" s="132">
        <v>386500000</v>
      </c>
      <c r="E156" s="128">
        <f>VLOOKUP(A156,'Tüm - Sektör'!$A:$H,5,0)</f>
        <v>37.03483548752488</v>
      </c>
      <c r="F156" s="128">
        <f>VLOOKUP(A156,'Tüm - Sektör'!$A:$H,6,0)</f>
        <v>8.7110044660766501</v>
      </c>
      <c r="G156" s="127">
        <f>VLOOKUP(A156,'Tüm - Sektör'!$A:$H,7,0)</f>
        <v>94.595506999999998</v>
      </c>
      <c r="H156" s="159">
        <v>11.42</v>
      </c>
      <c r="I156" s="133" t="e">
        <f>VLOOKUP(A156,'Tüm - Sektör'!$A:$H,9,0)</f>
        <v>#REF!</v>
      </c>
      <c r="J156" s="132" t="e">
        <f>VLOOKUP(A156,'Tüm - Sektör'!$A:$H,10,0)</f>
        <v>#REF!</v>
      </c>
      <c r="K156" s="133" t="e">
        <f>VLOOKUP(A156,'Tüm - Sektör'!$A:$H,11,0)</f>
        <v>#REF!</v>
      </c>
      <c r="L156" s="133" t="e">
        <f>VLOOKUP(A156,'Tüm - Sektör'!$A:$H,12,0)</f>
        <v>#REF!</v>
      </c>
      <c r="M156" s="133" t="e">
        <f>VLOOKUP(A156,'Tüm - Sektör'!$A:$H,13,0)</f>
        <v>#REF!</v>
      </c>
      <c r="N156" s="134" t="e">
        <f>VLOOKUP(A156,'Tüm - Sektör'!$A:$H,14,0)</f>
        <v>#REF!</v>
      </c>
      <c r="O156" s="135" t="e">
        <f>VLOOKUP(A156,'Tüm - Sektör'!$A:$H,15,0)</f>
        <v>#REF!</v>
      </c>
      <c r="P156" s="153" t="e">
        <f>VLOOKUP(A156,'Tüm - Sektör'!$A:$H,16,0)</f>
        <v>#REF!</v>
      </c>
      <c r="Q156" s="158">
        <f>E156*G156/100</f>
        <v>35.033290396040087</v>
      </c>
      <c r="R156" s="166" t="str">
        <f>IF(OR(H156="", H157="", Q156=0), "", IF(H156&lt;H157, (H157-H156)/H156, ""))</f>
        <v/>
      </c>
      <c r="S156" s="191">
        <v>35.033290396040087</v>
      </c>
      <c r="T156" s="208">
        <f>S156-Q156</f>
        <v>0</v>
      </c>
      <c r="U156" s="222"/>
      <c r="W156" s="200"/>
      <c r="X156" s="209" t="str">
        <f>IF(COUNTIF('Yıldız Liste'!A:A, A156)&gt;0, "Yıldız Pazar", IF(COUNTIF('Ana Pazar Liste'!A:A, A156)&gt;0, "Ana Pazar", IF(COUNTIF('Alt Pazar Liste'!A:A, A156)&gt;0, "Alt Pazar", "")))</f>
        <v>Ana Pazar</v>
      </c>
    </row>
    <row r="157" spans="1:24" ht="30" customHeight="1" thickTop="1" thickBot="1">
      <c r="A157" s="125" t="s">
        <v>409</v>
      </c>
      <c r="B157" s="136" t="s">
        <v>255</v>
      </c>
      <c r="C157" s="137">
        <v>932814398</v>
      </c>
      <c r="D157" s="137">
        <v>174600000</v>
      </c>
      <c r="E157" s="128">
        <f>VLOOKUP(A157,'Tüm - Sektör'!$A:$H,5,0)</f>
        <v>45.113263004733788</v>
      </c>
      <c r="F157" s="128">
        <f>VLOOKUP(A157,'Tüm - Sektör'!$A:$H,6,0)</f>
        <v>25.838065867545126</v>
      </c>
      <c r="G157" s="127">
        <f>VLOOKUP(A157,'Tüm - Sektör'!$A:$H,7,0)</f>
        <v>78.469515999999999</v>
      </c>
      <c r="H157" s="159">
        <v>11.3</v>
      </c>
      <c r="I157" s="141" t="e">
        <f>VLOOKUP(A157,'Tüm - Sektör'!$A:$H,9,0)</f>
        <v>#REF!</v>
      </c>
      <c r="J157" s="145" t="e">
        <f>VLOOKUP(A157,'Tüm - Sektör'!$A:$H,10,0)</f>
        <v>#REF!</v>
      </c>
      <c r="K157" s="146" t="e">
        <f>VLOOKUP(A157,'Tüm - Sektör'!$A:$H,11,0)</f>
        <v>#REF!</v>
      </c>
      <c r="L157" s="146" t="e">
        <f>VLOOKUP(A157,'Tüm - Sektör'!$A:$H,12,0)</f>
        <v>#REF!</v>
      </c>
      <c r="M157" s="146" t="e">
        <f>VLOOKUP(A157,'Tüm - Sektör'!$A:$H,13,0)</f>
        <v>#REF!</v>
      </c>
      <c r="N157" s="147" t="e">
        <f>VLOOKUP(A157,'Tüm - Sektör'!$A:$H,14,0)</f>
        <v>#REF!</v>
      </c>
      <c r="O157" s="148" t="e">
        <f>VLOOKUP(A157,'Tüm - Sektör'!$A:$H,15,0)</f>
        <v>#REF!</v>
      </c>
      <c r="P157" s="156" t="e">
        <f>VLOOKUP(A157,'Tüm - Sektör'!$A:$H,16,0)</f>
        <v>#REF!</v>
      </c>
      <c r="Q157" s="158">
        <f>E157*G157/100</f>
        <v>35.400159131621656</v>
      </c>
      <c r="R157" s="166" t="str">
        <f>IF(OR(H157="", H158="", Q157=0), "", IF(H157&lt;H158, (H158-H157)/H157, ""))</f>
        <v/>
      </c>
      <c r="S157" s="191">
        <v>35.400159131621656</v>
      </c>
      <c r="T157" s="208">
        <f>S157-Q157</f>
        <v>0</v>
      </c>
      <c r="U157" s="222"/>
      <c r="W157" s="200"/>
      <c r="X157" s="209" t="str">
        <f>IF(COUNTIF('Yıldız Liste'!A:A, A157)&gt;0, "Yıldız Pazar", IF(COUNTIF('Ana Pazar Liste'!A:A, A157)&gt;0, "Ana Pazar", IF(COUNTIF('Alt Pazar Liste'!A:A, A157)&gt;0, "Alt Pazar", "")))</f>
        <v>Ana Pazar</v>
      </c>
    </row>
    <row r="158" spans="1:24" ht="30" customHeight="1" thickTop="1" thickBot="1">
      <c r="A158" s="125" t="s">
        <v>162</v>
      </c>
      <c r="B158" s="131" t="s">
        <v>233</v>
      </c>
      <c r="C158" s="132">
        <v>11759814183</v>
      </c>
      <c r="D158" s="132">
        <v>314657358</v>
      </c>
      <c r="E158" s="128">
        <f>VLOOKUP(A158,'Tüm - Sektör'!$A:$H,5,0)</f>
        <v>30.02115144678103</v>
      </c>
      <c r="F158" s="128">
        <f>VLOOKUP(A158,'Tüm - Sektör'!$A:$H,6,0)</f>
        <v>9.5409023778086919</v>
      </c>
      <c r="G158" s="127">
        <f>VLOOKUP(A158,'Tüm - Sektör'!$A:$H,7,0)</f>
        <v>118.75529</v>
      </c>
      <c r="H158" s="159">
        <v>11.22</v>
      </c>
      <c r="I158" s="133" t="e">
        <f>VLOOKUP(A158,'Tüm - Sektör'!$A:$H,9,0)</f>
        <v>#REF!</v>
      </c>
      <c r="J158" s="132" t="e">
        <f>VLOOKUP(A158,'Tüm - Sektör'!$A:$H,10,0)</f>
        <v>#REF!</v>
      </c>
      <c r="K158" s="133" t="e">
        <f>VLOOKUP(A158,'Tüm - Sektör'!$A:$H,11,0)</f>
        <v>#REF!</v>
      </c>
      <c r="L158" s="133" t="e">
        <f>VLOOKUP(A158,'Tüm - Sektör'!$A:$H,12,0)</f>
        <v>#REF!</v>
      </c>
      <c r="M158" s="133" t="e">
        <f>VLOOKUP(A158,'Tüm - Sektör'!$A:$H,13,0)</f>
        <v>#REF!</v>
      </c>
      <c r="N158" s="134" t="e">
        <f>VLOOKUP(A158,'Tüm - Sektör'!$A:$H,14,0)</f>
        <v>#REF!</v>
      </c>
      <c r="O158" s="135" t="e">
        <f>VLOOKUP(A158,'Tüm - Sektör'!$A:$H,15,0)</f>
        <v>#REF!</v>
      </c>
      <c r="P158" s="153" t="e">
        <f>VLOOKUP(A158,'Tüm - Sektör'!$A:$H,16,0)</f>
        <v>#REF!</v>
      </c>
      <c r="Q158" s="158">
        <f>E158*G158/100</f>
        <v>35.651705461964006</v>
      </c>
      <c r="R158" s="166" t="str">
        <f>IF(OR(H158="", H159="", Q158=0), "", IF(H158&lt;H159, (H159-H158)/H158, ""))</f>
        <v/>
      </c>
      <c r="S158" s="191">
        <v>35.651705461964006</v>
      </c>
      <c r="T158" s="208">
        <f>S158-Q158</f>
        <v>0</v>
      </c>
      <c r="U158" s="222"/>
      <c r="W158" s="200"/>
      <c r="X158" s="209" t="str">
        <f>IF(COUNTIF('Yıldız Liste'!A:A, A158)&gt;0, "Yıldız Pazar", IF(COUNTIF('Ana Pazar Liste'!A:A, A158)&gt;0, "Ana Pazar", IF(COUNTIF('Alt Pazar Liste'!A:A, A158)&gt;0, "Alt Pazar", "")))</f>
        <v>Ana Pazar</v>
      </c>
    </row>
    <row r="159" spans="1:24" ht="30" customHeight="1" thickTop="1" thickBot="1">
      <c r="A159" s="125" t="s">
        <v>771</v>
      </c>
      <c r="B159" s="136" t="s">
        <v>255</v>
      </c>
      <c r="C159" s="137">
        <v>6697968298</v>
      </c>
      <c r="D159" s="137">
        <v>609000000</v>
      </c>
      <c r="E159" s="128">
        <f>VLOOKUP(A159,'Tüm - Sektör'!$A:$H,5,0)</f>
        <v>29.032590218420268</v>
      </c>
      <c r="F159" s="128">
        <f>VLOOKUP(A159,'Tüm - Sektör'!$A:$H,6,0)</f>
        <v>4.7672561935008648</v>
      </c>
      <c r="G159" s="127">
        <f>VLOOKUP(A159,'Tüm - Sektör'!$A:$H,7,0)</f>
        <v>123.570446</v>
      </c>
      <c r="H159" s="159">
        <v>11.15</v>
      </c>
      <c r="I159" s="141" t="e">
        <f>VLOOKUP(A159,'Tüm - Sektör'!$A:$H,9,0)</f>
        <v>#REF!</v>
      </c>
      <c r="J159" s="145" t="e">
        <f>VLOOKUP(A159,'Tüm - Sektör'!$A:$H,10,0)</f>
        <v>#REF!</v>
      </c>
      <c r="K159" s="146" t="e">
        <f>VLOOKUP(A159,'Tüm - Sektör'!$A:$H,11,0)</f>
        <v>#REF!</v>
      </c>
      <c r="L159" s="146" t="e">
        <f>VLOOKUP(A159,'Tüm - Sektör'!$A:$H,12,0)</f>
        <v>#REF!</v>
      </c>
      <c r="M159" s="146" t="e">
        <f>VLOOKUP(A159,'Tüm - Sektör'!$A:$H,13,0)</f>
        <v>#REF!</v>
      </c>
      <c r="N159" s="147" t="e">
        <f>VLOOKUP(A159,'Tüm - Sektör'!$A:$H,14,0)</f>
        <v>#REF!</v>
      </c>
      <c r="O159" s="148" t="e">
        <f>VLOOKUP(A159,'Tüm - Sektör'!$A:$H,15,0)</f>
        <v>#REF!</v>
      </c>
      <c r="P159" s="156" t="e">
        <f>VLOOKUP(A159,'Tüm - Sektör'!$A:$H,16,0)</f>
        <v>#REF!</v>
      </c>
      <c r="Q159" s="158">
        <f>E159*G159/100</f>
        <v>35.875701218254299</v>
      </c>
      <c r="R159" s="166" t="str">
        <f>IF(OR(H159="", H160="", Q159=0), "", IF(H159&lt;H160, (H160-H159)/H159, ""))</f>
        <v/>
      </c>
      <c r="S159" s="191">
        <v>35.875701218254299</v>
      </c>
      <c r="T159" s="208">
        <f>S159-Q159</f>
        <v>0</v>
      </c>
      <c r="U159" s="222"/>
      <c r="W159" s="200"/>
      <c r="X159" s="209" t="str">
        <f>IF(COUNTIF('Yıldız Liste'!A:A, A159)&gt;0, "Yıldız Pazar", IF(COUNTIF('Ana Pazar Liste'!A:A, A159)&gt;0, "Ana Pazar", IF(COUNTIF('Alt Pazar Liste'!A:A, A159)&gt;0, "Alt Pazar", "")))</f>
        <v>Ana Pazar</v>
      </c>
    </row>
    <row r="160" spans="1:24" ht="30" customHeight="1" thickTop="1" thickBot="1">
      <c r="A160" s="125" t="s">
        <v>136</v>
      </c>
      <c r="B160" s="136" t="s">
        <v>287</v>
      </c>
      <c r="C160" s="137">
        <v>16338135196</v>
      </c>
      <c r="D160" s="137">
        <v>277292576</v>
      </c>
      <c r="E160" s="128">
        <f>VLOOKUP(A160,'Tüm - Sektör'!$A:$H,5,0)</f>
        <v>26.40449760331316</v>
      </c>
      <c r="F160" s="128">
        <f>VLOOKUP(A160,'Tüm - Sektör'!$A:$H,6,0)</f>
        <v>9.5222519059843709</v>
      </c>
      <c r="G160" s="127">
        <f>VLOOKUP(A160,'Tüm - Sektör'!$A:$H,7,0)</f>
        <v>137.36788300000001</v>
      </c>
      <c r="H160" s="159">
        <v>11.03</v>
      </c>
      <c r="I160" s="141" t="e">
        <f>VLOOKUP(A160,'Tüm - Sektör'!$A:$H,9,0)</f>
        <v>#REF!</v>
      </c>
      <c r="J160" s="145" t="e">
        <f>VLOOKUP(A160,'Tüm - Sektör'!$A:$H,10,0)</f>
        <v>#REF!</v>
      </c>
      <c r="K160" s="146" t="e">
        <f>VLOOKUP(A160,'Tüm - Sektör'!$A:$H,11,0)</f>
        <v>#REF!</v>
      </c>
      <c r="L160" s="146" t="e">
        <f>VLOOKUP(A160,'Tüm - Sektör'!$A:$H,12,0)</f>
        <v>#REF!</v>
      </c>
      <c r="M160" s="146" t="e">
        <f>VLOOKUP(A160,'Tüm - Sektör'!$A:$H,13,0)</f>
        <v>#REF!</v>
      </c>
      <c r="N160" s="147" t="e">
        <f>VLOOKUP(A160,'Tüm - Sektör'!$A:$H,14,0)</f>
        <v>#REF!</v>
      </c>
      <c r="O160" s="148" t="e">
        <f>VLOOKUP(A160,'Tüm - Sektör'!$A:$H,15,0)</f>
        <v>#REF!</v>
      </c>
      <c r="P160" s="156" t="e">
        <f>VLOOKUP(A160,'Tüm - Sektör'!$A:$H,16,0)</f>
        <v>#REF!</v>
      </c>
      <c r="Q160" s="158">
        <f>E160*G160/100</f>
        <v>36.271299374457023</v>
      </c>
      <c r="R160" s="166" t="str">
        <f>IF(OR(H160="", H161="", Q160=0), "", IF(H160&lt;H161, (H161-H160)/H160, ""))</f>
        <v/>
      </c>
      <c r="S160" s="191">
        <v>36.271299374457023</v>
      </c>
      <c r="T160" s="208">
        <f>S160-Q160</f>
        <v>0</v>
      </c>
      <c r="U160" s="222"/>
      <c r="W160" s="200"/>
      <c r="X160" s="209" t="str">
        <f>IF(COUNTIF('Yıldız Liste'!A:A, A160)&gt;0, "Yıldız Pazar", IF(COUNTIF('Ana Pazar Liste'!A:A, A160)&gt;0, "Ana Pazar", IF(COUNTIF('Alt Pazar Liste'!A:A, A160)&gt;0, "Alt Pazar", "")))</f>
        <v>Ana Pazar</v>
      </c>
    </row>
    <row r="161" spans="1:24" ht="30" customHeight="1" thickTop="1" thickBot="1">
      <c r="A161" s="125" t="s">
        <v>762</v>
      </c>
      <c r="B161" s="131" t="s">
        <v>233</v>
      </c>
      <c r="C161" s="132">
        <v>4581844648</v>
      </c>
      <c r="D161" s="132">
        <v>870000000</v>
      </c>
      <c r="E161" s="128">
        <f>VLOOKUP(A161,'Tüm - Sektör'!$A:$H,5,0)</f>
        <v>20.738109765881774</v>
      </c>
      <c r="F161" s="128">
        <f>VLOOKUP(A161,'Tüm - Sektör'!$A:$H,6,0)</f>
        <v>2.1669916160796001</v>
      </c>
      <c r="G161" s="127">
        <f>VLOOKUP(A161,'Tüm - Sektör'!$A:$H,7,0)</f>
        <v>174.93409199999999</v>
      </c>
      <c r="H161" s="159">
        <v>11.03</v>
      </c>
      <c r="I161" s="133" t="e">
        <f>VLOOKUP(A161,'Tüm - Sektör'!$A:$H,9,0)</f>
        <v>#REF!</v>
      </c>
      <c r="J161" s="132" t="e">
        <f>VLOOKUP(A161,'Tüm - Sektör'!$A:$H,10,0)</f>
        <v>#REF!</v>
      </c>
      <c r="K161" s="133" t="e">
        <f>VLOOKUP(A161,'Tüm - Sektör'!$A:$H,11,0)</f>
        <v>#REF!</v>
      </c>
      <c r="L161" s="133" t="e">
        <f>VLOOKUP(A161,'Tüm - Sektör'!$A:$H,12,0)</f>
        <v>#REF!</v>
      </c>
      <c r="M161" s="133" t="e">
        <f>VLOOKUP(A161,'Tüm - Sektör'!$A:$H,13,0)</f>
        <v>#REF!</v>
      </c>
      <c r="N161" s="134" t="e">
        <f>VLOOKUP(A161,'Tüm - Sektör'!$A:$H,14,0)</f>
        <v>#REF!</v>
      </c>
      <c r="O161" s="135" t="e">
        <f>VLOOKUP(A161,'Tüm - Sektör'!$A:$H,15,0)</f>
        <v>#REF!</v>
      </c>
      <c r="P161" s="153" t="e">
        <f>VLOOKUP(A161,'Tüm - Sektör'!$A:$H,16,0)</f>
        <v>#REF!</v>
      </c>
      <c r="Q161" s="158">
        <f>E161*G161/100</f>
        <v>36.278024016908603</v>
      </c>
      <c r="R161" s="166" t="str">
        <f>IF(OR(H161="", H162="", Q161=0), "", IF(H161&lt;H162, (H162-H161)/H161, ""))</f>
        <v/>
      </c>
      <c r="S161" s="191">
        <v>36.278024016908603</v>
      </c>
      <c r="T161" s="208">
        <f>S161-Q161</f>
        <v>0</v>
      </c>
      <c r="U161" s="222"/>
      <c r="W161" s="200"/>
      <c r="X161" s="209" t="str">
        <f>IF(COUNTIF('Yıldız Liste'!A:A, A161)&gt;0, "Yıldız Pazar", IF(COUNTIF('Ana Pazar Liste'!A:A, A161)&gt;0, "Ana Pazar", IF(COUNTIF('Alt Pazar Liste'!A:A, A161)&gt;0, "Alt Pazar", "")))</f>
        <v>Ana Pazar</v>
      </c>
    </row>
    <row r="162" spans="1:24" ht="30" customHeight="1" thickTop="1" thickBot="1">
      <c r="A162" s="125" t="s">
        <v>485</v>
      </c>
      <c r="B162" s="131" t="s">
        <v>233</v>
      </c>
      <c r="C162" s="132">
        <v>1973820337</v>
      </c>
      <c r="D162" s="132">
        <v>1482400000</v>
      </c>
      <c r="E162" s="128">
        <f>VLOOKUP(A162,'Tüm - Sektör'!$A:$H,5,0)</f>
        <v>5.1391908893015952</v>
      </c>
      <c r="F162" s="128">
        <f>VLOOKUP(A162,'Tüm - Sektör'!$A:$H,6,0)</f>
        <v>0.34668044315310276</v>
      </c>
      <c r="G162" s="127">
        <f>VLOOKUP(A162,'Tüm - Sektör'!$A:$H,7,0)</f>
        <v>727.55648099999996</v>
      </c>
      <c r="H162" s="159">
        <v>10.7</v>
      </c>
      <c r="I162" s="133" t="e">
        <f>VLOOKUP(A162,'Tüm - Sektör'!$A:$H,9,0)</f>
        <v>#REF!</v>
      </c>
      <c r="J162" s="132" t="e">
        <f>VLOOKUP(A162,'Tüm - Sektör'!$A:$H,10,0)</f>
        <v>#REF!</v>
      </c>
      <c r="K162" s="133" t="e">
        <f>VLOOKUP(A162,'Tüm - Sektör'!$A:$H,11,0)</f>
        <v>#REF!</v>
      </c>
      <c r="L162" s="133" t="e">
        <f>VLOOKUP(A162,'Tüm - Sektör'!$A:$H,12,0)</f>
        <v>#REF!</v>
      </c>
      <c r="M162" s="133" t="e">
        <f>VLOOKUP(A162,'Tüm - Sektör'!$A:$H,13,0)</f>
        <v>#REF!</v>
      </c>
      <c r="N162" s="134" t="e">
        <f>VLOOKUP(A162,'Tüm - Sektör'!$A:$H,14,0)</f>
        <v>#REF!</v>
      </c>
      <c r="O162" s="135" t="e">
        <f>VLOOKUP(A162,'Tüm - Sektör'!$A:$H,15,0)</f>
        <v>#REF!</v>
      </c>
      <c r="P162" s="153" t="e">
        <f>VLOOKUP(A162,'Tüm - Sektör'!$A:$H,16,0)</f>
        <v>#REF!</v>
      </c>
      <c r="Q162" s="158">
        <f>E162*G162/100</f>
        <v>37.390516386075291</v>
      </c>
      <c r="R162" s="166" t="str">
        <f>IF(OR(H162="", H163="", Q162=0), "", IF(H162&lt;H163, (H163-H162)/H162, ""))</f>
        <v/>
      </c>
      <c r="S162" s="191">
        <v>37.390516386075291</v>
      </c>
      <c r="T162" s="208">
        <f>S162-Q162</f>
        <v>0</v>
      </c>
      <c r="U162" s="222"/>
      <c r="W162" s="200"/>
      <c r="X162" s="209" t="str">
        <f>IF(COUNTIF('Yıldız Liste'!A:A, A162)&gt;0, "Yıldız Pazar", IF(COUNTIF('Ana Pazar Liste'!A:A, A162)&gt;0, "Ana Pazar", IF(COUNTIF('Alt Pazar Liste'!A:A, A162)&gt;0, "Alt Pazar", "")))</f>
        <v>Ana Pazar</v>
      </c>
    </row>
    <row r="163" spans="1:24" ht="30" customHeight="1" thickTop="1" thickBot="1">
      <c r="A163" s="125" t="s">
        <v>130</v>
      </c>
      <c r="B163" s="136" t="s">
        <v>426</v>
      </c>
      <c r="C163" s="137">
        <v>753453064</v>
      </c>
      <c r="D163" s="137">
        <v>298200000</v>
      </c>
      <c r="E163" s="128">
        <f>VLOOKUP(A163,'Tüm - Sektör'!$A:$H,5,0)</f>
        <v>45.344153217327829</v>
      </c>
      <c r="F163" s="128">
        <f>VLOOKUP(A163,'Tüm - Sektör'!$A:$H,6,0)</f>
        <v>15.205953459868487</v>
      </c>
      <c r="G163" s="127">
        <f>VLOOKUP(A163,'Tüm - Sektör'!$A:$H,7,0)</f>
        <v>83.863085999999996</v>
      </c>
      <c r="H163" s="159">
        <v>10.52</v>
      </c>
      <c r="I163" s="141" t="e">
        <f>VLOOKUP(A163,'Tüm - Sektör'!$A:$H,9,0)</f>
        <v>#REF!</v>
      </c>
      <c r="J163" s="145" t="e">
        <f>VLOOKUP(A163,'Tüm - Sektör'!$A:$H,10,0)</f>
        <v>#REF!</v>
      </c>
      <c r="K163" s="146" t="e">
        <f>VLOOKUP(A163,'Tüm - Sektör'!$A:$H,11,0)</f>
        <v>#REF!</v>
      </c>
      <c r="L163" s="146" t="e">
        <f>VLOOKUP(A163,'Tüm - Sektör'!$A:$H,12,0)</f>
        <v>#REF!</v>
      </c>
      <c r="M163" s="146" t="e">
        <f>VLOOKUP(A163,'Tüm - Sektör'!$A:$H,13,0)</f>
        <v>#REF!</v>
      </c>
      <c r="N163" s="147" t="e">
        <f>VLOOKUP(A163,'Tüm - Sektör'!$A:$H,14,0)</f>
        <v>#REF!</v>
      </c>
      <c r="O163" s="148" t="e">
        <f>VLOOKUP(A163,'Tüm - Sektör'!$A:$H,15,0)</f>
        <v>#REF!</v>
      </c>
      <c r="P163" s="156" t="e">
        <f>VLOOKUP(A163,'Tüm - Sektör'!$A:$H,16,0)</f>
        <v>#REF!</v>
      </c>
      <c r="Q163" s="158">
        <f>E163*G163/100</f>
        <v>38.027006208619397</v>
      </c>
      <c r="R163" s="166" t="str">
        <f>IF(OR(H163="", H164="", Q163=0), "", IF(H163&lt;H164, (H164-H163)/H163, ""))</f>
        <v/>
      </c>
      <c r="S163" s="191">
        <v>38.027006208619397</v>
      </c>
      <c r="T163" s="208">
        <f>S163-Q163</f>
        <v>0</v>
      </c>
      <c r="U163" s="222"/>
      <c r="W163" s="200"/>
      <c r="X163" s="209" t="str">
        <f>IF(COUNTIF('Yıldız Liste'!A:A, A163)&gt;0, "Yıldız Pazar", IF(COUNTIF('Ana Pazar Liste'!A:A, A163)&gt;0, "Ana Pazar", IF(COUNTIF('Alt Pazar Liste'!A:A, A163)&gt;0, "Alt Pazar", "")))</f>
        <v>Ana Pazar</v>
      </c>
    </row>
    <row r="164" spans="1:24" ht="30" customHeight="1" thickTop="1" thickBot="1">
      <c r="A164" s="125" t="s">
        <v>26</v>
      </c>
      <c r="B164" s="136" t="s">
        <v>221</v>
      </c>
      <c r="C164" s="137">
        <v>8135775636</v>
      </c>
      <c r="D164" s="137">
        <v>5000000000</v>
      </c>
      <c r="E164" s="128">
        <f>VLOOKUP(A164,'Tüm - Sektör'!$A:$H,5,0)</f>
        <v>1.164457835709555</v>
      </c>
      <c r="F164" s="128">
        <f>VLOOKUP(A164,'Tüm - Sektör'!$A:$H,6,0)</f>
        <v>2.1171960649264635E-2</v>
      </c>
      <c r="G164" s="127">
        <f>VLOOKUP(A164,'Tüm - Sektör'!$A:$H,7,0)</f>
        <v>3271.9011879999998</v>
      </c>
      <c r="H164" s="159">
        <v>10.5</v>
      </c>
      <c r="I164" s="141" t="e">
        <f>VLOOKUP(A164,'Tüm - Sektör'!$A:$H,9,0)</f>
        <v>#REF!</v>
      </c>
      <c r="J164" s="145" t="e">
        <f>VLOOKUP(A164,'Tüm - Sektör'!$A:$H,10,0)</f>
        <v>#REF!</v>
      </c>
      <c r="K164" s="146" t="e">
        <f>VLOOKUP(A164,'Tüm - Sektör'!$A:$H,11,0)</f>
        <v>#REF!</v>
      </c>
      <c r="L164" s="146" t="e">
        <f>VLOOKUP(A164,'Tüm - Sektör'!$A:$H,12,0)</f>
        <v>#REF!</v>
      </c>
      <c r="M164" s="146" t="e">
        <f>VLOOKUP(A164,'Tüm - Sektör'!$A:$H,13,0)</f>
        <v>#REF!</v>
      </c>
      <c r="N164" s="147" t="e">
        <f>VLOOKUP(A164,'Tüm - Sektör'!$A:$H,14,0)</f>
        <v>#REF!</v>
      </c>
      <c r="O164" s="148" t="e">
        <f>VLOOKUP(A164,'Tüm - Sektör'!$A:$H,15,0)</f>
        <v>#REF!</v>
      </c>
      <c r="P164" s="156" t="e">
        <f>VLOOKUP(A164,'Tüm - Sektör'!$A:$H,16,0)</f>
        <v>#REF!</v>
      </c>
      <c r="Q164" s="158">
        <f>E164*G164/100</f>
        <v>38.099909760340012</v>
      </c>
      <c r="R164" s="166" t="str">
        <f>IF(OR(H164="", H165="", Q164=0), "", IF(H164&lt;H165, (H165-H164)/H164, ""))</f>
        <v/>
      </c>
      <c r="S164" s="191">
        <v>38.099909760340012</v>
      </c>
      <c r="T164" s="208">
        <f>S164-Q164</f>
        <v>0</v>
      </c>
      <c r="U164" s="222"/>
      <c r="W164" s="200"/>
      <c r="X164" s="209" t="str">
        <f>IF(COUNTIF('Yıldız Liste'!A:A, A164)&gt;0, "Yıldız Pazar", IF(COUNTIF('Ana Pazar Liste'!A:A, A164)&gt;0, "Ana Pazar", IF(COUNTIF('Alt Pazar Liste'!A:A, A164)&gt;0, "Alt Pazar", "")))</f>
        <v>Ana Pazar</v>
      </c>
    </row>
    <row r="165" spans="1:24" ht="30" customHeight="1" thickTop="1" thickBot="1">
      <c r="A165" s="125" t="s">
        <v>752</v>
      </c>
      <c r="B165" s="136" t="s">
        <v>349</v>
      </c>
      <c r="C165" s="137">
        <v>2885537108</v>
      </c>
      <c r="D165" s="137">
        <v>175740000</v>
      </c>
      <c r="E165" s="128">
        <f>VLOOKUP(A165,'Tüm - Sektör'!$A:$H,5,0)</f>
        <v>61.982818634779015</v>
      </c>
      <c r="F165" s="128">
        <f>VLOOKUP(A165,'Tüm - Sektör'!$A:$H,6,0)</f>
        <v>35.269613425958241</v>
      </c>
      <c r="G165" s="127">
        <f>VLOOKUP(A165,'Tüm - Sektör'!$A:$H,7,0)</f>
        <v>61.770183000000003</v>
      </c>
      <c r="H165" s="159">
        <v>10.45</v>
      </c>
      <c r="I165" s="141" t="e">
        <f>VLOOKUP(A165,'Tüm - Sektör'!$A:$H,9,0)</f>
        <v>#REF!</v>
      </c>
      <c r="J165" s="145" t="e">
        <f>VLOOKUP(A165,'Tüm - Sektör'!$A:$H,10,0)</f>
        <v>#REF!</v>
      </c>
      <c r="K165" s="146" t="e">
        <f>VLOOKUP(A165,'Tüm - Sektör'!$A:$H,11,0)</f>
        <v>#REF!</v>
      </c>
      <c r="L165" s="146" t="e">
        <f>VLOOKUP(A165,'Tüm - Sektör'!$A:$H,12,0)</f>
        <v>#REF!</v>
      </c>
      <c r="M165" s="146" t="e">
        <f>VLOOKUP(A165,'Tüm - Sektör'!$A:$H,13,0)</f>
        <v>#REF!</v>
      </c>
      <c r="N165" s="147" t="e">
        <f>VLOOKUP(A165,'Tüm - Sektör'!$A:$H,14,0)</f>
        <v>#REF!</v>
      </c>
      <c r="O165" s="148" t="e">
        <f>VLOOKUP(A165,'Tüm - Sektör'!$A:$H,15,0)</f>
        <v>#REF!</v>
      </c>
      <c r="P165" s="156" t="e">
        <f>VLOOKUP(A165,'Tüm - Sektör'!$A:$H,16,0)</f>
        <v>#REF!</v>
      </c>
      <c r="Q165" s="158">
        <f>E165*G165/100</f>
        <v>38.286900499261101</v>
      </c>
      <c r="R165" s="166" t="str">
        <f>IF(OR(H165="", H166="", Q165=0), "", IF(H165&lt;H166, (H166-H165)/H165, ""))</f>
        <v/>
      </c>
      <c r="S165" s="191">
        <v>38.286900499261101</v>
      </c>
      <c r="T165" s="208">
        <f>S165-Q165</f>
        <v>0</v>
      </c>
      <c r="U165" s="222"/>
      <c r="W165" s="200"/>
      <c r="X165" s="209" t="str">
        <f>IF(COUNTIF('Yıldız Liste'!A:A, A165)&gt;0, "Yıldız Pazar", IF(COUNTIF('Ana Pazar Liste'!A:A, A165)&gt;0, "Ana Pazar", IF(COUNTIF('Alt Pazar Liste'!A:A, A165)&gt;0, "Alt Pazar", "")))</f>
        <v>Ana Pazar</v>
      </c>
    </row>
    <row r="166" spans="1:24" ht="30" customHeight="1" thickTop="1" thickBot="1">
      <c r="A166" s="125" t="s">
        <v>742</v>
      </c>
      <c r="B166" s="136" t="s">
        <v>695</v>
      </c>
      <c r="C166" s="137">
        <v>2485538000</v>
      </c>
      <c r="D166" s="137">
        <v>600000000</v>
      </c>
      <c r="E166" s="128">
        <f>VLOOKUP(A166,'Tüm - Sektör'!$A:$H,5,0)</f>
        <v>24.080602592999288</v>
      </c>
      <c r="F166" s="128">
        <f>VLOOKUP(A166,'Tüm - Sektör'!$A:$H,6,0)</f>
        <v>2.5993742004532909</v>
      </c>
      <c r="G166" s="127">
        <f>VLOOKUP(A166,'Tüm - Sektör'!$A:$H,7,0)</f>
        <v>159.75809699999999</v>
      </c>
      <c r="H166" s="159">
        <v>10.4</v>
      </c>
      <c r="I166" s="141" t="e">
        <f>VLOOKUP(A166,'Tüm - Sektör'!$A:$H,9,0)</f>
        <v>#REF!</v>
      </c>
      <c r="J166" s="145" t="e">
        <f>VLOOKUP(A166,'Tüm - Sektör'!$A:$H,10,0)</f>
        <v>#REF!</v>
      </c>
      <c r="K166" s="146" t="e">
        <f>VLOOKUP(A166,'Tüm - Sektör'!$A:$H,11,0)</f>
        <v>#REF!</v>
      </c>
      <c r="L166" s="146" t="e">
        <f>VLOOKUP(A166,'Tüm - Sektör'!$A:$H,12,0)</f>
        <v>#REF!</v>
      </c>
      <c r="M166" s="146" t="e">
        <f>VLOOKUP(A166,'Tüm - Sektör'!$A:$H,13,0)</f>
        <v>#REF!</v>
      </c>
      <c r="N166" s="147" t="e">
        <f>VLOOKUP(A166,'Tüm - Sektör'!$A:$H,14,0)</f>
        <v>#REF!</v>
      </c>
      <c r="O166" s="148" t="e">
        <f>VLOOKUP(A166,'Tüm - Sektör'!$A:$H,15,0)</f>
        <v>#REF!</v>
      </c>
      <c r="P166" s="156" t="e">
        <f>VLOOKUP(A166,'Tüm - Sektör'!$A:$H,16,0)</f>
        <v>#REF!</v>
      </c>
      <c r="Q166" s="158">
        <f>E166*G166/100</f>
        <v>38.470712448708312</v>
      </c>
      <c r="R166" s="166" t="str">
        <f>IF(OR(H166="", H167="", Q166=0), "", IF(H166&lt;H167, (H167-H166)/H166, ""))</f>
        <v/>
      </c>
      <c r="S166" s="191">
        <v>38.470712448708312</v>
      </c>
      <c r="T166" s="208">
        <f>S166-Q166</f>
        <v>0</v>
      </c>
      <c r="U166" s="222"/>
      <c r="W166" s="200"/>
      <c r="X166" s="209" t="str">
        <f>IF(COUNTIF('Yıldız Liste'!A:A, A166)&gt;0, "Yıldız Pazar", IF(COUNTIF('Ana Pazar Liste'!A:A, A166)&gt;0, "Ana Pazar", IF(COUNTIF('Alt Pazar Liste'!A:A, A166)&gt;0, "Alt Pazar", "")))</f>
        <v>Ana Pazar</v>
      </c>
    </row>
    <row r="167" spans="1:24" ht="30" customHeight="1" thickTop="1" thickBot="1">
      <c r="A167" s="125" t="s">
        <v>34</v>
      </c>
      <c r="B167" s="126" t="s">
        <v>208</v>
      </c>
      <c r="C167" s="127">
        <v>14552864000</v>
      </c>
      <c r="D167" s="127">
        <v>729164000</v>
      </c>
      <c r="E167" s="128">
        <f>VLOOKUP(A167,'Tüm - Sektör'!$A:$H,5,0)</f>
        <v>21.362517783145815</v>
      </c>
      <c r="F167" s="128">
        <f>VLOOKUP(A167,'Tüm - Sektör'!$A:$H,6,0)</f>
        <v>2.9297274389774888</v>
      </c>
      <c r="G167" s="127">
        <f>VLOOKUP(A167,'Tüm - Sektör'!$A:$H,7,0)</f>
        <v>184.162025</v>
      </c>
      <c r="H167" s="159">
        <v>10.17</v>
      </c>
      <c r="I167" s="128" t="e">
        <f>VLOOKUP(A167,'Tüm - Sektör'!$A:$H,9,0)</f>
        <v>#REF!</v>
      </c>
      <c r="J167" s="127" t="e">
        <f>VLOOKUP(A167,'Tüm - Sektör'!$A:$H,10,0)</f>
        <v>#REF!</v>
      </c>
      <c r="K167" s="128" t="e">
        <f>VLOOKUP(A167,'Tüm - Sektör'!$A:$H,11,0)</f>
        <v>#REF!</v>
      </c>
      <c r="L167" s="128" t="e">
        <f>VLOOKUP(A167,'Tüm - Sektör'!$A:$H,12,0)</f>
        <v>#REF!</v>
      </c>
      <c r="M167" s="128" t="e">
        <f>VLOOKUP(A167,'Tüm - Sektör'!$A:$H,13,0)</f>
        <v>#REF!</v>
      </c>
      <c r="N167" s="129" t="e">
        <f>VLOOKUP(A167,'Tüm - Sektör'!$A:$H,14,0)</f>
        <v>#REF!</v>
      </c>
      <c r="O167" s="130" t="e">
        <f>VLOOKUP(A167,'Tüm - Sektör'!$A:$H,15,0)</f>
        <v>#REF!</v>
      </c>
      <c r="P167" s="152" t="e">
        <f>VLOOKUP(A167,'Tüm - Sektör'!$A:$H,16,0)</f>
        <v>#REF!</v>
      </c>
      <c r="Q167" s="158">
        <f>E167*G167/100</f>
        <v>39.341645340426446</v>
      </c>
      <c r="R167" s="166" t="str">
        <f>IF(OR(H167="", H168="", Q167=0), "", IF(H167&lt;H168, (H168-H167)/H167, ""))</f>
        <v/>
      </c>
      <c r="S167" s="191">
        <v>39.341645340426446</v>
      </c>
      <c r="T167" s="208">
        <f>S167-Q167</f>
        <v>0</v>
      </c>
      <c r="U167" s="222"/>
      <c r="W167" s="200"/>
      <c r="X167" s="209" t="str">
        <f>IF(COUNTIF('Yıldız Liste'!A:A, A167)&gt;0, "Yıldız Pazar", IF(COUNTIF('Ana Pazar Liste'!A:A, A167)&gt;0, "Ana Pazar", IF(COUNTIF('Alt Pazar Liste'!A:A, A167)&gt;0, "Alt Pazar", "")))</f>
        <v>Ana Pazar</v>
      </c>
    </row>
    <row r="168" spans="1:24" ht="30" customHeight="1" thickTop="1" thickBot="1">
      <c r="A168" s="125" t="s">
        <v>32</v>
      </c>
      <c r="B168" s="131" t="s">
        <v>233</v>
      </c>
      <c r="C168" s="132">
        <v>2705096261</v>
      </c>
      <c r="D168" s="132">
        <v>284288125</v>
      </c>
      <c r="E168" s="128">
        <f>VLOOKUP(A168,'Tüm - Sektör'!$A:$H,5,0)</f>
        <v>40.234587632706692</v>
      </c>
      <c r="F168" s="128">
        <f>VLOOKUP(A168,'Tüm - Sektör'!$A:$H,6,0)</f>
        <v>14.15275000765744</v>
      </c>
      <c r="G168" s="127">
        <f>VLOOKUP(A168,'Tüm - Sektör'!$A:$H,7,0)</f>
        <v>98.355564999999999</v>
      </c>
      <c r="H168" s="159">
        <v>10.11</v>
      </c>
      <c r="I168" s="133" t="e">
        <f>VLOOKUP(A168,'Tüm - Sektör'!$A:$H,9,0)</f>
        <v>#REF!</v>
      </c>
      <c r="J168" s="132" t="e">
        <f>VLOOKUP(A168,'Tüm - Sektör'!$A:$H,10,0)</f>
        <v>#REF!</v>
      </c>
      <c r="K168" s="133" t="e">
        <f>VLOOKUP(A168,'Tüm - Sektör'!$A:$H,11,0)</f>
        <v>#REF!</v>
      </c>
      <c r="L168" s="133" t="e">
        <f>VLOOKUP(A168,'Tüm - Sektör'!$A:$H,12,0)</f>
        <v>#REF!</v>
      </c>
      <c r="M168" s="133" t="e">
        <f>VLOOKUP(A168,'Tüm - Sektör'!$A:$H,13,0)</f>
        <v>#REF!</v>
      </c>
      <c r="N168" s="134" t="e">
        <f>VLOOKUP(A168,'Tüm - Sektör'!$A:$H,14,0)</f>
        <v>#REF!</v>
      </c>
      <c r="O168" s="135" t="e">
        <f>VLOOKUP(A168,'Tüm - Sektör'!$A:$H,15,0)</f>
        <v>#REF!</v>
      </c>
      <c r="P168" s="153" t="e">
        <f>VLOOKUP(A168,'Tüm - Sektör'!$A:$H,16,0)</f>
        <v>#REF!</v>
      </c>
      <c r="Q168" s="158">
        <f>E168*G168/100</f>
        <v>39.57295599156879</v>
      </c>
      <c r="R168" s="166" t="str">
        <f>IF(OR(H168="", H169="", Q168=0), "", IF(H168&lt;H169, (H169-H168)/H168, ""))</f>
        <v/>
      </c>
      <c r="S168" s="191">
        <v>39.57295599156879</v>
      </c>
      <c r="T168" s="208">
        <f>S168-Q168</f>
        <v>0</v>
      </c>
      <c r="U168" s="222"/>
      <c r="W168" s="200"/>
      <c r="X168" s="209" t="str">
        <f>IF(COUNTIF('Yıldız Liste'!A:A, A168)&gt;0, "Yıldız Pazar", IF(COUNTIF('Ana Pazar Liste'!A:A, A168)&gt;0, "Ana Pazar", IF(COUNTIF('Alt Pazar Liste'!A:A, A168)&gt;0, "Alt Pazar", "")))</f>
        <v>Ana Pazar</v>
      </c>
    </row>
    <row r="169" spans="1:24" ht="30" customHeight="1" thickTop="1" thickBot="1">
      <c r="A169" s="125" t="s">
        <v>85</v>
      </c>
      <c r="B169" s="126" t="s">
        <v>200</v>
      </c>
      <c r="C169" s="127">
        <v>1271636030</v>
      </c>
      <c r="D169" s="127">
        <v>100000000</v>
      </c>
      <c r="E169" s="128">
        <f>VLOOKUP(A169,'Tüm - Sektör'!$A:$H,5,0)</f>
        <v>63.410213990449158</v>
      </c>
      <c r="F169" s="128">
        <f>VLOOKUP(A169,'Tüm - Sektör'!$A:$H,6,0)</f>
        <v>70.455793322721291</v>
      </c>
      <c r="G169" s="127">
        <f>VLOOKUP(A169,'Tüm - Sektör'!$A:$H,7,0)</f>
        <v>62.830463000000002</v>
      </c>
      <c r="H169" s="159">
        <v>10.039999999999999</v>
      </c>
      <c r="I169" s="128" t="e">
        <f>VLOOKUP(A169,'Tüm - Sektör'!$A:$H,9,0)</f>
        <v>#REF!</v>
      </c>
      <c r="J169" s="127" t="e">
        <f>VLOOKUP(A169,'Tüm - Sektör'!$A:$H,10,0)</f>
        <v>#REF!</v>
      </c>
      <c r="K169" s="128" t="e">
        <f>VLOOKUP(A169,'Tüm - Sektör'!$A:$H,11,0)</f>
        <v>#REF!</v>
      </c>
      <c r="L169" s="128" t="e">
        <f>VLOOKUP(A169,'Tüm - Sektör'!$A:$H,12,0)</f>
        <v>#REF!</v>
      </c>
      <c r="M169" s="128" t="e">
        <f>VLOOKUP(A169,'Tüm - Sektör'!$A:$H,13,0)</f>
        <v>#REF!</v>
      </c>
      <c r="N169" s="129" t="e">
        <f>VLOOKUP(A169,'Tüm - Sektör'!$A:$H,14,0)</f>
        <v>#REF!</v>
      </c>
      <c r="O169" s="130" t="e">
        <f>VLOOKUP(A169,'Tüm - Sektör'!$A:$H,15,0)</f>
        <v>#REF!</v>
      </c>
      <c r="P169" s="152" t="e">
        <f>VLOOKUP(A169,'Tüm - Sektör'!$A:$H,16,0)</f>
        <v>#REF!</v>
      </c>
      <c r="Q169" s="158">
        <f>E169*G169/100</f>
        <v>39.84093103948998</v>
      </c>
      <c r="R169" s="166" t="str">
        <f>IF(OR(H169="", H170="", Q169=0), "", IF(H169&lt;H170, (H170-H169)/H169, ""))</f>
        <v/>
      </c>
      <c r="S169" s="191">
        <v>39.84093103948998</v>
      </c>
      <c r="T169" s="208">
        <f>S169-Q169</f>
        <v>0</v>
      </c>
      <c r="U169" s="222"/>
      <c r="W169" s="200"/>
      <c r="X169" s="209" t="str">
        <f>IF(COUNTIF('Yıldız Liste'!A:A, A169)&gt;0, "Yıldız Pazar", IF(COUNTIF('Ana Pazar Liste'!A:A, A169)&gt;0, "Ana Pazar", IF(COUNTIF('Alt Pazar Liste'!A:A, A169)&gt;0, "Alt Pazar", "")))</f>
        <v>Ana Pazar</v>
      </c>
    </row>
    <row r="170" spans="1:24" ht="30" customHeight="1" thickTop="1" thickBot="1">
      <c r="A170" s="125" t="s">
        <v>324</v>
      </c>
      <c r="B170" s="126" t="s">
        <v>200</v>
      </c>
      <c r="C170" s="127">
        <v>19079519513</v>
      </c>
      <c r="D170" s="127">
        <v>1500000000</v>
      </c>
      <c r="E170" s="128">
        <f>VLOOKUP(A170,'Tüm - Sektör'!$A:$H,5,0)</f>
        <v>11.014732204323282</v>
      </c>
      <c r="F170" s="128">
        <f>VLOOKUP(A170,'Tüm - Sektör'!$A:$H,6,0)</f>
        <v>0.81590608920913199</v>
      </c>
      <c r="G170" s="127">
        <f>VLOOKUP(A170,'Tüm - Sektör'!$A:$H,7,0)</f>
        <v>363.24555199999998</v>
      </c>
      <c r="H170" s="159">
        <v>10</v>
      </c>
      <c r="I170" s="128" t="e">
        <f>VLOOKUP(A170,'Tüm - Sektör'!$A:$H,9,0)</f>
        <v>#REF!</v>
      </c>
      <c r="J170" s="127" t="e">
        <f>VLOOKUP(A170,'Tüm - Sektör'!$A:$H,10,0)</f>
        <v>#REF!</v>
      </c>
      <c r="K170" s="128" t="e">
        <f>VLOOKUP(A170,'Tüm - Sektör'!$A:$H,11,0)</f>
        <v>#REF!</v>
      </c>
      <c r="L170" s="128" t="e">
        <f>VLOOKUP(A170,'Tüm - Sektör'!$A:$H,12,0)</f>
        <v>#REF!</v>
      </c>
      <c r="M170" s="128" t="e">
        <f>VLOOKUP(A170,'Tüm - Sektör'!$A:$H,13,0)</f>
        <v>#REF!</v>
      </c>
      <c r="N170" s="129" t="e">
        <f>VLOOKUP(A170,'Tüm - Sektör'!$A:$H,14,0)</f>
        <v>#REF!</v>
      </c>
      <c r="O170" s="130" t="e">
        <f>VLOOKUP(A170,'Tüm - Sektör'!$A:$H,15,0)</f>
        <v>#REF!</v>
      </c>
      <c r="P170" s="152" t="e">
        <f>VLOOKUP(A170,'Tüm - Sektör'!$A:$H,16,0)</f>
        <v>#REF!</v>
      </c>
      <c r="Q170" s="158">
        <f>E170*G170/100</f>
        <v>40.010524796915867</v>
      </c>
      <c r="R170" s="166" t="str">
        <f>IF(OR(H170="", H171="", Q170=0), "", IF(H170&lt;H171, (H171-H170)/H170, ""))</f>
        <v/>
      </c>
      <c r="S170" s="191">
        <v>40.010524796915867</v>
      </c>
      <c r="T170" s="208">
        <f>S170-Q170</f>
        <v>0</v>
      </c>
      <c r="U170" s="222"/>
      <c r="W170" s="200"/>
      <c r="X170" s="209" t="str">
        <f>IF(COUNTIF('Yıldız Liste'!A:A, A170)&gt;0, "Yıldız Pazar", IF(COUNTIF('Ana Pazar Liste'!A:A, A170)&gt;0, "Ana Pazar", IF(COUNTIF('Alt Pazar Liste'!A:A, A170)&gt;0, "Alt Pazar", "")))</f>
        <v>Ana Pazar</v>
      </c>
    </row>
    <row r="171" spans="1:24" ht="30" customHeight="1" thickTop="1" thickBot="1">
      <c r="A171" s="125" t="s">
        <v>330</v>
      </c>
      <c r="B171" s="136" t="s">
        <v>375</v>
      </c>
      <c r="C171" s="137">
        <v>1864832744</v>
      </c>
      <c r="D171" s="137">
        <v>200000000</v>
      </c>
      <c r="E171" s="128">
        <f>VLOOKUP(A171,'Tüm - Sektör'!$A:$H,5,0)</f>
        <v>39.218762255863204</v>
      </c>
      <c r="F171" s="128">
        <f>VLOOKUP(A171,'Tüm - Sektör'!$A:$H,6,0)</f>
        <v>21.788201253257334</v>
      </c>
      <c r="G171" s="127">
        <f>VLOOKUP(A171,'Tüm - Sektör'!$A:$H,7,0)</f>
        <v>104.516908</v>
      </c>
      <c r="H171" s="159">
        <v>9.76</v>
      </c>
      <c r="I171" s="141" t="e">
        <f>VLOOKUP(A171,'Tüm - Sektör'!$A:$H,9,0)</f>
        <v>#REF!</v>
      </c>
      <c r="J171" s="145" t="e">
        <f>VLOOKUP(A171,'Tüm - Sektör'!$A:$H,10,0)</f>
        <v>#REF!</v>
      </c>
      <c r="K171" s="146" t="e">
        <f>VLOOKUP(A171,'Tüm - Sektör'!$A:$H,11,0)</f>
        <v>#REF!</v>
      </c>
      <c r="L171" s="146" t="e">
        <f>VLOOKUP(A171,'Tüm - Sektör'!$A:$H,12,0)</f>
        <v>#REF!</v>
      </c>
      <c r="M171" s="146" t="e">
        <f>VLOOKUP(A171,'Tüm - Sektör'!$A:$H,13,0)</f>
        <v>#REF!</v>
      </c>
      <c r="N171" s="147" t="e">
        <f>VLOOKUP(A171,'Tüm - Sektör'!$A:$H,14,0)</f>
        <v>#REF!</v>
      </c>
      <c r="O171" s="148" t="e">
        <f>VLOOKUP(A171,'Tüm - Sektör'!$A:$H,15,0)</f>
        <v>#REF!</v>
      </c>
      <c r="P171" s="156" t="e">
        <f>VLOOKUP(A171,'Tüm - Sektör'!$A:$H,16,0)</f>
        <v>#REF!</v>
      </c>
      <c r="Q171" s="158">
        <f>E171*G171/100</f>
        <v>40.990237665699269</v>
      </c>
      <c r="R171" s="166" t="str">
        <f>IF(OR(H171="", H172="", Q171=0), "", IF(H171&lt;H172, (H172-H171)/H171, ""))</f>
        <v/>
      </c>
      <c r="S171" s="191">
        <v>40.990237665699269</v>
      </c>
      <c r="T171" s="208">
        <f>S171-Q171</f>
        <v>0</v>
      </c>
      <c r="U171" s="222"/>
      <c r="W171" s="200"/>
      <c r="X171" s="209" t="str">
        <f>IF(COUNTIF('Yıldız Liste'!A:A, A171)&gt;0, "Yıldız Pazar", IF(COUNTIF('Ana Pazar Liste'!A:A, A171)&gt;0, "Ana Pazar", IF(COUNTIF('Alt Pazar Liste'!A:A, A171)&gt;0, "Alt Pazar", "")))</f>
        <v>Ana Pazar</v>
      </c>
    </row>
    <row r="172" spans="1:24" ht="30" customHeight="1" thickTop="1" thickBot="1">
      <c r="A172" s="125" t="s">
        <v>73</v>
      </c>
      <c r="B172" s="136" t="s">
        <v>287</v>
      </c>
      <c r="C172" s="137">
        <v>4342116936</v>
      </c>
      <c r="D172" s="137">
        <v>490000000</v>
      </c>
      <c r="E172" s="128">
        <f>VLOOKUP(A172,'Tüm - Sektör'!$A:$H,5,0)</f>
        <v>46.617927623336463</v>
      </c>
      <c r="F172" s="128">
        <f>VLOOKUP(A172,'Tüm - Sektör'!$A:$H,6,0)</f>
        <v>10.570958644747497</v>
      </c>
      <c r="G172" s="127">
        <f>VLOOKUP(A172,'Tüm - Sektör'!$A:$H,7,0)</f>
        <v>88.016211999999996</v>
      </c>
      <c r="H172" s="159">
        <v>9.75</v>
      </c>
      <c r="I172" s="141" t="e">
        <f>VLOOKUP(A172,'Tüm - Sektör'!$A:$H,9,0)</f>
        <v>#REF!</v>
      </c>
      <c r="J172" s="145" t="e">
        <f>VLOOKUP(A172,'Tüm - Sektör'!$A:$H,10,0)</f>
        <v>#REF!</v>
      </c>
      <c r="K172" s="146" t="e">
        <f>VLOOKUP(A172,'Tüm - Sektör'!$A:$H,11,0)</f>
        <v>#REF!</v>
      </c>
      <c r="L172" s="146" t="e">
        <f>VLOOKUP(A172,'Tüm - Sektör'!$A:$H,12,0)</f>
        <v>#REF!</v>
      </c>
      <c r="M172" s="146" t="e">
        <f>VLOOKUP(A172,'Tüm - Sektör'!$A:$H,13,0)</f>
        <v>#REF!</v>
      </c>
      <c r="N172" s="147" t="e">
        <f>VLOOKUP(A172,'Tüm - Sektör'!$A:$H,14,0)</f>
        <v>#REF!</v>
      </c>
      <c r="O172" s="148" t="e">
        <f>VLOOKUP(A172,'Tüm - Sektör'!$A:$H,15,0)</f>
        <v>#REF!</v>
      </c>
      <c r="P172" s="156" t="e">
        <f>VLOOKUP(A172,'Tüm - Sektör'!$A:$H,16,0)</f>
        <v>#REF!</v>
      </c>
      <c r="Q172" s="158">
        <f>E172*G172/100</f>
        <v>41.031334006962382</v>
      </c>
      <c r="R172" s="166" t="str">
        <f>IF(OR(H172="", H173="", Q172=0), "", IF(H172&lt;H173, (H173-H172)/H172, ""))</f>
        <v/>
      </c>
      <c r="S172" s="191">
        <v>41.031334006962382</v>
      </c>
      <c r="T172" s="208">
        <f>S172-Q172</f>
        <v>0</v>
      </c>
      <c r="U172" s="222"/>
      <c r="W172" s="200"/>
      <c r="X172" s="209" t="str">
        <f>IF(COUNTIF('Yıldız Liste'!A:A, A172)&gt;0, "Yıldız Pazar", IF(COUNTIF('Ana Pazar Liste'!A:A, A172)&gt;0, "Ana Pazar", IF(COUNTIF('Alt Pazar Liste'!A:A, A172)&gt;0, "Alt Pazar", "")))</f>
        <v>Ana Pazar</v>
      </c>
    </row>
    <row r="173" spans="1:24" ht="30" customHeight="1" thickTop="1" thickBot="1">
      <c r="A173" s="125" t="s">
        <v>74</v>
      </c>
      <c r="B173" s="136" t="s">
        <v>255</v>
      </c>
      <c r="C173" s="137">
        <v>633089921</v>
      </c>
      <c r="D173" s="137">
        <v>375000000</v>
      </c>
      <c r="E173" s="128">
        <f>VLOOKUP(A173,'Tüm - Sektör'!$A:$H,5,0)</f>
        <v>19.223597350219343</v>
      </c>
      <c r="F173" s="128">
        <f>VLOOKUP(A173,'Tüm - Sektör'!$A:$H,6,0)</f>
        <v>5.6958806963612867</v>
      </c>
      <c r="G173" s="127">
        <f>VLOOKUP(A173,'Tüm - Sektör'!$A:$H,7,0)</f>
        <v>217.20958099999999</v>
      </c>
      <c r="H173" s="159">
        <v>9.58</v>
      </c>
      <c r="I173" s="141" t="e">
        <f>VLOOKUP(A173,'Tüm - Sektör'!$A:$H,9,0)</f>
        <v>#REF!</v>
      </c>
      <c r="J173" s="145" t="e">
        <f>VLOOKUP(A173,'Tüm - Sektör'!$A:$H,10,0)</f>
        <v>#REF!</v>
      </c>
      <c r="K173" s="146" t="e">
        <f>VLOOKUP(A173,'Tüm - Sektör'!$A:$H,11,0)</f>
        <v>#REF!</v>
      </c>
      <c r="L173" s="146" t="e">
        <f>VLOOKUP(A173,'Tüm - Sektör'!$A:$H,12,0)</f>
        <v>#REF!</v>
      </c>
      <c r="M173" s="146" t="e">
        <f>VLOOKUP(A173,'Tüm - Sektör'!$A:$H,13,0)</f>
        <v>#REF!</v>
      </c>
      <c r="N173" s="147" t="e">
        <f>VLOOKUP(A173,'Tüm - Sektör'!$A:$H,14,0)</f>
        <v>#REF!</v>
      </c>
      <c r="O173" s="148" t="e">
        <f>VLOOKUP(A173,'Tüm - Sektör'!$A:$H,15,0)</f>
        <v>#REF!</v>
      </c>
      <c r="P173" s="156" t="e">
        <f>VLOOKUP(A173,'Tüm - Sektör'!$A:$H,16,0)</f>
        <v>#REF!</v>
      </c>
      <c r="Q173" s="158">
        <f>E173*G173/100</f>
        <v>41.755495257538534</v>
      </c>
      <c r="R173" s="166" t="str">
        <f>IF(OR(H173="", H174="", Q173=0), "", IF(H173&lt;H174, (H174-H173)/H173, ""))</f>
        <v/>
      </c>
      <c r="S173" s="191">
        <v>41.755495257538534</v>
      </c>
      <c r="T173" s="208">
        <f>S173-Q173</f>
        <v>0</v>
      </c>
      <c r="U173" s="222"/>
      <c r="W173" s="200"/>
      <c r="X173" s="209" t="str">
        <f>IF(COUNTIF('Yıldız Liste'!A:A, A173)&gt;0, "Yıldız Pazar", IF(COUNTIF('Ana Pazar Liste'!A:A, A173)&gt;0, "Ana Pazar", IF(COUNTIF('Alt Pazar Liste'!A:A, A173)&gt;0, "Alt Pazar", "")))</f>
        <v>Ana Pazar</v>
      </c>
    </row>
    <row r="174" spans="1:24" ht="30" customHeight="1" thickTop="1" thickBot="1">
      <c r="A174" s="125" t="s">
        <v>20</v>
      </c>
      <c r="B174" s="136" t="s">
        <v>287</v>
      </c>
      <c r="C174" s="137">
        <v>1735116415</v>
      </c>
      <c r="D174" s="137">
        <v>400000000</v>
      </c>
      <c r="E174" s="128">
        <f>VLOOKUP(A174,'Tüm - Sektör'!$A:$H,5,0)</f>
        <v>24.491243400834463</v>
      </c>
      <c r="F174" s="128">
        <f>VLOOKUP(A174,'Tüm - Sektör'!$A:$H,6,0)</f>
        <v>6.8031231668984624</v>
      </c>
      <c r="G174" s="127">
        <f>VLOOKUP(A174,'Tüm - Sektör'!$A:$H,7,0)</f>
        <v>175.248232</v>
      </c>
      <c r="H174" s="159">
        <v>9.32</v>
      </c>
      <c r="I174" s="141" t="e">
        <f>VLOOKUP(A174,'Tüm - Sektör'!$A:$H,9,0)</f>
        <v>#REF!</v>
      </c>
      <c r="J174" s="145" t="e">
        <f>VLOOKUP(A174,'Tüm - Sektör'!$A:$H,10,0)</f>
        <v>#REF!</v>
      </c>
      <c r="K174" s="146" t="e">
        <f>VLOOKUP(A174,'Tüm - Sektör'!$A:$H,11,0)</f>
        <v>#REF!</v>
      </c>
      <c r="L174" s="146" t="e">
        <f>VLOOKUP(A174,'Tüm - Sektör'!$A:$H,12,0)</f>
        <v>#REF!</v>
      </c>
      <c r="M174" s="146" t="e">
        <f>VLOOKUP(A174,'Tüm - Sektör'!$A:$H,13,0)</f>
        <v>#REF!</v>
      </c>
      <c r="N174" s="147" t="e">
        <f>VLOOKUP(A174,'Tüm - Sektör'!$A:$H,14,0)</f>
        <v>#REF!</v>
      </c>
      <c r="O174" s="148" t="e">
        <f>VLOOKUP(A174,'Tüm - Sektör'!$A:$H,15,0)</f>
        <v>#REF!</v>
      </c>
      <c r="P174" s="156" t="e">
        <f>VLOOKUP(A174,'Tüm - Sektör'!$A:$H,16,0)</f>
        <v>#REF!</v>
      </c>
      <c r="Q174" s="158">
        <f>E174*G174/100</f>
        <v>42.920471054779071</v>
      </c>
      <c r="R174" s="166" t="str">
        <f>IF(OR(H174="", H175="", Q174=0), "", IF(H174&lt;H175, (H175-H174)/H174, ""))</f>
        <v/>
      </c>
      <c r="S174" s="191">
        <v>42.920471054779071</v>
      </c>
      <c r="T174" s="208">
        <f>S174-Q174</f>
        <v>0</v>
      </c>
      <c r="U174" s="222"/>
      <c r="W174" s="200"/>
      <c r="X174" s="209" t="str">
        <f>IF(COUNTIF('Yıldız Liste'!A:A, A174)&gt;0, "Yıldız Pazar", IF(COUNTIF('Ana Pazar Liste'!A:A, A174)&gt;0, "Ana Pazar", IF(COUNTIF('Alt Pazar Liste'!A:A, A174)&gt;0, "Alt Pazar", "")))</f>
        <v>Ana Pazar</v>
      </c>
    </row>
    <row r="175" spans="1:24" ht="30" customHeight="1" thickTop="1" thickBot="1">
      <c r="A175" s="125" t="s">
        <v>197</v>
      </c>
      <c r="B175" s="136" t="s">
        <v>605</v>
      </c>
      <c r="C175" s="137">
        <v>8818140480</v>
      </c>
      <c r="D175" s="137">
        <v>390000000</v>
      </c>
      <c r="E175" s="128">
        <f>VLOOKUP(A175,'Tüm - Sektör'!$A:$H,5,0)</f>
        <v>58.617839413263574</v>
      </c>
      <c r="F175" s="128">
        <f>VLOOKUP(A175,'Tüm - Sektör'!$A:$H,6,0)</f>
        <v>16.700239149077941</v>
      </c>
      <c r="G175" s="127">
        <f>VLOOKUP(A175,'Tüm - Sektör'!$A:$H,7,0)</f>
        <v>74.35284</v>
      </c>
      <c r="H175" s="159">
        <v>9.18</v>
      </c>
      <c r="I175" s="141" t="e">
        <f>VLOOKUP(A175,'Tüm - Sektör'!$A:$H,9,0)</f>
        <v>#REF!</v>
      </c>
      <c r="J175" s="145" t="e">
        <f>VLOOKUP(A175,'Tüm - Sektör'!$A:$H,10,0)</f>
        <v>#REF!</v>
      </c>
      <c r="K175" s="146" t="e">
        <f>VLOOKUP(A175,'Tüm - Sektör'!$A:$H,11,0)</f>
        <v>#REF!</v>
      </c>
      <c r="L175" s="146" t="e">
        <f>VLOOKUP(A175,'Tüm - Sektör'!$A:$H,12,0)</f>
        <v>#REF!</v>
      </c>
      <c r="M175" s="146" t="e">
        <f>VLOOKUP(A175,'Tüm - Sektör'!$A:$H,13,0)</f>
        <v>#REF!</v>
      </c>
      <c r="N175" s="147" t="e">
        <f>VLOOKUP(A175,'Tüm - Sektör'!$A:$H,14,0)</f>
        <v>#REF!</v>
      </c>
      <c r="O175" s="148" t="e">
        <f>VLOOKUP(A175,'Tüm - Sektör'!$A:$H,15,0)</f>
        <v>#REF!</v>
      </c>
      <c r="P175" s="156" t="e">
        <f>VLOOKUP(A175,'Tüm - Sektör'!$A:$H,16,0)</f>
        <v>#REF!</v>
      </c>
      <c r="Q175" s="158">
        <f>E175*G175/100</f>
        <v>43.584028350400807</v>
      </c>
      <c r="R175" s="166" t="str">
        <f>IF(OR(H175="", H176="", Q175=0), "", IF(H175&lt;H176, (H176-H175)/H175, ""))</f>
        <v/>
      </c>
      <c r="S175" s="191">
        <v>43.584028350400807</v>
      </c>
      <c r="T175" s="208">
        <f>S175-Q175</f>
        <v>0</v>
      </c>
      <c r="U175" s="222"/>
      <c r="W175" s="200"/>
      <c r="X175" s="209" t="str">
        <f>IF(COUNTIF('Yıldız Liste'!A:A, A175)&gt;0, "Yıldız Pazar", IF(COUNTIF('Ana Pazar Liste'!A:A, A175)&gt;0, "Ana Pazar", IF(COUNTIF('Alt Pazar Liste'!A:A, A175)&gt;0, "Alt Pazar", "")))</f>
        <v>Ana Pazar</v>
      </c>
    </row>
    <row r="176" spans="1:24" ht="30" customHeight="1" thickTop="1" thickBot="1">
      <c r="A176" s="125" t="s">
        <v>774</v>
      </c>
      <c r="B176" s="136" t="s">
        <v>221</v>
      </c>
      <c r="C176" s="137">
        <v>1994126679</v>
      </c>
      <c r="D176" s="137">
        <v>330000000</v>
      </c>
      <c r="E176" s="128">
        <f>VLOOKUP(A176,'Tüm - Sektör'!$A:$H,5,0)</f>
        <v>36.978703132844984</v>
      </c>
      <c r="F176" s="128">
        <f>VLOOKUP(A176,'Tüm - Sektör'!$A:$H,6,0)</f>
        <v>14.00708452001704</v>
      </c>
      <c r="G176" s="127">
        <f>VLOOKUP(A176,'Tüm - Sektör'!$A:$H,7,0)</f>
        <v>119.817104</v>
      </c>
      <c r="H176" s="159">
        <v>9.0299999999999994</v>
      </c>
      <c r="I176" s="141" t="e">
        <f>VLOOKUP(A176,'Tüm - Sektör'!$A:$H,9,0)</f>
        <v>#REF!</v>
      </c>
      <c r="J176" s="145" t="e">
        <f>VLOOKUP(A176,'Tüm - Sektör'!$A:$H,10,0)</f>
        <v>#REF!</v>
      </c>
      <c r="K176" s="146" t="e">
        <f>VLOOKUP(A176,'Tüm - Sektör'!$A:$H,11,0)</f>
        <v>#REF!</v>
      </c>
      <c r="L176" s="146" t="e">
        <f>VLOOKUP(A176,'Tüm - Sektör'!$A:$H,12,0)</f>
        <v>#REF!</v>
      </c>
      <c r="M176" s="146" t="e">
        <f>VLOOKUP(A176,'Tüm - Sektör'!$A:$H,13,0)</f>
        <v>#REF!</v>
      </c>
      <c r="N176" s="147" t="e">
        <f>VLOOKUP(A176,'Tüm - Sektör'!$A:$H,14,0)</f>
        <v>#REF!</v>
      </c>
      <c r="O176" s="148" t="e">
        <f>VLOOKUP(A176,'Tüm - Sektör'!$A:$H,15,0)</f>
        <v>#REF!</v>
      </c>
      <c r="P176" s="156" t="e">
        <f>VLOOKUP(A176,'Tüm - Sektör'!$A:$H,16,0)</f>
        <v>#REF!</v>
      </c>
      <c r="Q176" s="158">
        <f>E176*G176/100</f>
        <v>44.306811190532137</v>
      </c>
      <c r="R176" s="166" t="str">
        <f>IF(OR(H176="", H177="", Q176=0), "", IF(H176&lt;H177, (H177-H176)/H176, ""))</f>
        <v/>
      </c>
      <c r="S176" s="191">
        <v>44.306811190532137</v>
      </c>
      <c r="T176" s="208">
        <f>S176-Q176</f>
        <v>0</v>
      </c>
      <c r="U176" s="222"/>
      <c r="W176" s="200"/>
      <c r="X176" s="209" t="str">
        <f>IF(COUNTIF('Yıldız Liste'!A:A, A176)&gt;0, "Yıldız Pazar", IF(COUNTIF('Ana Pazar Liste'!A:A, A176)&gt;0, "Ana Pazar", IF(COUNTIF('Alt Pazar Liste'!A:A, A176)&gt;0, "Alt Pazar", "")))</f>
        <v>Ana Pazar</v>
      </c>
    </row>
    <row r="177" spans="1:24" ht="30" customHeight="1" thickTop="1" thickBot="1">
      <c r="A177" s="125" t="s">
        <v>78</v>
      </c>
      <c r="B177" s="136" t="s">
        <v>221</v>
      </c>
      <c r="C177" s="137">
        <v>6825401407</v>
      </c>
      <c r="D177" s="137">
        <v>335348000</v>
      </c>
      <c r="E177" s="128">
        <f>VLOOKUP(A177,'Tüm - Sektör'!$A:$H,5,0)</f>
        <v>26.671731515251022</v>
      </c>
      <c r="F177" s="128">
        <f>VLOOKUP(A177,'Tüm - Sektör'!$A:$H,6,0)</f>
        <v>9.9418110124598265</v>
      </c>
      <c r="G177" s="127">
        <f>VLOOKUP(A177,'Tüm - Sektör'!$A:$H,7,0)</f>
        <v>166.28656799999999</v>
      </c>
      <c r="H177" s="159">
        <v>9.02</v>
      </c>
      <c r="I177" s="141" t="e">
        <f>VLOOKUP(A177,'Tüm - Sektör'!$A:$H,9,0)</f>
        <v>#REF!</v>
      </c>
      <c r="J177" s="145" t="e">
        <f>VLOOKUP(A177,'Tüm - Sektör'!$A:$H,10,0)</f>
        <v>#REF!</v>
      </c>
      <c r="K177" s="146" t="e">
        <f>VLOOKUP(A177,'Tüm - Sektör'!$A:$H,11,0)</f>
        <v>#REF!</v>
      </c>
      <c r="L177" s="146" t="e">
        <f>VLOOKUP(A177,'Tüm - Sektör'!$A:$H,12,0)</f>
        <v>#REF!</v>
      </c>
      <c r="M177" s="146" t="e">
        <f>VLOOKUP(A177,'Tüm - Sektör'!$A:$H,13,0)</f>
        <v>#REF!</v>
      </c>
      <c r="N177" s="147" t="e">
        <f>VLOOKUP(A177,'Tüm - Sektör'!$A:$H,14,0)</f>
        <v>#REF!</v>
      </c>
      <c r="O177" s="148" t="e">
        <f>VLOOKUP(A177,'Tüm - Sektör'!$A:$H,15,0)</f>
        <v>#REF!</v>
      </c>
      <c r="P177" s="156" t="e">
        <f>VLOOKUP(A177,'Tüm - Sektör'!$A:$H,16,0)</f>
        <v>#REF!</v>
      </c>
      <c r="Q177" s="158">
        <f>E177*G177/100</f>
        <v>44.351506962885317</v>
      </c>
      <c r="R177" s="166" t="str">
        <f>IF(OR(H177="", H178="", Q177=0), "", IF(H177&lt;H178, (H178-H177)/H177, ""))</f>
        <v/>
      </c>
      <c r="S177" s="191">
        <v>44.351506962885317</v>
      </c>
      <c r="T177" s="208">
        <f>S177-Q177</f>
        <v>0</v>
      </c>
      <c r="U177" s="222"/>
      <c r="W177" s="200"/>
      <c r="X177" s="209" t="str">
        <f>IF(COUNTIF('Yıldız Liste'!A:A, A177)&gt;0, "Yıldız Pazar", IF(COUNTIF('Ana Pazar Liste'!A:A, A177)&gt;0, "Ana Pazar", IF(COUNTIF('Alt Pazar Liste'!A:A, A177)&gt;0, "Alt Pazar", "")))</f>
        <v>Ana Pazar</v>
      </c>
    </row>
    <row r="178" spans="1:24" ht="30" customHeight="1" thickTop="1" thickBot="1">
      <c r="A178" s="125" t="s">
        <v>101</v>
      </c>
      <c r="B178" s="131" t="s">
        <v>233</v>
      </c>
      <c r="C178" s="132">
        <v>4675184543</v>
      </c>
      <c r="D178" s="132">
        <v>175000000</v>
      </c>
      <c r="E178" s="128">
        <f>VLOOKUP(A178,'Tüm - Sektör'!$A:$H,5,0)</f>
        <v>33.319323945919244</v>
      </c>
      <c r="F178" s="128">
        <f>VLOOKUP(A178,'Tüm - Sektör'!$A:$H,6,0)</f>
        <v>23.79951710422803</v>
      </c>
      <c r="G178" s="127">
        <f>VLOOKUP(A178,'Tüm - Sektör'!$A:$H,7,0)</f>
        <v>134.44486900000001</v>
      </c>
      <c r="H178" s="159">
        <v>8.93</v>
      </c>
      <c r="I178" s="133" t="e">
        <f>VLOOKUP(A178,'Tüm - Sektör'!$A:$H,9,0)</f>
        <v>#REF!</v>
      </c>
      <c r="J178" s="132" t="e">
        <f>VLOOKUP(A178,'Tüm - Sektör'!$A:$H,10,0)</f>
        <v>#REF!</v>
      </c>
      <c r="K178" s="133" t="e">
        <f>VLOOKUP(A178,'Tüm - Sektör'!$A:$H,11,0)</f>
        <v>#REF!</v>
      </c>
      <c r="L178" s="133" t="e">
        <f>VLOOKUP(A178,'Tüm - Sektör'!$A:$H,12,0)</f>
        <v>#REF!</v>
      </c>
      <c r="M178" s="133" t="e">
        <f>VLOOKUP(A178,'Tüm - Sektör'!$A:$H,13,0)</f>
        <v>#REF!</v>
      </c>
      <c r="N178" s="134" t="e">
        <f>VLOOKUP(A178,'Tüm - Sektör'!$A:$H,14,0)</f>
        <v>#REF!</v>
      </c>
      <c r="O178" s="135" t="e">
        <f>VLOOKUP(A178,'Tüm - Sektör'!$A:$H,15,0)</f>
        <v>#REF!</v>
      </c>
      <c r="P178" s="153" t="e">
        <f>VLOOKUP(A178,'Tüm - Sektör'!$A:$H,16,0)</f>
        <v>#REF!</v>
      </c>
      <c r="Q178" s="158">
        <f>E178*G178/100</f>
        <v>44.796121430776765</v>
      </c>
      <c r="R178" s="166" t="str">
        <f>IF(OR(H178="", H179="", Q178=0), "", IF(H178&lt;H179, (H179-H178)/H178, ""))</f>
        <v/>
      </c>
      <c r="S178" s="191">
        <v>44.796121430776765</v>
      </c>
      <c r="T178" s="208">
        <f>S178-Q178</f>
        <v>0</v>
      </c>
      <c r="U178" s="222"/>
      <c r="W178" s="200"/>
      <c r="X178" s="209" t="str">
        <f>IF(COUNTIF('Yıldız Liste'!A:A, A178)&gt;0, "Yıldız Pazar", IF(COUNTIF('Ana Pazar Liste'!A:A, A178)&gt;0, "Ana Pazar", IF(COUNTIF('Alt Pazar Liste'!A:A, A178)&gt;0, "Alt Pazar", "")))</f>
        <v>Ana Pazar</v>
      </c>
    </row>
    <row r="179" spans="1:24" ht="30" customHeight="1" thickTop="1" thickBot="1">
      <c r="A179" s="125" t="s">
        <v>256</v>
      </c>
      <c r="B179" s="136" t="s">
        <v>255</v>
      </c>
      <c r="C179" s="137">
        <v>1748599456</v>
      </c>
      <c r="D179" s="137">
        <v>220000000</v>
      </c>
      <c r="E179" s="128">
        <f>VLOOKUP(A179,'Tüm - Sektör'!$A:$H,5,0)</f>
        <v>58.366649016592</v>
      </c>
      <c r="F179" s="128">
        <f>VLOOKUP(A179,'Tüm - Sektör'!$A:$H,6,0)</f>
        <v>33.162868759427269</v>
      </c>
      <c r="G179" s="127">
        <f>VLOOKUP(A179,'Tüm - Sektör'!$A:$H,7,0)</f>
        <v>78.150914</v>
      </c>
      <c r="H179" s="159">
        <v>8.77</v>
      </c>
      <c r="I179" s="141" t="e">
        <f>VLOOKUP(A179,'Tüm - Sektör'!$A:$H,9,0)</f>
        <v>#REF!</v>
      </c>
      <c r="J179" s="145" t="e">
        <f>VLOOKUP(A179,'Tüm - Sektör'!$A:$H,10,0)</f>
        <v>#REF!</v>
      </c>
      <c r="K179" s="146" t="e">
        <f>VLOOKUP(A179,'Tüm - Sektör'!$A:$H,11,0)</f>
        <v>#REF!</v>
      </c>
      <c r="L179" s="146" t="e">
        <f>VLOOKUP(A179,'Tüm - Sektör'!$A:$H,12,0)</f>
        <v>#REF!</v>
      </c>
      <c r="M179" s="146" t="e">
        <f>VLOOKUP(A179,'Tüm - Sektör'!$A:$H,13,0)</f>
        <v>#REF!</v>
      </c>
      <c r="N179" s="147" t="e">
        <f>VLOOKUP(A179,'Tüm - Sektör'!$A:$H,14,0)</f>
        <v>#REF!</v>
      </c>
      <c r="O179" s="148" t="e">
        <f>VLOOKUP(A179,'Tüm - Sektör'!$A:$H,15,0)</f>
        <v>#REF!</v>
      </c>
      <c r="P179" s="156" t="e">
        <f>VLOOKUP(A179,'Tüm - Sektör'!$A:$H,16,0)</f>
        <v>#REF!</v>
      </c>
      <c r="Q179" s="158">
        <f>E179*G179/100</f>
        <v>45.61406967763866</v>
      </c>
      <c r="R179" s="166" t="str">
        <f>IF(OR(H179="", H180="", Q179=0), "", IF(H179&lt;H180, (H180-H179)/H179, ""))</f>
        <v/>
      </c>
      <c r="S179" s="191">
        <v>45.61406967763866</v>
      </c>
      <c r="T179" s="208">
        <f>S179-Q179</f>
        <v>0</v>
      </c>
      <c r="U179" s="222"/>
      <c r="W179" s="200"/>
      <c r="X179" s="209" t="str">
        <f>IF(COUNTIF('Yıldız Liste'!A:A, A179)&gt;0, "Yıldız Pazar", IF(COUNTIF('Ana Pazar Liste'!A:A, A179)&gt;0, "Ana Pazar", IF(COUNTIF('Alt Pazar Liste'!A:A, A179)&gt;0, "Alt Pazar", "")))</f>
        <v>Ana Pazar</v>
      </c>
    </row>
    <row r="180" spans="1:24" ht="30" customHeight="1" thickTop="1" thickBot="1">
      <c r="A180" s="125" t="s">
        <v>203</v>
      </c>
      <c r="B180" s="126" t="s">
        <v>200</v>
      </c>
      <c r="C180" s="127">
        <v>6764257574</v>
      </c>
      <c r="D180" s="127">
        <v>500000000</v>
      </c>
      <c r="E180" s="128">
        <f>VLOOKUP(A180,'Tüm - Sektör'!$A:$H,5,0)</f>
        <v>23.533737819452103</v>
      </c>
      <c r="F180" s="128">
        <f>VLOOKUP(A180,'Tüm - Sektör'!$A:$H,6,0)</f>
        <v>5.8834344548630257</v>
      </c>
      <c r="G180" s="127">
        <f>VLOOKUP(A180,'Tüm - Sektör'!$A:$H,7,0)</f>
        <v>194.287902</v>
      </c>
      <c r="H180" s="159">
        <v>8.75</v>
      </c>
      <c r="I180" s="128" t="e">
        <f>VLOOKUP(A180,'Tüm - Sektör'!$A:$H,9,0)</f>
        <v>#REF!</v>
      </c>
      <c r="J180" s="127" t="e">
        <f>VLOOKUP(A180,'Tüm - Sektör'!$A:$H,10,0)</f>
        <v>#REF!</v>
      </c>
      <c r="K180" s="128" t="e">
        <f>VLOOKUP(A180,'Tüm - Sektör'!$A:$H,11,0)</f>
        <v>#REF!</v>
      </c>
      <c r="L180" s="128" t="e">
        <f>VLOOKUP(A180,'Tüm - Sektör'!$A:$H,12,0)</f>
        <v>#REF!</v>
      </c>
      <c r="M180" s="128" t="e">
        <f>VLOOKUP(A180,'Tüm - Sektör'!$A:$H,13,0)</f>
        <v>#REF!</v>
      </c>
      <c r="N180" s="129" t="e">
        <f>VLOOKUP(A180,'Tüm - Sektör'!$A:$H,14,0)</f>
        <v>#REF!</v>
      </c>
      <c r="O180" s="130" t="e">
        <f>VLOOKUP(A180,'Tüm - Sektör'!$A:$H,15,0)</f>
        <v>#REF!</v>
      </c>
      <c r="P180" s="152" t="e">
        <f>VLOOKUP(A180,'Tüm - Sektör'!$A:$H,16,0)</f>
        <v>#REF!</v>
      </c>
      <c r="Q180" s="158">
        <f>E180*G180/100</f>
        <v>45.723205471594035</v>
      </c>
      <c r="R180" s="166" t="str">
        <f>IF(OR(H180="", H181="", Q180=0), "", IF(H180&lt;H181, (H181-H180)/H180, ""))</f>
        <v/>
      </c>
      <c r="S180" s="191">
        <v>45.723205471594035</v>
      </c>
      <c r="T180" s="208">
        <f>S180-Q180</f>
        <v>0</v>
      </c>
      <c r="U180" s="222"/>
      <c r="W180" s="200"/>
      <c r="X180" s="209" t="str">
        <f>IF(COUNTIF('Yıldız Liste'!A:A, A180)&gt;0, "Yıldız Pazar", IF(COUNTIF('Ana Pazar Liste'!A:A, A180)&gt;0, "Ana Pazar", IF(COUNTIF('Alt Pazar Liste'!A:A, A180)&gt;0, "Alt Pazar", "")))</f>
        <v>Ana Pazar</v>
      </c>
    </row>
    <row r="181" spans="1:24" ht="30" customHeight="1" thickTop="1" thickBot="1">
      <c r="A181" s="125" t="s">
        <v>31</v>
      </c>
      <c r="B181" s="131" t="s">
        <v>233</v>
      </c>
      <c r="C181" s="132">
        <v>1994719643</v>
      </c>
      <c r="D181" s="132">
        <v>192000000</v>
      </c>
      <c r="E181" s="128">
        <f>VLOOKUP(A181,'Tüm - Sektör'!$A:$H,5,0)</f>
        <v>26.663049024175066</v>
      </c>
      <c r="F181" s="128">
        <f>VLOOKUP(A181,'Tüm - Sektör'!$A:$H,6,0)</f>
        <v>17.358755875113975</v>
      </c>
      <c r="G181" s="127">
        <f>VLOOKUP(A181,'Tüm - Sektör'!$A:$H,7,0)</f>
        <v>171.666124</v>
      </c>
      <c r="H181" s="159">
        <v>8.74</v>
      </c>
      <c r="I181" s="133" t="e">
        <f>VLOOKUP(A181,'Tüm - Sektör'!$A:$H,9,0)</f>
        <v>#REF!</v>
      </c>
      <c r="J181" s="132" t="e">
        <f>VLOOKUP(A181,'Tüm - Sektör'!$A:$H,10,0)</f>
        <v>#REF!</v>
      </c>
      <c r="K181" s="133" t="e">
        <f>VLOOKUP(A181,'Tüm - Sektör'!$A:$H,11,0)</f>
        <v>#REF!</v>
      </c>
      <c r="L181" s="133" t="e">
        <f>VLOOKUP(A181,'Tüm - Sektör'!$A:$H,12,0)</f>
        <v>#REF!</v>
      </c>
      <c r="M181" s="133" t="e">
        <f>VLOOKUP(A181,'Tüm - Sektör'!$A:$H,13,0)</f>
        <v>#REF!</v>
      </c>
      <c r="N181" s="134" t="e">
        <f>VLOOKUP(A181,'Tüm - Sektör'!$A:$H,14,0)</f>
        <v>#REF!</v>
      </c>
      <c r="O181" s="135" t="e">
        <f>VLOOKUP(A181,'Tüm - Sektör'!$A:$H,15,0)</f>
        <v>#REF!</v>
      </c>
      <c r="P181" s="153" t="e">
        <f>VLOOKUP(A181,'Tüm - Sektör'!$A:$H,16,0)</f>
        <v>#REF!</v>
      </c>
      <c r="Q181" s="158">
        <f>E181*G181/100</f>
        <v>45.771422800021156</v>
      </c>
      <c r="R181" s="166" t="str">
        <f>IF(OR(H181="", H182="", Q181=0), "", IF(H181&lt;H182, (H182-H181)/H181, ""))</f>
        <v/>
      </c>
      <c r="S181" s="191">
        <v>45.771422800021156</v>
      </c>
      <c r="T181" s="208">
        <f>S181-Q181</f>
        <v>0</v>
      </c>
      <c r="U181" s="222"/>
      <c r="W181" s="200"/>
      <c r="X181" s="209" t="str">
        <f>IF(COUNTIF('Yıldız Liste'!A:A, A181)&gt;0, "Yıldız Pazar", IF(COUNTIF('Ana Pazar Liste'!A:A, A181)&gt;0, "Ana Pazar", IF(COUNTIF('Alt Pazar Liste'!A:A, A181)&gt;0, "Alt Pazar", "")))</f>
        <v>Ana Pazar</v>
      </c>
    </row>
    <row r="182" spans="1:24" ht="30" customHeight="1" thickTop="1" thickBot="1">
      <c r="A182" s="125" t="s">
        <v>125</v>
      </c>
      <c r="B182" s="136" t="s">
        <v>349</v>
      </c>
      <c r="C182" s="137">
        <v>4744517178</v>
      </c>
      <c r="D182" s="137">
        <v>540000000</v>
      </c>
      <c r="E182" s="128">
        <f>VLOOKUP(A182,'Tüm - Sektör'!$A:$H,5,0)</f>
        <v>14.509997493470483</v>
      </c>
      <c r="F182" s="128">
        <f>VLOOKUP(A182,'Tüm - Sektör'!$A:$H,6,0)</f>
        <v>3.3587957160811301</v>
      </c>
      <c r="G182" s="127">
        <f>VLOOKUP(A182,'Tüm - Sektör'!$A:$H,7,0)</f>
        <v>324.72809000000001</v>
      </c>
      <c r="H182" s="159">
        <v>8.49</v>
      </c>
      <c r="I182" s="141" t="e">
        <f>VLOOKUP(A182,'Tüm - Sektör'!$A:$H,9,0)</f>
        <v>#REF!</v>
      </c>
      <c r="J182" s="145" t="e">
        <f>VLOOKUP(A182,'Tüm - Sektör'!$A:$H,10,0)</f>
        <v>#REF!</v>
      </c>
      <c r="K182" s="146" t="e">
        <f>VLOOKUP(A182,'Tüm - Sektör'!$A:$H,11,0)</f>
        <v>#REF!</v>
      </c>
      <c r="L182" s="146" t="e">
        <f>VLOOKUP(A182,'Tüm - Sektör'!$A:$H,12,0)</f>
        <v>#REF!</v>
      </c>
      <c r="M182" s="146" t="e">
        <f>VLOOKUP(A182,'Tüm - Sektör'!$A:$H,13,0)</f>
        <v>#REF!</v>
      </c>
      <c r="N182" s="147" t="e">
        <f>VLOOKUP(A182,'Tüm - Sektör'!$A:$H,14,0)</f>
        <v>#REF!</v>
      </c>
      <c r="O182" s="148" t="e">
        <f>VLOOKUP(A182,'Tüm - Sektör'!$A:$H,15,0)</f>
        <v>#REF!</v>
      </c>
      <c r="P182" s="156" t="e">
        <f>VLOOKUP(A182,'Tüm - Sektör'!$A:$H,16,0)</f>
        <v>#REF!</v>
      </c>
      <c r="Q182" s="158">
        <f>E182*G182/100</f>
        <v>47.118037719594575</v>
      </c>
      <c r="R182" s="166" t="str">
        <f>IF(OR(H182="", H183="", Q182=0), "", IF(H182&lt;H183, (H183-H182)/H182, ""))</f>
        <v/>
      </c>
      <c r="S182" s="191">
        <v>47.118037719594575</v>
      </c>
      <c r="T182" s="208">
        <f>S182-Q182</f>
        <v>0</v>
      </c>
      <c r="U182" s="222"/>
      <c r="W182" s="200"/>
      <c r="X182" s="209" t="str">
        <f>IF(COUNTIF('Yıldız Liste'!A:A, A182)&gt;0, "Yıldız Pazar", IF(COUNTIF('Ana Pazar Liste'!A:A, A182)&gt;0, "Ana Pazar", IF(COUNTIF('Alt Pazar Liste'!A:A, A182)&gt;0, "Alt Pazar", "")))</f>
        <v>Ana Pazar</v>
      </c>
    </row>
    <row r="183" spans="1:24" ht="30" customHeight="1" thickTop="1" thickBot="1">
      <c r="A183" s="125" t="s">
        <v>638</v>
      </c>
      <c r="B183" s="136" t="s">
        <v>353</v>
      </c>
      <c r="C183" s="137">
        <v>4561332204</v>
      </c>
      <c r="D183" s="137">
        <v>413000000</v>
      </c>
      <c r="E183" s="128">
        <f>VLOOKUP(A183,'Tüm - Sektör'!$A:$H,5,0)</f>
        <v>42.518613905091904</v>
      </c>
      <c r="F183" s="128">
        <f>VLOOKUP(A183,'Tüm - Sektör'!$A:$H,6,0)</f>
        <v>12.86882987442249</v>
      </c>
      <c r="G183" s="127">
        <f>VLOOKUP(A183,'Tüm - Sektör'!$A:$H,7,0)</f>
        <v>112.701047</v>
      </c>
      <c r="H183" s="159">
        <v>8.35</v>
      </c>
      <c r="I183" s="141" t="e">
        <f>VLOOKUP(A183,'Tüm - Sektör'!$A:$H,9,0)</f>
        <v>#REF!</v>
      </c>
      <c r="J183" s="145" t="e">
        <f>VLOOKUP(A183,'Tüm - Sektör'!$A:$H,10,0)</f>
        <v>#REF!</v>
      </c>
      <c r="K183" s="146" t="e">
        <f>VLOOKUP(A183,'Tüm - Sektör'!$A:$H,11,0)</f>
        <v>#REF!</v>
      </c>
      <c r="L183" s="146" t="e">
        <f>VLOOKUP(A183,'Tüm - Sektör'!$A:$H,12,0)</f>
        <v>#REF!</v>
      </c>
      <c r="M183" s="146" t="e">
        <f>VLOOKUP(A183,'Tüm - Sektör'!$A:$H,13,0)</f>
        <v>#REF!</v>
      </c>
      <c r="N183" s="147" t="e">
        <f>VLOOKUP(A183,'Tüm - Sektör'!$A:$H,14,0)</f>
        <v>#REF!</v>
      </c>
      <c r="O183" s="148" t="e">
        <f>VLOOKUP(A183,'Tüm - Sektör'!$A:$H,15,0)</f>
        <v>#REF!</v>
      </c>
      <c r="P183" s="156" t="e">
        <f>VLOOKUP(A183,'Tüm - Sektör'!$A:$H,16,0)</f>
        <v>#REF!</v>
      </c>
      <c r="Q183" s="158">
        <f>E183*G183/100</f>
        <v>47.918923040926167</v>
      </c>
      <c r="R183" s="166" t="str">
        <f>IF(OR(H183="", H184="", Q183=0), "", IF(H183&lt;H184, (H184-H183)/H183, ""))</f>
        <v/>
      </c>
      <c r="S183" s="191">
        <v>47.918923040926167</v>
      </c>
      <c r="T183" s="208">
        <f>S183-Q183</f>
        <v>0</v>
      </c>
      <c r="U183" s="222"/>
      <c r="W183" s="200"/>
      <c r="X183" s="209" t="str">
        <f>IF(COUNTIF('Yıldız Liste'!A:A, A183)&gt;0, "Yıldız Pazar", IF(COUNTIF('Ana Pazar Liste'!A:A, A183)&gt;0, "Ana Pazar", IF(COUNTIF('Alt Pazar Liste'!A:A, A183)&gt;0, "Alt Pazar", "")))</f>
        <v>Ana Pazar</v>
      </c>
    </row>
    <row r="184" spans="1:24" ht="30" customHeight="1" thickTop="1" thickBot="1">
      <c r="A184" s="125" t="s">
        <v>108</v>
      </c>
      <c r="B184" s="131" t="s">
        <v>233</v>
      </c>
      <c r="C184" s="132">
        <v>15078182984</v>
      </c>
      <c r="D184" s="132">
        <v>750000000</v>
      </c>
      <c r="E184" s="128">
        <f>VLOOKUP(A184,'Tüm - Sektör'!$A:$H,5,0)</f>
        <v>16.603883233191162</v>
      </c>
      <c r="F184" s="128">
        <f>VLOOKUP(A184,'Tüm - Sektör'!$A:$H,6,0)</f>
        <v>2.7673138721985269</v>
      </c>
      <c r="G184" s="127">
        <f>VLOOKUP(A184,'Tüm - Sektör'!$A:$H,7,0)</f>
        <v>290.32257499999997</v>
      </c>
      <c r="H184" s="159">
        <v>8.3000000000000007</v>
      </c>
      <c r="I184" s="133" t="e">
        <f>VLOOKUP(A184,'Tüm - Sektör'!$A:$H,9,0)</f>
        <v>#REF!</v>
      </c>
      <c r="J184" s="132" t="e">
        <f>VLOOKUP(A184,'Tüm - Sektör'!$A:$H,10,0)</f>
        <v>#REF!</v>
      </c>
      <c r="K184" s="133" t="e">
        <f>VLOOKUP(A184,'Tüm - Sektör'!$A:$H,11,0)</f>
        <v>#REF!</v>
      </c>
      <c r="L184" s="133" t="e">
        <f>VLOOKUP(A184,'Tüm - Sektör'!$A:$H,12,0)</f>
        <v>#REF!</v>
      </c>
      <c r="M184" s="133" t="e">
        <f>VLOOKUP(A184,'Tüm - Sektör'!$A:$H,13,0)</f>
        <v>#REF!</v>
      </c>
      <c r="N184" s="134" t="e">
        <f>VLOOKUP(A184,'Tüm - Sektör'!$A:$H,14,0)</f>
        <v>#REF!</v>
      </c>
      <c r="O184" s="135" t="e">
        <f>VLOOKUP(A184,'Tüm - Sektör'!$A:$H,15,0)</f>
        <v>#REF!</v>
      </c>
      <c r="P184" s="153" t="e">
        <f>VLOOKUP(A184,'Tüm - Sektör'!$A:$H,16,0)</f>
        <v>#REF!</v>
      </c>
      <c r="Q184" s="158">
        <f>E184*G184/100</f>
        <v>48.204821352593832</v>
      </c>
      <c r="R184" s="166" t="str">
        <f>IF(OR(H184="", H185="", Q184=0), "", IF(H184&lt;H185, (H185-H184)/H184, ""))</f>
        <v/>
      </c>
      <c r="S184" s="191">
        <v>48.204821352593832</v>
      </c>
      <c r="T184" s="208">
        <f>S184-Q184</f>
        <v>0</v>
      </c>
      <c r="U184" s="222"/>
      <c r="W184" s="200"/>
      <c r="X184" s="209" t="str">
        <f>IF(COUNTIF('Yıldız Liste'!A:A, A184)&gt;0, "Yıldız Pazar", IF(COUNTIF('Ana Pazar Liste'!A:A, A184)&gt;0, "Ana Pazar", IF(COUNTIF('Alt Pazar Liste'!A:A, A184)&gt;0, "Alt Pazar", "")))</f>
        <v>Ana Pazar</v>
      </c>
    </row>
    <row r="185" spans="1:24" ht="30" customHeight="1" thickTop="1" thickBot="1">
      <c r="A185" s="125" t="s">
        <v>49</v>
      </c>
      <c r="B185" s="126" t="s">
        <v>200</v>
      </c>
      <c r="C185" s="127">
        <v>1429330090</v>
      </c>
      <c r="D185" s="127">
        <v>200000000</v>
      </c>
      <c r="E185" s="128">
        <f>VLOOKUP(A185,'Tüm - Sektör'!$A:$H,5,0)</f>
        <v>46.346601670192491</v>
      </c>
      <c r="F185" s="128">
        <f>VLOOKUP(A185,'Tüm - Sektör'!$A:$H,6,0)</f>
        <v>28.966626043870306</v>
      </c>
      <c r="G185" s="127">
        <f>VLOOKUP(A185,'Tüm - Sektör'!$A:$H,7,0)</f>
        <v>105.381429</v>
      </c>
      <c r="H185" s="159">
        <v>8.19</v>
      </c>
      <c r="I185" s="128" t="e">
        <f>VLOOKUP(A185,'Tüm - Sektör'!$A:$H,9,0)</f>
        <v>#REF!</v>
      </c>
      <c r="J185" s="127" t="e">
        <f>VLOOKUP(A185,'Tüm - Sektör'!$A:$H,10,0)</f>
        <v>#REF!</v>
      </c>
      <c r="K185" s="128" t="e">
        <f>VLOOKUP(A185,'Tüm - Sektör'!$A:$H,11,0)</f>
        <v>#REF!</v>
      </c>
      <c r="L185" s="128" t="e">
        <f>VLOOKUP(A185,'Tüm - Sektör'!$A:$H,12,0)</f>
        <v>#REF!</v>
      </c>
      <c r="M185" s="128" t="e">
        <f>VLOOKUP(A185,'Tüm - Sektör'!$A:$H,13,0)</f>
        <v>#REF!</v>
      </c>
      <c r="N185" s="129" t="e">
        <f>VLOOKUP(A185,'Tüm - Sektör'!$A:$H,14,0)</f>
        <v>#REF!</v>
      </c>
      <c r="O185" s="130" t="e">
        <f>VLOOKUP(A185,'Tüm - Sektör'!$A:$H,15,0)</f>
        <v>#REF!</v>
      </c>
      <c r="P185" s="152" t="e">
        <f>VLOOKUP(A185,'Tüm - Sektör'!$A:$H,16,0)</f>
        <v>#REF!</v>
      </c>
      <c r="Q185" s="158">
        <f>E185*G185/100</f>
        <v>48.840711132986719</v>
      </c>
      <c r="R185" s="166" t="str">
        <f>IF(OR(H185="", H186="", Q185=0), "", IF(H185&lt;H186, (H186-H185)/H185, ""))</f>
        <v/>
      </c>
      <c r="S185" s="191">
        <v>48.840711132986719</v>
      </c>
      <c r="T185" s="208">
        <f>S185-Q185</f>
        <v>0</v>
      </c>
      <c r="U185" s="222"/>
      <c r="W185" s="200"/>
      <c r="X185" s="209" t="str">
        <f>IF(COUNTIF('Yıldız Liste'!A:A, A185)&gt;0, "Yıldız Pazar", IF(COUNTIF('Ana Pazar Liste'!A:A, A185)&gt;0, "Ana Pazar", IF(COUNTIF('Alt Pazar Liste'!A:A, A185)&gt;0, "Alt Pazar", "")))</f>
        <v>Ana Pazar</v>
      </c>
    </row>
    <row r="186" spans="1:24" ht="30" customHeight="1" thickTop="1" thickBot="1">
      <c r="A186" s="125" t="s">
        <v>665</v>
      </c>
      <c r="B186" s="136" t="s">
        <v>350</v>
      </c>
      <c r="C186" s="137">
        <v>1571604579</v>
      </c>
      <c r="D186" s="137">
        <v>275000000</v>
      </c>
      <c r="E186" s="128">
        <f>VLOOKUP(A186,'Tüm - Sektör'!$A:$H,5,0)</f>
        <v>24.242242425606054</v>
      </c>
      <c r="F186" s="128">
        <f>VLOOKUP(A186,'Tüm - Sektör'!$A:$H,6,0)</f>
        <v>12.593372688626522</v>
      </c>
      <c r="G186" s="127">
        <f>VLOOKUP(A186,'Tüm - Sektör'!$A:$H,7,0)</f>
        <v>204.47359800000001</v>
      </c>
      <c r="H186" s="159">
        <v>8.07</v>
      </c>
      <c r="I186" s="141" t="e">
        <f>VLOOKUP(A186,'Tüm - Sektör'!$A:$H,9,0)</f>
        <v>#REF!</v>
      </c>
      <c r="J186" s="145" t="e">
        <f>VLOOKUP(A186,'Tüm - Sektör'!$A:$H,10,0)</f>
        <v>#REF!</v>
      </c>
      <c r="K186" s="146" t="e">
        <f>VLOOKUP(A186,'Tüm - Sektör'!$A:$H,11,0)</f>
        <v>#REF!</v>
      </c>
      <c r="L186" s="146" t="e">
        <f>VLOOKUP(A186,'Tüm - Sektör'!$A:$H,12,0)</f>
        <v>#REF!</v>
      </c>
      <c r="M186" s="146" t="e">
        <f>VLOOKUP(A186,'Tüm - Sektör'!$A:$H,13,0)</f>
        <v>#REF!</v>
      </c>
      <c r="N186" s="147" t="e">
        <f>VLOOKUP(A186,'Tüm - Sektör'!$A:$H,14,0)</f>
        <v>#REF!</v>
      </c>
      <c r="O186" s="148" t="e">
        <f>VLOOKUP(A186,'Tüm - Sektör'!$A:$H,15,0)</f>
        <v>#REF!</v>
      </c>
      <c r="P186" s="156" t="e">
        <f>VLOOKUP(A186,'Tüm - Sektör'!$A:$H,16,0)</f>
        <v>#REF!</v>
      </c>
      <c r="Q186" s="158">
        <f>E186*G186/100</f>
        <v>49.568985323519172</v>
      </c>
      <c r="R186" s="166" t="str">
        <f>IF(OR(H186="", H187="", Q186=0), "", IF(H186&lt;H187, (H187-H186)/H186, ""))</f>
        <v/>
      </c>
      <c r="S186" s="191">
        <v>49.568985323519172</v>
      </c>
      <c r="T186" s="208">
        <f>S186-Q186</f>
        <v>0</v>
      </c>
      <c r="U186" s="222"/>
      <c r="W186" s="200"/>
      <c r="X186" s="209" t="str">
        <f>IF(COUNTIF('Yıldız Liste'!A:A, A186)&gt;0, "Yıldız Pazar", IF(COUNTIF('Ana Pazar Liste'!A:A, A186)&gt;0, "Ana Pazar", IF(COUNTIF('Alt Pazar Liste'!A:A, A186)&gt;0, "Alt Pazar", "")))</f>
        <v>Ana Pazar</v>
      </c>
    </row>
    <row r="187" spans="1:24" ht="30" customHeight="1" thickTop="1" thickBot="1">
      <c r="A187" s="125" t="s">
        <v>97</v>
      </c>
      <c r="B187" s="136" t="s">
        <v>355</v>
      </c>
      <c r="C187" s="137">
        <v>1396248544</v>
      </c>
      <c r="D187" s="137">
        <v>197500000</v>
      </c>
      <c r="E187" s="128">
        <f>VLOOKUP(A187,'Tüm - Sektör'!$A:$H,5,0)</f>
        <v>34.354135552555526</v>
      </c>
      <c r="F187" s="128">
        <f>VLOOKUP(A187,'Tüm - Sektör'!$A:$H,6,0)</f>
        <v>24.849284305645948</v>
      </c>
      <c r="G187" s="127">
        <f>VLOOKUP(A187,'Tüm - Sektör'!$A:$H,7,0)</f>
        <v>147.57517300000001</v>
      </c>
      <c r="H187" s="159">
        <v>7.89</v>
      </c>
      <c r="I187" s="138" t="e">
        <f>VLOOKUP(A187,'Tüm - Sektör'!$A:$H,9,0)</f>
        <v>#REF!</v>
      </c>
      <c r="J187" s="137" t="e">
        <f>VLOOKUP(A187,'Tüm - Sektör'!$A:$H,10,0)</f>
        <v>#REF!</v>
      </c>
      <c r="K187" s="138" t="e">
        <f>VLOOKUP(A187,'Tüm - Sektör'!$A:$H,11,0)</f>
        <v>#REF!</v>
      </c>
      <c r="L187" s="138" t="e">
        <f>VLOOKUP(A187,'Tüm - Sektör'!$A:$H,12,0)</f>
        <v>#REF!</v>
      </c>
      <c r="M187" s="138" t="e">
        <f>VLOOKUP(A187,'Tüm - Sektör'!$A:$H,13,0)</f>
        <v>#REF!</v>
      </c>
      <c r="N187" s="139" t="e">
        <f>VLOOKUP(A187,'Tüm - Sektör'!$A:$H,14,0)</f>
        <v>#REF!</v>
      </c>
      <c r="O187" s="140" t="e">
        <f>VLOOKUP(A187,'Tüm - Sektör'!$A:$H,15,0)</f>
        <v>#REF!</v>
      </c>
      <c r="P187" s="154" t="e">
        <f>VLOOKUP(A187,'Tüm - Sektör'!$A:$H,16,0)</f>
        <v>#REF!</v>
      </c>
      <c r="Q187" s="158">
        <f>E187*G187/100</f>
        <v>50.698174974338329</v>
      </c>
      <c r="R187" s="166" t="str">
        <f>IF(OR(H187="", H188="", Q187=0), "", IF(H187&lt;H188, (H188-H187)/H187, ""))</f>
        <v/>
      </c>
      <c r="S187" s="191">
        <v>50.698174974338329</v>
      </c>
      <c r="T187" s="208">
        <f>S187-Q187</f>
        <v>0</v>
      </c>
      <c r="U187" s="222"/>
      <c r="W187" s="200"/>
      <c r="X187" s="209" t="str">
        <f>IF(COUNTIF('Yıldız Liste'!A:A, A187)&gt;0, "Yıldız Pazar", IF(COUNTIF('Ana Pazar Liste'!A:A, A187)&gt;0, "Ana Pazar", IF(COUNTIF('Alt Pazar Liste'!A:A, A187)&gt;0, "Alt Pazar", "")))</f>
        <v>Ana Pazar</v>
      </c>
    </row>
    <row r="188" spans="1:24" ht="30" customHeight="1" thickTop="1" thickBot="1">
      <c r="A188" s="125" t="s">
        <v>163</v>
      </c>
      <c r="B188" s="136" t="s">
        <v>605</v>
      </c>
      <c r="C188" s="137">
        <v>2210494206</v>
      </c>
      <c r="D188" s="137">
        <v>735000000</v>
      </c>
      <c r="E188" s="128">
        <f>VLOOKUP(A188,'Tüm - Sektör'!$A:$H,5,0)</f>
        <v>36.697029880932718</v>
      </c>
      <c r="F188" s="128">
        <f>VLOOKUP(A188,'Tüm - Sektör'!$A:$H,6,0)</f>
        <v>7.1325616872561159</v>
      </c>
      <c r="G188" s="127">
        <f>VLOOKUP(A188,'Tüm - Sektör'!$A:$H,7,0)</f>
        <v>139.25645700000001</v>
      </c>
      <c r="H188" s="159">
        <v>7.83</v>
      </c>
      <c r="I188" s="141" t="e">
        <f>VLOOKUP(A188,'Tüm - Sektör'!$A:$H,9,0)</f>
        <v>#REF!</v>
      </c>
      <c r="J188" s="145" t="e">
        <f>VLOOKUP(A188,'Tüm - Sektör'!$A:$H,10,0)</f>
        <v>#REF!</v>
      </c>
      <c r="K188" s="146" t="e">
        <f>VLOOKUP(A188,'Tüm - Sektör'!$A:$H,11,0)</f>
        <v>#REF!</v>
      </c>
      <c r="L188" s="146" t="e">
        <f>VLOOKUP(A188,'Tüm - Sektör'!$A:$H,12,0)</f>
        <v>#REF!</v>
      </c>
      <c r="M188" s="146" t="e">
        <f>VLOOKUP(A188,'Tüm - Sektör'!$A:$H,13,0)</f>
        <v>#REF!</v>
      </c>
      <c r="N188" s="147" t="e">
        <f>VLOOKUP(A188,'Tüm - Sektör'!$A:$H,14,0)</f>
        <v>#REF!</v>
      </c>
      <c r="O188" s="148" t="e">
        <f>VLOOKUP(A188,'Tüm - Sektör'!$A:$H,15,0)</f>
        <v>#REF!</v>
      </c>
      <c r="P188" s="156" t="e">
        <f>VLOOKUP(A188,'Tüm - Sektör'!$A:$H,16,0)</f>
        <v>#REF!</v>
      </c>
      <c r="Q188" s="158">
        <f>E188*G188/100</f>
        <v>51.102983636418223</v>
      </c>
      <c r="R188" s="166" t="str">
        <f>IF(OR(H188="", H189="", Q188=0), "", IF(H188&lt;H189, (H189-H188)/H188, ""))</f>
        <v/>
      </c>
      <c r="S188" s="191">
        <v>51.102983636418223</v>
      </c>
      <c r="T188" s="208">
        <f>S188-Q188</f>
        <v>0</v>
      </c>
      <c r="U188" s="222"/>
      <c r="W188" s="200"/>
      <c r="X188" s="209" t="str">
        <f>IF(COUNTIF('Yıldız Liste'!A:A, A188)&gt;0, "Yıldız Pazar", IF(COUNTIF('Ana Pazar Liste'!A:A, A188)&gt;0, "Ana Pazar", IF(COUNTIF('Alt Pazar Liste'!A:A, A188)&gt;0, "Alt Pazar", "")))</f>
        <v>Ana Pazar</v>
      </c>
    </row>
    <row r="189" spans="1:24" ht="30" customHeight="1" thickTop="1" thickBot="1">
      <c r="A189" s="125" t="s">
        <v>725</v>
      </c>
      <c r="B189" s="136" t="s">
        <v>689</v>
      </c>
      <c r="C189" s="137">
        <v>726673508</v>
      </c>
      <c r="D189" s="137">
        <v>160599284</v>
      </c>
      <c r="E189" s="128">
        <f>VLOOKUP(A189,'Tüm - Sektör'!$A:$H,5,0)</f>
        <v>50.093344187710507</v>
      </c>
      <c r="F189" s="128">
        <f>VLOOKUP(A189,'Tüm - Sektör'!$A:$H,6,0)</f>
        <v>44.55930218727368</v>
      </c>
      <c r="G189" s="127">
        <f>VLOOKUP(A189,'Tüm - Sektör'!$A:$H,7,0)</f>
        <v>107.916184</v>
      </c>
      <c r="H189" s="159">
        <v>7.4</v>
      </c>
      <c r="I189" s="141" t="e">
        <f>VLOOKUP(A189,'Tüm - Sektör'!$A:$H,9,0)</f>
        <v>#REF!</v>
      </c>
      <c r="J189" s="145" t="e">
        <f>VLOOKUP(A189,'Tüm - Sektör'!$A:$H,10,0)</f>
        <v>#REF!</v>
      </c>
      <c r="K189" s="146" t="e">
        <f>VLOOKUP(A189,'Tüm - Sektör'!$A:$H,11,0)</f>
        <v>#REF!</v>
      </c>
      <c r="L189" s="146" t="e">
        <f>VLOOKUP(A189,'Tüm - Sektör'!$A:$H,12,0)</f>
        <v>#REF!</v>
      </c>
      <c r="M189" s="146" t="e">
        <f>VLOOKUP(A189,'Tüm - Sektör'!$A:$H,13,0)</f>
        <v>#REF!</v>
      </c>
      <c r="N189" s="147" t="e">
        <f>VLOOKUP(A189,'Tüm - Sektör'!$A:$H,14,0)</f>
        <v>#REF!</v>
      </c>
      <c r="O189" s="148" t="e">
        <f>VLOOKUP(A189,'Tüm - Sektör'!$A:$H,15,0)</f>
        <v>#REF!</v>
      </c>
      <c r="P189" s="156" t="e">
        <f>VLOOKUP(A189,'Tüm - Sektör'!$A:$H,16,0)</f>
        <v>#REF!</v>
      </c>
      <c r="Q189" s="158">
        <f>E189*G189/100</f>
        <v>54.058825485362973</v>
      </c>
      <c r="R189" s="166" t="str">
        <f>IF(OR(H189="", H190="", Q189=0), "", IF(H189&lt;H190, (H190-H189)/H189, ""))</f>
        <v/>
      </c>
      <c r="S189" s="191">
        <v>54.058825485362973</v>
      </c>
      <c r="T189" s="208">
        <f>S189-Q189</f>
        <v>0</v>
      </c>
      <c r="U189" s="222"/>
      <c r="W189" s="200"/>
      <c r="X189" s="209" t="str">
        <f>IF(COUNTIF('Yıldız Liste'!A:A, A189)&gt;0, "Yıldız Pazar", IF(COUNTIF('Ana Pazar Liste'!A:A, A189)&gt;0, "Ana Pazar", IF(COUNTIF('Alt Pazar Liste'!A:A, A189)&gt;0, "Alt Pazar", "")))</f>
        <v>Ana Pazar</v>
      </c>
    </row>
    <row r="190" spans="1:24" ht="30" customHeight="1" thickTop="1" thickBot="1">
      <c r="A190" s="125" t="s">
        <v>116</v>
      </c>
      <c r="B190" s="136" t="s">
        <v>691</v>
      </c>
      <c r="C190" s="137">
        <v>2293640501</v>
      </c>
      <c r="D190" s="137">
        <v>592000000</v>
      </c>
      <c r="E190" s="128">
        <f>VLOOKUP(A190,'Tüm - Sektör'!$A:$H,5,0)</f>
        <v>48.959876793449247</v>
      </c>
      <c r="F190" s="128">
        <f>VLOOKUP(A190,'Tüm - Sektör'!$A:$H,6,0)</f>
        <v>11.814642083361305</v>
      </c>
      <c r="G190" s="127">
        <f>VLOOKUP(A190,'Tüm - Sektör'!$A:$H,7,0)</f>
        <v>110.71429000000001</v>
      </c>
      <c r="H190" s="159">
        <v>7.38</v>
      </c>
      <c r="I190" s="141" t="e">
        <f>VLOOKUP(A190,'Tüm - Sektör'!$A:$H,9,0)</f>
        <v>#REF!</v>
      </c>
      <c r="J190" s="145" t="e">
        <f>VLOOKUP(A190,'Tüm - Sektör'!$A:$H,10,0)</f>
        <v>#REF!</v>
      </c>
      <c r="K190" s="146" t="e">
        <f>VLOOKUP(A190,'Tüm - Sektör'!$A:$H,11,0)</f>
        <v>#REF!</v>
      </c>
      <c r="L190" s="146" t="e">
        <f>VLOOKUP(A190,'Tüm - Sektör'!$A:$H,12,0)</f>
        <v>#REF!</v>
      </c>
      <c r="M190" s="146" t="e">
        <f>VLOOKUP(A190,'Tüm - Sektör'!$A:$H,13,0)</f>
        <v>#REF!</v>
      </c>
      <c r="N190" s="147" t="e">
        <f>VLOOKUP(A190,'Tüm - Sektör'!$A:$H,14,0)</f>
        <v>#REF!</v>
      </c>
      <c r="O190" s="148" t="e">
        <f>VLOOKUP(A190,'Tüm - Sektör'!$A:$H,15,0)</f>
        <v>#REF!</v>
      </c>
      <c r="P190" s="156" t="e">
        <f>VLOOKUP(A190,'Tüm - Sektör'!$A:$H,16,0)</f>
        <v>#REF!</v>
      </c>
      <c r="Q190" s="158">
        <f>E190*G190/100</f>
        <v>54.205579976742101</v>
      </c>
      <c r="R190" s="166" t="str">
        <f>IF(OR(H190="", H191="", Q190=0), "", IF(H190&lt;H191, (H191-H190)/H190, ""))</f>
        <v/>
      </c>
      <c r="S190" s="191">
        <v>54.205579976742101</v>
      </c>
      <c r="T190" s="208">
        <f>S190-Q190</f>
        <v>0</v>
      </c>
      <c r="U190" s="222"/>
      <c r="W190" s="200"/>
      <c r="X190" s="209" t="str">
        <f>IF(COUNTIF('Yıldız Liste'!A:A, A190)&gt;0, "Yıldız Pazar", IF(COUNTIF('Ana Pazar Liste'!A:A, A190)&gt;0, "Ana Pazar", IF(COUNTIF('Alt Pazar Liste'!A:A, A190)&gt;0, "Alt Pazar", "")))</f>
        <v>Ana Pazar</v>
      </c>
    </row>
    <row r="191" spans="1:24" ht="30" customHeight="1" thickTop="1" thickBot="1">
      <c r="A191" s="125" t="s">
        <v>19</v>
      </c>
      <c r="B191" s="136" t="s">
        <v>287</v>
      </c>
      <c r="C191" s="137">
        <v>4880226905</v>
      </c>
      <c r="D191" s="137">
        <v>480000000</v>
      </c>
      <c r="E191" s="128">
        <f>VLOOKUP(A191,'Tüm - Sektör'!$A:$H,5,0)</f>
        <v>27.132671382976138</v>
      </c>
      <c r="F191" s="128">
        <f>VLOOKUP(A191,'Tüm - Sektör'!$A:$H,6,0)</f>
        <v>8.0751998163619465</v>
      </c>
      <c r="G191" s="127">
        <f>VLOOKUP(A191,'Tüm - Sektör'!$A:$H,7,0)</f>
        <v>200.330117</v>
      </c>
      <c r="H191" s="159">
        <v>7.36</v>
      </c>
      <c r="I191" s="141" t="e">
        <f>VLOOKUP(A191,'Tüm - Sektör'!$A:$H,9,0)</f>
        <v>#REF!</v>
      </c>
      <c r="J191" s="145" t="e">
        <f>VLOOKUP(A191,'Tüm - Sektör'!$A:$H,10,0)</f>
        <v>#REF!</v>
      </c>
      <c r="K191" s="146" t="e">
        <f>VLOOKUP(A191,'Tüm - Sektör'!$A:$H,11,0)</f>
        <v>#REF!</v>
      </c>
      <c r="L191" s="146" t="e">
        <f>VLOOKUP(A191,'Tüm - Sektör'!$A:$H,12,0)</f>
        <v>#REF!</v>
      </c>
      <c r="M191" s="146" t="e">
        <f>VLOOKUP(A191,'Tüm - Sektör'!$A:$H,13,0)</f>
        <v>#REF!</v>
      </c>
      <c r="N191" s="147" t="e">
        <f>VLOOKUP(A191,'Tüm - Sektör'!$A:$H,14,0)</f>
        <v>#REF!</v>
      </c>
      <c r="O191" s="148" t="e">
        <f>VLOOKUP(A191,'Tüm - Sektör'!$A:$H,15,0)</f>
        <v>#REF!</v>
      </c>
      <c r="P191" s="156" t="e">
        <f>VLOOKUP(A191,'Tüm - Sektör'!$A:$H,16,0)</f>
        <v>#REF!</v>
      </c>
      <c r="Q191" s="158">
        <f>E191*G191/100</f>
        <v>54.354912326741612</v>
      </c>
      <c r="R191" s="166" t="str">
        <f>IF(OR(H191="", H192="", Q191=0), "", IF(H191&lt;H192, (H192-H191)/H191, ""))</f>
        <v/>
      </c>
      <c r="S191" s="191">
        <v>54.354912326741612</v>
      </c>
      <c r="T191" s="208">
        <f>S191-Q191</f>
        <v>0</v>
      </c>
      <c r="U191" s="222"/>
      <c r="W191" s="200"/>
      <c r="X191" s="209" t="str">
        <f>IF(COUNTIF('Yıldız Liste'!A:A, A191)&gt;0, "Yıldız Pazar", IF(COUNTIF('Ana Pazar Liste'!A:A, A191)&gt;0, "Ana Pazar", IF(COUNTIF('Alt Pazar Liste'!A:A, A191)&gt;0, "Alt Pazar", "")))</f>
        <v>Ana Pazar</v>
      </c>
    </row>
    <row r="192" spans="1:24" ht="30" customHeight="1" thickTop="1" thickBot="1">
      <c r="A192" s="125" t="s">
        <v>22</v>
      </c>
      <c r="B192" s="136" t="s">
        <v>221</v>
      </c>
      <c r="C192" s="137">
        <v>6246124497</v>
      </c>
      <c r="D192" s="137">
        <v>400000000</v>
      </c>
      <c r="E192" s="128">
        <f>VLOOKUP(A192,'Tüm - Sektör'!$A:$H,5,0)</f>
        <v>48.720407224651744</v>
      </c>
      <c r="F192" s="128">
        <f>VLOOKUP(A192,'Tüm - Sektör'!$A:$H,6,0)</f>
        <v>17.400145437375624</v>
      </c>
      <c r="G192" s="127">
        <f>VLOOKUP(A192,'Tüm - Sektör'!$A:$H,7,0)</f>
        <v>112.187603</v>
      </c>
      <c r="H192" s="159">
        <v>7.32</v>
      </c>
      <c r="I192" s="141" t="e">
        <f>VLOOKUP(A192,'Tüm - Sektör'!$A:$H,9,0)</f>
        <v>#REF!</v>
      </c>
      <c r="J192" s="145" t="e">
        <f>VLOOKUP(A192,'Tüm - Sektör'!$A:$H,10,0)</f>
        <v>#REF!</v>
      </c>
      <c r="K192" s="146" t="e">
        <f>VLOOKUP(A192,'Tüm - Sektör'!$A:$H,11,0)</f>
        <v>#REF!</v>
      </c>
      <c r="L192" s="146" t="e">
        <f>VLOOKUP(A192,'Tüm - Sektör'!$A:$H,12,0)</f>
        <v>#REF!</v>
      </c>
      <c r="M192" s="146" t="e">
        <f>VLOOKUP(A192,'Tüm - Sektör'!$A:$H,13,0)</f>
        <v>#REF!</v>
      </c>
      <c r="N192" s="147" t="e">
        <f>VLOOKUP(A192,'Tüm - Sektör'!$A:$H,14,0)</f>
        <v>#REF!</v>
      </c>
      <c r="O192" s="148" t="e">
        <f>VLOOKUP(A192,'Tüm - Sektör'!$A:$H,15,0)</f>
        <v>#REF!</v>
      </c>
      <c r="P192" s="156" t="e">
        <f>VLOOKUP(A192,'Tüm - Sektör'!$A:$H,16,0)</f>
        <v>#REF!</v>
      </c>
      <c r="Q192" s="158">
        <f>E192*G192/100</f>
        <v>54.658257037175616</v>
      </c>
      <c r="R192" s="166" t="str">
        <f>IF(OR(H192="", H193="", Q192=0), "", IF(H192&lt;H193, (H193-H192)/H192, ""))</f>
        <v/>
      </c>
      <c r="S192" s="191">
        <v>54.658257037175616</v>
      </c>
      <c r="T192" s="208">
        <f>S192-Q192</f>
        <v>0</v>
      </c>
      <c r="U192" s="222"/>
      <c r="W192" s="200"/>
      <c r="X192" s="209" t="str">
        <f>IF(COUNTIF('Yıldız Liste'!A:A, A192)&gt;0, "Yıldız Pazar", IF(COUNTIF('Ana Pazar Liste'!A:A, A192)&gt;0, "Ana Pazar", IF(COUNTIF('Alt Pazar Liste'!A:A, A192)&gt;0, "Alt Pazar", "")))</f>
        <v>Ana Pazar</v>
      </c>
    </row>
    <row r="193" spans="1:24" ht="30" customHeight="1" thickTop="1" thickBot="1">
      <c r="A193" s="125" t="s">
        <v>110</v>
      </c>
      <c r="B193" s="136" t="s">
        <v>609</v>
      </c>
      <c r="C193" s="137">
        <v>5800330455</v>
      </c>
      <c r="D193" s="137">
        <v>300000000</v>
      </c>
      <c r="E193" s="128">
        <f>VLOOKUP(A193,'Tüm - Sektör'!$A:$H,5,0)</f>
        <v>28.565287034716111</v>
      </c>
      <c r="F193" s="128">
        <f>VLOOKUP(A193,'Tüm - Sektör'!$A:$H,6,0)</f>
        <v>13.602517635579101</v>
      </c>
      <c r="G193" s="127">
        <f>VLOOKUP(A193,'Tüm - Sektör'!$A:$H,7,0)</f>
        <v>195.306963</v>
      </c>
      <c r="H193" s="159">
        <v>7.17</v>
      </c>
      <c r="I193" s="141" t="e">
        <f>VLOOKUP(A193,'Tüm - Sektör'!$A:$H,9,0)</f>
        <v>#REF!</v>
      </c>
      <c r="J193" s="145" t="e">
        <f>VLOOKUP(A193,'Tüm - Sektör'!$A:$H,10,0)</f>
        <v>#REF!</v>
      </c>
      <c r="K193" s="146" t="e">
        <f>VLOOKUP(A193,'Tüm - Sektör'!$A:$H,11,0)</f>
        <v>#REF!</v>
      </c>
      <c r="L193" s="146" t="e">
        <f>VLOOKUP(A193,'Tüm - Sektör'!$A:$H,12,0)</f>
        <v>#REF!</v>
      </c>
      <c r="M193" s="146" t="e">
        <f>VLOOKUP(A193,'Tüm - Sektör'!$A:$H,13,0)</f>
        <v>#REF!</v>
      </c>
      <c r="N193" s="147" t="e">
        <f>VLOOKUP(A193,'Tüm - Sektör'!$A:$H,14,0)</f>
        <v>#REF!</v>
      </c>
      <c r="O193" s="148" t="e">
        <f>VLOOKUP(A193,'Tüm - Sektör'!$A:$H,15,0)</f>
        <v>#REF!</v>
      </c>
      <c r="P193" s="156" t="e">
        <f>VLOOKUP(A193,'Tüm - Sektör'!$A:$H,16,0)</f>
        <v>#REF!</v>
      </c>
      <c r="Q193" s="158">
        <f>E193*G193/100</f>
        <v>55.789994579736792</v>
      </c>
      <c r="R193" s="166" t="str">
        <f>IF(OR(H193="", H194="", Q193=0), "", IF(H193&lt;H194, (H194-H193)/H193, ""))</f>
        <v/>
      </c>
      <c r="S193" s="191">
        <v>55.789994579736792</v>
      </c>
      <c r="T193" s="208">
        <f>S193-Q193</f>
        <v>0</v>
      </c>
      <c r="U193" s="222"/>
      <c r="W193" s="200"/>
      <c r="X193" s="209" t="str">
        <f>IF(COUNTIF('Yıldız Liste'!A:A, A193)&gt;0, "Yıldız Pazar", IF(COUNTIF('Ana Pazar Liste'!A:A, A193)&gt;0, "Ana Pazar", IF(COUNTIF('Alt Pazar Liste'!A:A, A193)&gt;0, "Alt Pazar", "")))</f>
        <v>Ana Pazar</v>
      </c>
    </row>
    <row r="194" spans="1:24" ht="30" customHeight="1" thickTop="1" thickBot="1">
      <c r="A194" s="125" t="s">
        <v>389</v>
      </c>
      <c r="B194" s="136" t="s">
        <v>390</v>
      </c>
      <c r="C194" s="137">
        <v>1471327206</v>
      </c>
      <c r="D194" s="137">
        <v>350000000</v>
      </c>
      <c r="E194" s="128">
        <f>VLOOKUP(A194,'Tüm - Sektör'!$A:$H,5,0)</f>
        <v>32.43445301119435</v>
      </c>
      <c r="F194" s="128">
        <f>VLOOKUP(A194,'Tüm - Sektör'!$A:$H,6,0)</f>
        <v>13.238552249467082</v>
      </c>
      <c r="G194" s="127">
        <f>VLOOKUP(A194,'Tüm - Sektör'!$A:$H,7,0)</f>
        <v>172.747309</v>
      </c>
      <c r="H194" s="159">
        <v>7.14</v>
      </c>
      <c r="I194" s="141" t="e">
        <f>VLOOKUP(A194,'Tüm - Sektör'!$A:$H,9,0)</f>
        <v>#REF!</v>
      </c>
      <c r="J194" s="145" t="e">
        <f>VLOOKUP(A194,'Tüm - Sektör'!$A:$H,10,0)</f>
        <v>#REF!</v>
      </c>
      <c r="K194" s="146" t="e">
        <f>VLOOKUP(A194,'Tüm - Sektör'!$A:$H,11,0)</f>
        <v>#REF!</v>
      </c>
      <c r="L194" s="146" t="e">
        <f>VLOOKUP(A194,'Tüm - Sektör'!$A:$H,12,0)</f>
        <v>#REF!</v>
      </c>
      <c r="M194" s="146" t="e">
        <f>VLOOKUP(A194,'Tüm - Sektör'!$A:$H,13,0)</f>
        <v>#REF!</v>
      </c>
      <c r="N194" s="147" t="e">
        <f>VLOOKUP(A194,'Tüm - Sektör'!$A:$H,14,0)</f>
        <v>#REF!</v>
      </c>
      <c r="O194" s="148" t="e">
        <f>VLOOKUP(A194,'Tüm - Sektör'!$A:$H,15,0)</f>
        <v>#REF!</v>
      </c>
      <c r="P194" s="156" t="e">
        <f>VLOOKUP(A194,'Tüm - Sektör'!$A:$H,16,0)</f>
        <v>#REF!</v>
      </c>
      <c r="Q194" s="158">
        <f>E194*G194/100</f>
        <v>56.029644765707708</v>
      </c>
      <c r="R194" s="166" t="str">
        <f>IF(OR(H194="", H195="", Q194=0), "", IF(H194&lt;H195, (H195-H194)/H194, ""))</f>
        <v/>
      </c>
      <c r="S194" s="191">
        <v>56.029644765707708</v>
      </c>
      <c r="T194" s="208">
        <f>S194-Q194</f>
        <v>0</v>
      </c>
      <c r="U194" s="222"/>
      <c r="W194" s="200"/>
      <c r="X194" s="209" t="str">
        <f>IF(COUNTIF('Yıldız Liste'!A:A, A194)&gt;0, "Yıldız Pazar", IF(COUNTIF('Ana Pazar Liste'!A:A, A194)&gt;0, "Ana Pazar", IF(COUNTIF('Alt Pazar Liste'!A:A, A194)&gt;0, "Alt Pazar", "")))</f>
        <v>Ana Pazar</v>
      </c>
    </row>
    <row r="195" spans="1:24" ht="30" customHeight="1" thickTop="1" thickBot="1">
      <c r="A195" s="125" t="s">
        <v>418</v>
      </c>
      <c r="B195" s="136" t="s">
        <v>696</v>
      </c>
      <c r="C195" s="137">
        <v>1357332842</v>
      </c>
      <c r="D195" s="137">
        <v>535000000</v>
      </c>
      <c r="E195" s="128">
        <f>VLOOKUP(A195,'Tüm - Sektör'!$A:$H,5,0)</f>
        <v>51.054001696381526</v>
      </c>
      <c r="F195" s="128">
        <f>VLOOKUP(A195,'Tüm - Sektör'!$A:$H,6,0)</f>
        <v>37.211371498820355</v>
      </c>
      <c r="G195" s="127">
        <f>VLOOKUP(A195,'Tüm - Sektör'!$A:$H,7,0)</f>
        <v>110.663554</v>
      </c>
      <c r="H195" s="159">
        <v>7.08</v>
      </c>
      <c r="I195" s="141" t="e">
        <f>VLOOKUP(A195,'Tüm - Sektör'!$A:$H,9,0)</f>
        <v>#REF!</v>
      </c>
      <c r="J195" s="145" t="e">
        <f>VLOOKUP(A195,'Tüm - Sektör'!$A:$H,10,0)</f>
        <v>#REF!</v>
      </c>
      <c r="K195" s="146" t="e">
        <f>VLOOKUP(A195,'Tüm - Sektör'!$A:$H,11,0)</f>
        <v>#REF!</v>
      </c>
      <c r="L195" s="146" t="e">
        <f>VLOOKUP(A195,'Tüm - Sektör'!$A:$H,12,0)</f>
        <v>#REF!</v>
      </c>
      <c r="M195" s="146" t="e">
        <f>VLOOKUP(A195,'Tüm - Sektör'!$A:$H,13,0)</f>
        <v>#REF!</v>
      </c>
      <c r="N195" s="147" t="e">
        <f>VLOOKUP(A195,'Tüm - Sektör'!$A:$H,14,0)</f>
        <v>#REF!</v>
      </c>
      <c r="O195" s="148" t="e">
        <f>VLOOKUP(A195,'Tüm - Sektör'!$A:$H,15,0)</f>
        <v>#REF!</v>
      </c>
      <c r="P195" s="156" t="e">
        <f>VLOOKUP(A195,'Tüm - Sektör'!$A:$H,16,0)</f>
        <v>#REF!</v>
      </c>
      <c r="Q195" s="158">
        <f>E195*G195/100</f>
        <v>56.498172736436089</v>
      </c>
      <c r="R195" s="166" t="str">
        <f>IF(OR(H195="", H196="", Q195=0), "", IF(H195&lt;H196, (H196-H195)/H195, ""))</f>
        <v/>
      </c>
      <c r="S195" s="191">
        <v>56.498172736436089</v>
      </c>
      <c r="T195" s="208">
        <f>S195-Q195</f>
        <v>0</v>
      </c>
      <c r="U195" s="222"/>
      <c r="W195" s="200"/>
      <c r="X195" s="209" t="str">
        <f>IF(COUNTIF('Yıldız Liste'!A:A, A195)&gt;0, "Yıldız Pazar", IF(COUNTIF('Ana Pazar Liste'!A:A, A195)&gt;0, "Ana Pazar", IF(COUNTIF('Alt Pazar Liste'!A:A, A195)&gt;0, "Alt Pazar", "")))</f>
        <v>Ana Pazar</v>
      </c>
    </row>
    <row r="196" spans="1:24" ht="30" customHeight="1" thickTop="1" thickBot="1">
      <c r="A196" s="125" t="s">
        <v>290</v>
      </c>
      <c r="B196" s="136" t="s">
        <v>287</v>
      </c>
      <c r="C196" s="137">
        <v>6286808537</v>
      </c>
      <c r="D196" s="137">
        <v>424397981</v>
      </c>
      <c r="E196" s="128">
        <f>VLOOKUP(A196,'Tüm - Sektör'!$A:$H,5,0)</f>
        <v>69.234002212271434</v>
      </c>
      <c r="F196" s="128">
        <f>VLOOKUP(A196,'Tüm - Sektör'!$A:$H,6,0)</f>
        <v>27.189102818853428</v>
      </c>
      <c r="G196" s="127">
        <f>VLOOKUP(A196,'Tüm - Sektör'!$A:$H,7,0)</f>
        <v>82.424139999999994</v>
      </c>
      <c r="H196" s="159">
        <v>7.01</v>
      </c>
      <c r="I196" s="141" t="e">
        <f>VLOOKUP(A196,'Tüm - Sektör'!$A:$H,9,0)</f>
        <v>#REF!</v>
      </c>
      <c r="J196" s="145" t="e">
        <f>VLOOKUP(A196,'Tüm - Sektör'!$A:$H,10,0)</f>
        <v>#REF!</v>
      </c>
      <c r="K196" s="146" t="e">
        <f>VLOOKUP(A196,'Tüm - Sektör'!$A:$H,11,0)</f>
        <v>#REF!</v>
      </c>
      <c r="L196" s="146" t="e">
        <f>VLOOKUP(A196,'Tüm - Sektör'!$A:$H,12,0)</f>
        <v>#REF!</v>
      </c>
      <c r="M196" s="146" t="e">
        <f>VLOOKUP(A196,'Tüm - Sektör'!$A:$H,13,0)</f>
        <v>#REF!</v>
      </c>
      <c r="N196" s="147" t="e">
        <f>VLOOKUP(A196,'Tüm - Sektör'!$A:$H,14,0)</f>
        <v>#REF!</v>
      </c>
      <c r="O196" s="148" t="e">
        <f>VLOOKUP(A196,'Tüm - Sektör'!$A:$H,15,0)</f>
        <v>#REF!</v>
      </c>
      <c r="P196" s="156" t="e">
        <f>VLOOKUP(A196,'Tüm - Sektör'!$A:$H,16,0)</f>
        <v>#REF!</v>
      </c>
      <c r="Q196" s="158">
        <f>E196*G196/100</f>
        <v>57.065530911045698</v>
      </c>
      <c r="R196" s="166" t="str">
        <f>IF(OR(H196="", H197="", Q196=0), "", IF(H196&lt;H197, (H197-H196)/H196, ""))</f>
        <v/>
      </c>
      <c r="S196" s="191">
        <v>57.065530911045698</v>
      </c>
      <c r="T196" s="208">
        <f>S196-Q196</f>
        <v>0</v>
      </c>
      <c r="U196" s="222"/>
      <c r="W196" s="200"/>
      <c r="X196" s="209" t="str">
        <f>IF(COUNTIF('Yıldız Liste'!A:A, A196)&gt;0, "Yıldız Pazar", IF(COUNTIF('Ana Pazar Liste'!A:A, A196)&gt;0, "Ana Pazar", IF(COUNTIF('Alt Pazar Liste'!A:A, A196)&gt;0, "Alt Pazar", "")))</f>
        <v>Ana Pazar</v>
      </c>
    </row>
    <row r="197" spans="1:24" ht="30" customHeight="1" thickTop="1" thickBot="1">
      <c r="A197" s="125" t="s">
        <v>188</v>
      </c>
      <c r="B197" s="136" t="s">
        <v>679</v>
      </c>
      <c r="C197" s="137">
        <v>1187480335</v>
      </c>
      <c r="D197" s="137">
        <v>155000000</v>
      </c>
      <c r="E197" s="128">
        <f>VLOOKUP(A197,'Tüm - Sektör'!$A:$H,5,0)</f>
        <v>45.061080294338971</v>
      </c>
      <c r="F197" s="128">
        <f>VLOOKUP(A197,'Tüm - Sektör'!$A:$H,6,0)</f>
        <v>18.775450122641239</v>
      </c>
      <c r="G197" s="127">
        <f>VLOOKUP(A197,'Tüm - Sektör'!$A:$H,7,0)</f>
        <v>129.881788</v>
      </c>
      <c r="H197" s="159">
        <v>6.86</v>
      </c>
      <c r="I197" s="141" t="e">
        <f>VLOOKUP(A197,'Tüm - Sektör'!$A:$H,9,0)</f>
        <v>#REF!</v>
      </c>
      <c r="J197" s="142" t="e">
        <f>VLOOKUP(A197,'Tüm - Sektör'!$A:$H,10,0)</f>
        <v>#REF!</v>
      </c>
      <c r="K197" s="141" t="e">
        <f>VLOOKUP(A197,'Tüm - Sektör'!$A:$H,11,0)</f>
        <v>#REF!</v>
      </c>
      <c r="L197" s="141" t="e">
        <f>VLOOKUP(A197,'Tüm - Sektör'!$A:$H,12,0)</f>
        <v>#REF!</v>
      </c>
      <c r="M197" s="141" t="e">
        <f>VLOOKUP(A197,'Tüm - Sektör'!$A:$H,13,0)</f>
        <v>#REF!</v>
      </c>
      <c r="N197" s="143" t="e">
        <f>VLOOKUP(A197,'Tüm - Sektör'!$A:$H,14,0)</f>
        <v>#REF!</v>
      </c>
      <c r="O197" s="144" t="e">
        <f>VLOOKUP(A197,'Tüm - Sektör'!$A:$H,15,0)</f>
        <v>#REF!</v>
      </c>
      <c r="P197" s="155" t="e">
        <f>VLOOKUP(A197,'Tüm - Sektör'!$A:$H,16,0)</f>
        <v>#REF!</v>
      </c>
      <c r="Q197" s="158">
        <f>E197*G197/100</f>
        <v>58.526136778403114</v>
      </c>
      <c r="R197" s="166" t="str">
        <f>IF(OR(H197="", H198="", Q197=0), "", IF(H197&lt;H198, (H198-H197)/H197, ""))</f>
        <v/>
      </c>
      <c r="S197" s="191">
        <v>58.526136778403114</v>
      </c>
      <c r="T197" s="208">
        <f>S197-Q197</f>
        <v>0</v>
      </c>
      <c r="U197" s="222"/>
      <c r="W197" s="200"/>
      <c r="X197" s="209" t="str">
        <f>IF(COUNTIF('Yıldız Liste'!A:A, A197)&gt;0, "Yıldız Pazar", IF(COUNTIF('Ana Pazar Liste'!A:A, A197)&gt;0, "Ana Pazar", IF(COUNTIF('Alt Pazar Liste'!A:A, A197)&gt;0, "Alt Pazar", "")))</f>
        <v>Ana Pazar</v>
      </c>
    </row>
    <row r="198" spans="1:24" ht="30" customHeight="1" thickTop="1" thickBot="1">
      <c r="A198" s="125" t="s">
        <v>524</v>
      </c>
      <c r="B198" s="131" t="s">
        <v>233</v>
      </c>
      <c r="C198" s="132">
        <v>7550276192</v>
      </c>
      <c r="D198" s="132">
        <v>960000000</v>
      </c>
      <c r="E198" s="128">
        <f>VLOOKUP(A198,'Tüm - Sektör'!$A:$H,5,0)</f>
        <v>21.76375565117679</v>
      </c>
      <c r="F198" s="128">
        <f>VLOOKUP(A198,'Tüm - Sektör'!$A:$H,6,0)</f>
        <v>3.778429800551526</v>
      </c>
      <c r="G198" s="127">
        <f>VLOOKUP(A198,'Tüm - Sektör'!$A:$H,7,0)</f>
        <v>279.81076200000001</v>
      </c>
      <c r="H198" s="159">
        <v>6.57</v>
      </c>
      <c r="I198" s="133" t="e">
        <f>VLOOKUP(A198,'Tüm - Sektör'!$A:$H,9,0)</f>
        <v>#REF!</v>
      </c>
      <c r="J198" s="132" t="e">
        <f>VLOOKUP(A198,'Tüm - Sektör'!$A:$H,10,0)</f>
        <v>#REF!</v>
      </c>
      <c r="K198" s="133" t="e">
        <f>VLOOKUP(A198,'Tüm - Sektör'!$A:$H,11,0)</f>
        <v>#REF!</v>
      </c>
      <c r="L198" s="133" t="e">
        <f>VLOOKUP(A198,'Tüm - Sektör'!$A:$H,12,0)</f>
        <v>#REF!</v>
      </c>
      <c r="M198" s="133" t="e">
        <f>VLOOKUP(A198,'Tüm - Sektör'!$A:$H,13,0)</f>
        <v>#REF!</v>
      </c>
      <c r="N198" s="134" t="e">
        <f>VLOOKUP(A198,'Tüm - Sektör'!$A:$H,14,0)</f>
        <v>#REF!</v>
      </c>
      <c r="O198" s="135" t="e">
        <f>VLOOKUP(A198,'Tüm - Sektör'!$A:$H,15,0)</f>
        <v>#REF!</v>
      </c>
      <c r="P198" s="153" t="e">
        <f>VLOOKUP(A198,'Tüm - Sektör'!$A:$H,16,0)</f>
        <v>#REF!</v>
      </c>
      <c r="Q198" s="158">
        <f>E198*G198/100</f>
        <v>60.897330527375843</v>
      </c>
      <c r="R198" s="166" t="str">
        <f>IF(OR(H198="", H199="", Q198=0), "", IF(H198&lt;H199, (H199-H198)/H198, ""))</f>
        <v/>
      </c>
      <c r="S198" s="191">
        <v>60.897330527375843</v>
      </c>
      <c r="T198" s="208">
        <f>S198-Q198</f>
        <v>0</v>
      </c>
      <c r="U198" s="222"/>
      <c r="W198" s="200"/>
      <c r="X198" s="209" t="str">
        <f>IF(COUNTIF('Yıldız Liste'!A:A, A198)&gt;0, "Yıldız Pazar", IF(COUNTIF('Ana Pazar Liste'!A:A, A198)&gt;0, "Ana Pazar", IF(COUNTIF('Alt Pazar Liste'!A:A, A198)&gt;0, "Alt Pazar", "")))</f>
        <v>Ana Pazar</v>
      </c>
    </row>
    <row r="199" spans="1:24" ht="30" customHeight="1" thickTop="1" thickBot="1">
      <c r="A199" s="125" t="s">
        <v>75</v>
      </c>
      <c r="B199" s="136" t="s">
        <v>287</v>
      </c>
      <c r="C199" s="137">
        <v>11763538202</v>
      </c>
      <c r="D199" s="137">
        <v>1300000000</v>
      </c>
      <c r="E199" s="128">
        <f>VLOOKUP(A199,'Tüm - Sektör'!$A:$H,5,0)</f>
        <v>39.44282668595158</v>
      </c>
      <c r="F199" s="128">
        <f>VLOOKUP(A199,'Tüm - Sektör'!$A:$H,6,0)</f>
        <v>5.0567726520450744</v>
      </c>
      <c r="G199" s="127">
        <f>VLOOKUP(A199,'Tüm - Sektör'!$A:$H,7,0)</f>
        <v>158.22672900000001</v>
      </c>
      <c r="H199" s="159">
        <v>6.41</v>
      </c>
      <c r="I199" s="141" t="e">
        <f>VLOOKUP(A199,'Tüm - Sektör'!$A:$H,9,0)</f>
        <v>#REF!</v>
      </c>
      <c r="J199" s="145" t="e">
        <f>VLOOKUP(A199,'Tüm - Sektör'!$A:$H,10,0)</f>
        <v>#REF!</v>
      </c>
      <c r="K199" s="146" t="e">
        <f>VLOOKUP(A199,'Tüm - Sektör'!$A:$H,11,0)</f>
        <v>#REF!</v>
      </c>
      <c r="L199" s="146" t="e">
        <f>VLOOKUP(A199,'Tüm - Sektör'!$A:$H,12,0)</f>
        <v>#REF!</v>
      </c>
      <c r="M199" s="146" t="e">
        <f>VLOOKUP(A199,'Tüm - Sektör'!$A:$H,13,0)</f>
        <v>#REF!</v>
      </c>
      <c r="N199" s="147" t="e">
        <f>VLOOKUP(A199,'Tüm - Sektör'!$A:$H,14,0)</f>
        <v>#REF!</v>
      </c>
      <c r="O199" s="148" t="e">
        <f>VLOOKUP(A199,'Tüm - Sektör'!$A:$H,15,0)</f>
        <v>#REF!</v>
      </c>
      <c r="P199" s="156" t="e">
        <f>VLOOKUP(A199,'Tüm - Sektör'!$A:$H,16,0)</f>
        <v>#REF!</v>
      </c>
      <c r="Q199" s="158">
        <f>E199*G199/100</f>
        <v>62.409094490320292</v>
      </c>
      <c r="R199" s="166" t="str">
        <f>IF(OR(H199="", H200="", Q199=0), "", IF(H199&lt;H200, (H200-H199)/H199, ""))</f>
        <v/>
      </c>
      <c r="S199" s="191">
        <v>62.409094490320292</v>
      </c>
      <c r="T199" s="208">
        <f>S199-Q199</f>
        <v>0</v>
      </c>
      <c r="U199" s="222"/>
      <c r="W199" s="200"/>
      <c r="X199" s="209" t="str">
        <f>IF(COUNTIF('Yıldız Liste'!A:A, A199)&gt;0, "Yıldız Pazar", IF(COUNTIF('Ana Pazar Liste'!A:A, A199)&gt;0, "Ana Pazar", IF(COUNTIF('Alt Pazar Liste'!A:A, A199)&gt;0, "Alt Pazar", "")))</f>
        <v>Ana Pazar</v>
      </c>
    </row>
    <row r="200" spans="1:24" ht="30" customHeight="1" thickTop="1" thickBot="1">
      <c r="A200" s="125" t="s">
        <v>383</v>
      </c>
      <c r="B200" s="136" t="s">
        <v>375</v>
      </c>
      <c r="C200" s="137">
        <v>1693692129</v>
      </c>
      <c r="D200" s="137">
        <v>241875000</v>
      </c>
      <c r="E200" s="128">
        <f>VLOOKUP(A200,'Tüm - Sektör'!$A:$H,5,0)</f>
        <v>45.676596910138656</v>
      </c>
      <c r="F200" s="128">
        <f>VLOOKUP(A200,'Tüm - Sektör'!$A:$H,6,0)</f>
        <v>31.473968585797522</v>
      </c>
      <c r="G200" s="127">
        <f>VLOOKUP(A200,'Tüm - Sektör'!$A:$H,7,0)</f>
        <v>141.93746899999999</v>
      </c>
      <c r="H200" s="159">
        <v>6.17</v>
      </c>
      <c r="I200" s="141" t="e">
        <f>VLOOKUP(A200,'Tüm - Sektör'!$A:$H,9,0)</f>
        <v>#REF!</v>
      </c>
      <c r="J200" s="145" t="e">
        <f>VLOOKUP(A200,'Tüm - Sektör'!$A:$H,10,0)</f>
        <v>#REF!</v>
      </c>
      <c r="K200" s="146" t="e">
        <f>VLOOKUP(A200,'Tüm - Sektör'!$A:$H,11,0)</f>
        <v>#REF!</v>
      </c>
      <c r="L200" s="146" t="e">
        <f>VLOOKUP(A200,'Tüm - Sektör'!$A:$H,12,0)</f>
        <v>#REF!</v>
      </c>
      <c r="M200" s="146" t="e">
        <f>VLOOKUP(A200,'Tüm - Sektör'!$A:$H,13,0)</f>
        <v>#REF!</v>
      </c>
      <c r="N200" s="147" t="e">
        <f>VLOOKUP(A200,'Tüm - Sektör'!$A:$H,14,0)</f>
        <v>#REF!</v>
      </c>
      <c r="O200" s="148" t="e">
        <f>VLOOKUP(A200,'Tüm - Sektör'!$A:$H,15,0)</f>
        <v>#REF!</v>
      </c>
      <c r="P200" s="156" t="e">
        <f>VLOOKUP(A200,'Tüm - Sektör'!$A:$H,16,0)</f>
        <v>#REF!</v>
      </c>
      <c r="Q200" s="158">
        <f>E200*G200/100</f>
        <v>64.832205579583004</v>
      </c>
      <c r="R200" s="166" t="str">
        <f>IF(OR(H200="", H201="", Q200=0), "", IF(H200&lt;H201, (H201-H200)/H200, ""))</f>
        <v/>
      </c>
      <c r="S200" s="191">
        <v>64.832205579583004</v>
      </c>
      <c r="T200" s="208">
        <f>S200-Q200</f>
        <v>0</v>
      </c>
      <c r="U200" s="222"/>
      <c r="W200" s="200"/>
      <c r="X200" s="209" t="str">
        <f>IF(COUNTIF('Yıldız Liste'!A:A, A200)&gt;0, "Yıldız Pazar", IF(COUNTIF('Ana Pazar Liste'!A:A, A200)&gt;0, "Ana Pazar", IF(COUNTIF('Alt Pazar Liste'!A:A, A200)&gt;0, "Alt Pazar", "")))</f>
        <v>Ana Pazar</v>
      </c>
    </row>
    <row r="201" spans="1:24" ht="30" customHeight="1" thickTop="1" thickBot="1">
      <c r="A201" s="125" t="s">
        <v>545</v>
      </c>
      <c r="B201" s="136" t="s">
        <v>357</v>
      </c>
      <c r="C201" s="137">
        <v>1049965568</v>
      </c>
      <c r="D201" s="137">
        <v>390000000</v>
      </c>
      <c r="E201" s="128">
        <f>VLOOKUP(A201,'Tüm - Sektör'!$A:$H,5,0)</f>
        <v>43.349797044378327</v>
      </c>
      <c r="F201" s="128">
        <f>VLOOKUP(A201,'Tüm - Sektör'!$A:$H,6,0)</f>
        <v>18.525554292469369</v>
      </c>
      <c r="G201" s="127">
        <f>VLOOKUP(A201,'Tüm - Sektör'!$A:$H,7,0)</f>
        <v>151.529539</v>
      </c>
      <c r="H201" s="159">
        <v>6.09</v>
      </c>
      <c r="I201" s="141" t="e">
        <f>VLOOKUP(A201,'Tüm - Sektör'!$A:$H,9,0)</f>
        <v>#REF!</v>
      </c>
      <c r="J201" s="145" t="e">
        <f>VLOOKUP(A201,'Tüm - Sektör'!$A:$H,10,0)</f>
        <v>#REF!</v>
      </c>
      <c r="K201" s="146" t="e">
        <f>VLOOKUP(A201,'Tüm - Sektör'!$A:$H,11,0)</f>
        <v>#REF!</v>
      </c>
      <c r="L201" s="146" t="e">
        <f>VLOOKUP(A201,'Tüm - Sektör'!$A:$H,12,0)</f>
        <v>#REF!</v>
      </c>
      <c r="M201" s="146" t="e">
        <f>VLOOKUP(A201,'Tüm - Sektör'!$A:$H,13,0)</f>
        <v>#REF!</v>
      </c>
      <c r="N201" s="147" t="e">
        <f>VLOOKUP(A201,'Tüm - Sektör'!$A:$H,14,0)</f>
        <v>#REF!</v>
      </c>
      <c r="O201" s="148" t="e">
        <f>VLOOKUP(A201,'Tüm - Sektör'!$A:$H,15,0)</f>
        <v>#REF!</v>
      </c>
      <c r="P201" s="156" t="e">
        <f>VLOOKUP(A201,'Tüm - Sektör'!$A:$H,16,0)</f>
        <v>#REF!</v>
      </c>
      <c r="Q201" s="158">
        <f>E201*G201/100</f>
        <v>65.687747618782112</v>
      </c>
      <c r="R201" s="166" t="str">
        <f>IF(OR(H201="", H202="", Q201=0), "", IF(H201&lt;H202, (H202-H201)/H201, ""))</f>
        <v/>
      </c>
      <c r="S201" s="191">
        <v>65.687747618782112</v>
      </c>
      <c r="T201" s="208">
        <f>S201-Q201</f>
        <v>0</v>
      </c>
      <c r="U201" s="222"/>
      <c r="W201" s="200"/>
      <c r="X201" s="209" t="str">
        <f>IF(COUNTIF('Yıldız Liste'!A:A, A201)&gt;0, "Yıldız Pazar", IF(COUNTIF('Ana Pazar Liste'!A:A, A201)&gt;0, "Ana Pazar", IF(COUNTIF('Alt Pazar Liste'!A:A, A201)&gt;0, "Alt Pazar", "")))</f>
        <v>Ana Pazar</v>
      </c>
    </row>
    <row r="202" spans="1:24" ht="30" customHeight="1" thickTop="1" thickBot="1">
      <c r="A202" s="125" t="s">
        <v>23</v>
      </c>
      <c r="B202" s="136" t="s">
        <v>221</v>
      </c>
      <c r="C202" s="137">
        <v>5228066628</v>
      </c>
      <c r="D202" s="137">
        <v>469768118</v>
      </c>
      <c r="E202" s="128">
        <f>VLOOKUP(A202,'Tüm - Sektör'!$A:$H,5,0)</f>
        <v>48.016182180057022</v>
      </c>
      <c r="F202" s="128">
        <f>VLOOKUP(A202,'Tüm - Sektör'!$A:$H,6,0)</f>
        <v>20.442503584313918</v>
      </c>
      <c r="G202" s="127">
        <f>VLOOKUP(A202,'Tüm - Sektör'!$A:$H,7,0)</f>
        <v>141.922583</v>
      </c>
      <c r="H202" s="159">
        <v>5.87</v>
      </c>
      <c r="I202" s="141" t="e">
        <f>VLOOKUP(A202,'Tüm - Sektör'!$A:$H,9,0)</f>
        <v>#REF!</v>
      </c>
      <c r="J202" s="145" t="e">
        <f>VLOOKUP(A202,'Tüm - Sektör'!$A:$H,10,0)</f>
        <v>#REF!</v>
      </c>
      <c r="K202" s="146" t="e">
        <f>VLOOKUP(A202,'Tüm - Sektör'!$A:$H,11,0)</f>
        <v>#REF!</v>
      </c>
      <c r="L202" s="146" t="e">
        <f>VLOOKUP(A202,'Tüm - Sektör'!$A:$H,12,0)</f>
        <v>#REF!</v>
      </c>
      <c r="M202" s="146" t="e">
        <f>VLOOKUP(A202,'Tüm - Sektör'!$A:$H,13,0)</f>
        <v>#REF!</v>
      </c>
      <c r="N202" s="147" t="e">
        <f>VLOOKUP(A202,'Tüm - Sektör'!$A:$H,14,0)</f>
        <v>#REF!</v>
      </c>
      <c r="O202" s="148" t="e">
        <f>VLOOKUP(A202,'Tüm - Sektör'!$A:$H,15,0)</f>
        <v>#REF!</v>
      </c>
      <c r="P202" s="156" t="e">
        <f>VLOOKUP(A202,'Tüm - Sektör'!$A:$H,16,0)</f>
        <v>#REF!</v>
      </c>
      <c r="Q202" s="158">
        <f>E202*G202/100</f>
        <v>68.145806007922644</v>
      </c>
      <c r="R202" s="166" t="str">
        <f>IF(OR(H202="", H203="", Q202=0), "", IF(H202&lt;H203, (H203-H202)/H202, ""))</f>
        <v/>
      </c>
      <c r="S202" s="191">
        <v>68.145806007922644</v>
      </c>
      <c r="T202" s="208">
        <f>S202-Q202</f>
        <v>0</v>
      </c>
      <c r="U202" s="222"/>
      <c r="W202" s="200"/>
      <c r="X202" s="209" t="str">
        <f>IF(COUNTIF('Yıldız Liste'!A:A, A202)&gt;0, "Yıldız Pazar", IF(COUNTIF('Ana Pazar Liste'!A:A, A202)&gt;0, "Ana Pazar", IF(COUNTIF('Alt Pazar Liste'!A:A, A202)&gt;0, "Alt Pazar", "")))</f>
        <v>Ana Pazar</v>
      </c>
    </row>
    <row r="203" spans="1:24" ht="30" customHeight="1" thickTop="1" thickBot="1">
      <c r="A203" s="125" t="s">
        <v>225</v>
      </c>
      <c r="B203" s="136" t="s">
        <v>221</v>
      </c>
      <c r="C203" s="137">
        <v>6768948418</v>
      </c>
      <c r="D203" s="137">
        <v>650000000</v>
      </c>
      <c r="E203" s="128">
        <f>VLOOKUP(A203,'Tüm - Sektör'!$A:$H,5,0)</f>
        <v>93.073970305215141</v>
      </c>
      <c r="F203" s="128">
        <f>VLOOKUP(A203,'Tüm - Sektör'!$A:$H,6,0)</f>
        <v>28.638144709296967</v>
      </c>
      <c r="G203" s="127">
        <f>VLOOKUP(A203,'Tüm - Sektör'!$A:$H,7,0)</f>
        <v>73.999791000000002</v>
      </c>
      <c r="H203" s="159">
        <v>5.81</v>
      </c>
      <c r="I203" s="141" t="e">
        <f>VLOOKUP(A203,'Tüm - Sektör'!$A:$H,9,0)</f>
        <v>#REF!</v>
      </c>
      <c r="J203" s="145" t="e">
        <f>VLOOKUP(A203,'Tüm - Sektör'!$A:$H,10,0)</f>
        <v>#REF!</v>
      </c>
      <c r="K203" s="146" t="e">
        <f>VLOOKUP(A203,'Tüm - Sektör'!$A:$H,11,0)</f>
        <v>#REF!</v>
      </c>
      <c r="L203" s="146" t="e">
        <f>VLOOKUP(A203,'Tüm - Sektör'!$A:$H,12,0)</f>
        <v>#REF!</v>
      </c>
      <c r="M203" s="146" t="e">
        <f>VLOOKUP(A203,'Tüm - Sektör'!$A:$H,13,0)</f>
        <v>#REF!</v>
      </c>
      <c r="N203" s="147" t="e">
        <f>VLOOKUP(A203,'Tüm - Sektör'!$A:$H,14,0)</f>
        <v>#REF!</v>
      </c>
      <c r="O203" s="148" t="e">
        <f>VLOOKUP(A203,'Tüm - Sektör'!$A:$H,15,0)</f>
        <v>#REF!</v>
      </c>
      <c r="P203" s="156" t="e">
        <f>VLOOKUP(A203,'Tüm - Sektör'!$A:$H,16,0)</f>
        <v>#REF!</v>
      </c>
      <c r="Q203" s="158">
        <f>E203*G203/100</f>
        <v>68.874543501261272</v>
      </c>
      <c r="R203" s="166" t="str">
        <f>IF(OR(H203="", H204="", Q203=0), "", IF(H203&lt;H204, (H204-H203)/H203, ""))</f>
        <v/>
      </c>
      <c r="S203" s="191">
        <v>68.874543501261272</v>
      </c>
      <c r="T203" s="208">
        <f>S203-Q203</f>
        <v>0</v>
      </c>
      <c r="U203" s="222"/>
      <c r="W203" s="200"/>
      <c r="X203" s="209" t="str">
        <f>IF(COUNTIF('Yıldız Liste'!A:A, A203)&gt;0, "Yıldız Pazar", IF(COUNTIF('Ana Pazar Liste'!A:A, A203)&gt;0, "Ana Pazar", IF(COUNTIF('Alt Pazar Liste'!A:A, A203)&gt;0, "Alt Pazar", "")))</f>
        <v>Ana Pazar</v>
      </c>
    </row>
    <row r="204" spans="1:24" ht="30" customHeight="1" thickTop="1" thickBot="1">
      <c r="A204" s="125" t="s">
        <v>311</v>
      </c>
      <c r="B204" s="136" t="s">
        <v>608</v>
      </c>
      <c r="C204" s="137">
        <v>530578724</v>
      </c>
      <c r="D204" s="137">
        <v>240000000</v>
      </c>
      <c r="E204" s="128">
        <f>VLOOKUP(A204,'Tüm - Sektör'!$A:$H,5,0)</f>
        <v>47.297196950541597</v>
      </c>
      <c r="F204" s="128">
        <f>VLOOKUP(A204,'Tüm - Sektör'!$A:$H,6,0)</f>
        <v>39.414330792117994</v>
      </c>
      <c r="G204" s="127">
        <f>VLOOKUP(A204,'Tüm - Sektör'!$A:$H,7,0)</f>
        <v>148.650609</v>
      </c>
      <c r="H204" s="159">
        <v>5.69</v>
      </c>
      <c r="I204" s="141" t="e">
        <f>VLOOKUP(A204,'Tüm - Sektör'!$A:$H,9,0)</f>
        <v>#REF!</v>
      </c>
      <c r="J204" s="145" t="e">
        <f>VLOOKUP(A204,'Tüm - Sektör'!$A:$H,10,0)</f>
        <v>#REF!</v>
      </c>
      <c r="K204" s="146" t="e">
        <f>VLOOKUP(A204,'Tüm - Sektör'!$A:$H,11,0)</f>
        <v>#REF!</v>
      </c>
      <c r="L204" s="146" t="e">
        <f>VLOOKUP(A204,'Tüm - Sektör'!$A:$H,12,0)</f>
        <v>#REF!</v>
      </c>
      <c r="M204" s="146" t="e">
        <f>VLOOKUP(A204,'Tüm - Sektör'!$A:$H,13,0)</f>
        <v>#REF!</v>
      </c>
      <c r="N204" s="147" t="e">
        <f>VLOOKUP(A204,'Tüm - Sektör'!$A:$H,14,0)</f>
        <v>#REF!</v>
      </c>
      <c r="O204" s="148" t="e">
        <f>VLOOKUP(A204,'Tüm - Sektör'!$A:$H,15,0)</f>
        <v>#REF!</v>
      </c>
      <c r="P204" s="156" t="e">
        <f>VLOOKUP(A204,'Tüm - Sektör'!$A:$H,16,0)</f>
        <v>#REF!</v>
      </c>
      <c r="Q204" s="158">
        <f>E204*G204/100</f>
        <v>70.307571306909509</v>
      </c>
      <c r="R204" s="166" t="str">
        <f>IF(OR(H204="", H205="", Q204=0), "", IF(H204&lt;H205, (H205-H204)/H204, ""))</f>
        <v/>
      </c>
      <c r="S204" s="191">
        <v>70.307571306909509</v>
      </c>
      <c r="T204" s="208">
        <f>S204-Q204</f>
        <v>0</v>
      </c>
      <c r="U204" s="222"/>
      <c r="W204" s="200"/>
      <c r="X204" s="209" t="str">
        <f>IF(COUNTIF('Yıldız Liste'!A:A, A204)&gt;0, "Yıldız Pazar", IF(COUNTIF('Ana Pazar Liste'!A:A, A204)&gt;0, "Ana Pazar", IF(COUNTIF('Alt Pazar Liste'!A:A, A204)&gt;0, "Alt Pazar", "")))</f>
        <v>Ana Pazar</v>
      </c>
    </row>
    <row r="205" spans="1:24" ht="30" customHeight="1" thickTop="1" thickBot="1">
      <c r="A205" s="125" t="s">
        <v>455</v>
      </c>
      <c r="B205" s="131" t="s">
        <v>233</v>
      </c>
      <c r="C205" s="132">
        <v>2527222364</v>
      </c>
      <c r="D205" s="132">
        <v>600000000</v>
      </c>
      <c r="E205" s="128">
        <f>VLOOKUP(A205,'Tüm - Sektör'!$A:$H,5,0)</f>
        <v>43.843784595486284</v>
      </c>
      <c r="F205" s="128">
        <f>VLOOKUP(A205,'Tüm - Sektör'!$A:$H,6,0)</f>
        <v>14.614594865162095</v>
      </c>
      <c r="G205" s="127">
        <f>VLOOKUP(A205,'Tüm - Sektör'!$A:$H,7,0)</f>
        <v>163.504896</v>
      </c>
      <c r="H205" s="159">
        <v>5.58</v>
      </c>
      <c r="I205" s="133" t="e">
        <f>VLOOKUP(A205,'Tüm - Sektör'!$A:$H,9,0)</f>
        <v>#REF!</v>
      </c>
      <c r="J205" s="132" t="e">
        <f>VLOOKUP(A205,'Tüm - Sektör'!$A:$H,10,0)</f>
        <v>#REF!</v>
      </c>
      <c r="K205" s="133" t="e">
        <f>VLOOKUP(A205,'Tüm - Sektör'!$A:$H,11,0)</f>
        <v>#REF!</v>
      </c>
      <c r="L205" s="133" t="e">
        <f>VLOOKUP(A205,'Tüm - Sektör'!$A:$H,12,0)</f>
        <v>#REF!</v>
      </c>
      <c r="M205" s="133" t="e">
        <f>VLOOKUP(A205,'Tüm - Sektör'!$A:$H,13,0)</f>
        <v>#REF!</v>
      </c>
      <c r="N205" s="134" t="e">
        <f>VLOOKUP(A205,'Tüm - Sektör'!$A:$H,14,0)</f>
        <v>#REF!</v>
      </c>
      <c r="O205" s="135" t="e">
        <f>VLOOKUP(A205,'Tüm - Sektör'!$A:$H,15,0)</f>
        <v>#REF!</v>
      </c>
      <c r="P205" s="153" t="e">
        <f>VLOOKUP(A205,'Tüm - Sektör'!$A:$H,16,0)</f>
        <v>#REF!</v>
      </c>
      <c r="Q205" s="158">
        <f>E205*G205/100</f>
        <v>71.686734405313871</v>
      </c>
      <c r="R205" s="166" t="str">
        <f>IF(OR(H205="", H206="", Q205=0), "", IF(H205&lt;H206, (H206-H205)/H205, ""))</f>
        <v/>
      </c>
      <c r="S205" s="191">
        <v>71.686734405313871</v>
      </c>
      <c r="T205" s="208">
        <f>S205-Q205</f>
        <v>0</v>
      </c>
      <c r="U205" s="222"/>
      <c r="W205" s="200"/>
      <c r="X205" s="209" t="str">
        <f>IF(COUNTIF('Yıldız Liste'!A:A, A205)&gt;0, "Yıldız Pazar", IF(COUNTIF('Ana Pazar Liste'!A:A, A205)&gt;0, "Ana Pazar", IF(COUNTIF('Alt Pazar Liste'!A:A, A205)&gt;0, "Alt Pazar", "")))</f>
        <v>Ana Pazar</v>
      </c>
    </row>
    <row r="206" spans="1:24" ht="30" customHeight="1" thickTop="1" thickBot="1">
      <c r="A206" s="125" t="s">
        <v>167</v>
      </c>
      <c r="B206" s="136" t="s">
        <v>255</v>
      </c>
      <c r="C206" s="137">
        <v>3624383186</v>
      </c>
      <c r="D206" s="137">
        <v>190615223</v>
      </c>
      <c r="E206" s="128">
        <f>VLOOKUP(A206,'Tüm - Sektör'!$A:$H,5,0)</f>
        <v>53.550003839427653</v>
      </c>
      <c r="F206" s="128">
        <f>VLOOKUP(A206,'Tüm - Sektör'!$A:$H,6,0)</f>
        <v>56.186492344766876</v>
      </c>
      <c r="G206" s="127">
        <f>VLOOKUP(A206,'Tüm - Sektör'!$A:$H,7,0)</f>
        <v>136.56980300000001</v>
      </c>
      <c r="H206" s="159">
        <v>5.47</v>
      </c>
      <c r="I206" s="141" t="e">
        <f>VLOOKUP(A206,'Tüm - Sektör'!$A:$H,9,0)</f>
        <v>#REF!</v>
      </c>
      <c r="J206" s="145" t="e">
        <f>VLOOKUP(A206,'Tüm - Sektör'!$A:$H,10,0)</f>
        <v>#REF!</v>
      </c>
      <c r="K206" s="146" t="e">
        <f>VLOOKUP(A206,'Tüm - Sektör'!$A:$H,11,0)</f>
        <v>#REF!</v>
      </c>
      <c r="L206" s="146" t="e">
        <f>VLOOKUP(A206,'Tüm - Sektör'!$A:$H,12,0)</f>
        <v>#REF!</v>
      </c>
      <c r="M206" s="146" t="e">
        <f>VLOOKUP(A206,'Tüm - Sektör'!$A:$H,13,0)</f>
        <v>#REF!</v>
      </c>
      <c r="N206" s="147" t="e">
        <f>VLOOKUP(A206,'Tüm - Sektör'!$A:$H,14,0)</f>
        <v>#REF!</v>
      </c>
      <c r="O206" s="148" t="e">
        <f>VLOOKUP(A206,'Tüm - Sektör'!$A:$H,15,0)</f>
        <v>#REF!</v>
      </c>
      <c r="P206" s="156" t="e">
        <f>VLOOKUP(A206,'Tüm - Sektör'!$A:$H,16,0)</f>
        <v>#REF!</v>
      </c>
      <c r="Q206" s="158">
        <f>E206*G206/100</f>
        <v>73.133134749998788</v>
      </c>
      <c r="R206" s="166" t="str">
        <f>IF(OR(H206="", H207="", Q206=0), "", IF(H206&lt;H207, (H207-H206)/H206, ""))</f>
        <v/>
      </c>
      <c r="S206" s="191">
        <v>73.133134749998788</v>
      </c>
      <c r="T206" s="208">
        <f>S206-Q206</f>
        <v>0</v>
      </c>
      <c r="U206" s="222"/>
      <c r="W206" s="200"/>
      <c r="X206" s="209" t="str">
        <f>IF(COUNTIF('Yıldız Liste'!A:A, A206)&gt;0, "Yıldız Pazar", IF(COUNTIF('Ana Pazar Liste'!A:A, A206)&gt;0, "Ana Pazar", IF(COUNTIF('Alt Pazar Liste'!A:A, A206)&gt;0, "Alt Pazar", "")))</f>
        <v>Ana Pazar</v>
      </c>
    </row>
    <row r="207" spans="1:24" ht="30" customHeight="1" thickTop="1" thickBot="1">
      <c r="A207" s="125" t="s">
        <v>461</v>
      </c>
      <c r="B207" s="136" t="s">
        <v>608</v>
      </c>
      <c r="C207" s="137">
        <v>1357332842</v>
      </c>
      <c r="D207" s="137">
        <v>535000000</v>
      </c>
      <c r="E207" s="128">
        <f>VLOOKUP(A207,'Tüm - Sektör'!$A:$H,5,0)</f>
        <v>26.432189358089989</v>
      </c>
      <c r="F207" s="128">
        <f>VLOOKUP(A207,'Tüm - Sektör'!$A:$H,6,0)</f>
        <v>9.8811922833981267</v>
      </c>
      <c r="G207" s="127">
        <f>VLOOKUP(A207,'Tüm - Sektör'!$A:$H,7,0)</f>
        <v>285.553631</v>
      </c>
      <c r="H207" s="159">
        <v>5.3</v>
      </c>
      <c r="I207" s="141" t="e">
        <f>VLOOKUP(A207,'Tüm - Sektör'!$A:$H,9,0)</f>
        <v>#REF!</v>
      </c>
      <c r="J207" s="145" t="e">
        <f>VLOOKUP(A207,'Tüm - Sektör'!$A:$H,10,0)</f>
        <v>#REF!</v>
      </c>
      <c r="K207" s="146" t="e">
        <f>VLOOKUP(A207,'Tüm - Sektör'!$A:$H,11,0)</f>
        <v>#REF!</v>
      </c>
      <c r="L207" s="146" t="e">
        <f>VLOOKUP(A207,'Tüm - Sektör'!$A:$H,12,0)</f>
        <v>#REF!</v>
      </c>
      <c r="M207" s="146" t="e">
        <f>VLOOKUP(A207,'Tüm - Sektör'!$A:$H,13,0)</f>
        <v>#REF!</v>
      </c>
      <c r="N207" s="147" t="e">
        <f>VLOOKUP(A207,'Tüm - Sektör'!$A:$H,14,0)</f>
        <v>#REF!</v>
      </c>
      <c r="O207" s="148" t="e">
        <f>VLOOKUP(A207,'Tüm - Sektör'!$A:$H,15,0)</f>
        <v>#REF!</v>
      </c>
      <c r="P207" s="156" t="e">
        <f>VLOOKUP(A207,'Tüm - Sektör'!$A:$H,16,0)</f>
        <v>#REF!</v>
      </c>
      <c r="Q207" s="158">
        <f>E207*G207/100</f>
        <v>75.478076464821555</v>
      </c>
      <c r="R207" s="166" t="str">
        <f>IF(OR(H207="", H208="", Q207=0), "", IF(H207&lt;H208, (H208-H207)/H207, ""))</f>
        <v/>
      </c>
      <c r="S207" s="191">
        <v>75.478076464821555</v>
      </c>
      <c r="T207" s="208">
        <f>S207-Q207</f>
        <v>0</v>
      </c>
      <c r="U207" s="222"/>
      <c r="W207" s="200"/>
      <c r="X207" s="209" t="str">
        <f>IF(COUNTIF('Yıldız Liste'!A:A, A207)&gt;0, "Yıldız Pazar", IF(COUNTIF('Ana Pazar Liste'!A:A, A207)&gt;0, "Ana Pazar", IF(COUNTIF('Alt Pazar Liste'!A:A, A207)&gt;0, "Alt Pazar", "")))</f>
        <v>Ana Pazar</v>
      </c>
    </row>
    <row r="208" spans="1:24" ht="30" customHeight="1" thickTop="1" thickBot="1">
      <c r="A208" s="125" t="s">
        <v>61</v>
      </c>
      <c r="B208" s="136" t="s">
        <v>355</v>
      </c>
      <c r="C208" s="137">
        <v>3787777042</v>
      </c>
      <c r="D208" s="137">
        <v>704842185</v>
      </c>
      <c r="E208" s="128">
        <f>VLOOKUP(A208,'Tüm - Sektör'!$A:$H,5,0)</f>
        <v>16.915986334272063</v>
      </c>
      <c r="F208" s="128">
        <f>VLOOKUP(A208,'Tüm - Sektör'!$A:$H,6,0)</f>
        <v>4.7999358421692833</v>
      </c>
      <c r="G208" s="127">
        <f>VLOOKUP(A208,'Tüm - Sektör'!$A:$H,7,0)</f>
        <v>465.53517099999999</v>
      </c>
      <c r="H208" s="159">
        <v>5.08</v>
      </c>
      <c r="I208" s="138" t="e">
        <f>VLOOKUP(A208,'Tüm - Sektör'!$A:$H,9,0)</f>
        <v>#REF!</v>
      </c>
      <c r="J208" s="137" t="e">
        <f>VLOOKUP(A208,'Tüm - Sektör'!$A:$H,10,0)</f>
        <v>#REF!</v>
      </c>
      <c r="K208" s="138" t="e">
        <f>VLOOKUP(A208,'Tüm - Sektör'!$A:$H,11,0)</f>
        <v>#REF!</v>
      </c>
      <c r="L208" s="138" t="e">
        <f>VLOOKUP(A208,'Tüm - Sektör'!$A:$H,12,0)</f>
        <v>#REF!</v>
      </c>
      <c r="M208" s="138" t="e">
        <f>VLOOKUP(A208,'Tüm - Sektör'!$A:$H,13,0)</f>
        <v>#REF!</v>
      </c>
      <c r="N208" s="139" t="e">
        <f>VLOOKUP(A208,'Tüm - Sektör'!$A:$H,14,0)</f>
        <v>#REF!</v>
      </c>
      <c r="O208" s="140" t="e">
        <f>VLOOKUP(A208,'Tüm - Sektör'!$A:$H,15,0)</f>
        <v>#REF!</v>
      </c>
      <c r="P208" s="154" t="e">
        <f>VLOOKUP(A208,'Tüm - Sektör'!$A:$H,16,0)</f>
        <v>#REF!</v>
      </c>
      <c r="Q208" s="158">
        <f>E208*G208/100</f>
        <v>78.749865907590078</v>
      </c>
      <c r="R208" s="166" t="str">
        <f>IF(OR(H208="", H209="", Q208=0), "", IF(H208&lt;H209, (H209-H208)/H208, ""))</f>
        <v/>
      </c>
      <c r="S208" s="191">
        <v>78.749865907590078</v>
      </c>
      <c r="T208" s="208">
        <f>S208-Q208</f>
        <v>0</v>
      </c>
      <c r="U208" s="222"/>
      <c r="W208" s="200"/>
      <c r="X208" s="209" t="str">
        <f>IF(COUNTIF('Yıldız Liste'!A:A, A208)&gt;0, "Yıldız Pazar", IF(COUNTIF('Ana Pazar Liste'!A:A, A208)&gt;0, "Ana Pazar", IF(COUNTIF('Alt Pazar Liste'!A:A, A208)&gt;0, "Alt Pazar", "")))</f>
        <v>Ana Pazar</v>
      </c>
    </row>
    <row r="209" spans="1:24" ht="30" customHeight="1" thickTop="1" thickBot="1">
      <c r="A209" s="125" t="s">
        <v>109</v>
      </c>
      <c r="B209" s="136" t="s">
        <v>605</v>
      </c>
      <c r="C209" s="137">
        <v>1566155489</v>
      </c>
      <c r="D209" s="137">
        <v>500000000</v>
      </c>
      <c r="E209" s="128">
        <f>VLOOKUP(A209,'Tüm - Sektör'!$A:$H,5,0)</f>
        <v>47.875523638539796</v>
      </c>
      <c r="F209" s="128">
        <f>VLOOKUP(A209,'Tüm - Sektör'!$A:$H,6,0)</f>
        <v>23.937761819269898</v>
      </c>
      <c r="G209" s="127">
        <f>VLOOKUP(A209,'Tüm - Sektör'!$A:$H,7,0)</f>
        <v>167.149394</v>
      </c>
      <c r="H209" s="159">
        <v>5</v>
      </c>
      <c r="I209" s="141" t="e">
        <f>VLOOKUP(A209,'Tüm - Sektör'!$A:$H,9,0)</f>
        <v>#REF!</v>
      </c>
      <c r="J209" s="145" t="e">
        <f>VLOOKUP(A209,'Tüm - Sektör'!$A:$H,10,0)</f>
        <v>#REF!</v>
      </c>
      <c r="K209" s="146" t="e">
        <f>VLOOKUP(A209,'Tüm - Sektör'!$A:$H,11,0)</f>
        <v>#REF!</v>
      </c>
      <c r="L209" s="146" t="e">
        <f>VLOOKUP(A209,'Tüm - Sektör'!$A:$H,12,0)</f>
        <v>#REF!</v>
      </c>
      <c r="M209" s="146" t="e">
        <f>VLOOKUP(A209,'Tüm - Sektör'!$A:$H,13,0)</f>
        <v>#REF!</v>
      </c>
      <c r="N209" s="147" t="e">
        <f>VLOOKUP(A209,'Tüm - Sektör'!$A:$H,14,0)</f>
        <v>#REF!</v>
      </c>
      <c r="O209" s="148" t="e">
        <f>VLOOKUP(A209,'Tüm - Sektör'!$A:$H,15,0)</f>
        <v>#REF!</v>
      </c>
      <c r="P209" s="156" t="e">
        <f>VLOOKUP(A209,'Tüm - Sektör'!$A:$H,16,0)</f>
        <v>#REF!</v>
      </c>
      <c r="Q209" s="158">
        <f>E209*G209/100</f>
        <v>80.023647636146023</v>
      </c>
      <c r="R209" s="166" t="str">
        <f>IF(OR(H209="", H210="", Q209=0), "", IF(H209&lt;H210, (H210-H209)/H209, ""))</f>
        <v/>
      </c>
      <c r="S209" s="191">
        <v>80.023647636146023</v>
      </c>
      <c r="T209" s="208">
        <f>S209-Q209</f>
        <v>0</v>
      </c>
      <c r="U209" s="222"/>
      <c r="W209" s="200"/>
      <c r="X209" s="209" t="str">
        <f>IF(COUNTIF('Yıldız Liste'!A:A, A209)&gt;0, "Yıldız Pazar", IF(COUNTIF('Ana Pazar Liste'!A:A, A209)&gt;0, "Ana Pazar", IF(COUNTIF('Alt Pazar Liste'!A:A, A209)&gt;0, "Alt Pazar", "")))</f>
        <v>Ana Pazar</v>
      </c>
    </row>
    <row r="210" spans="1:24" ht="30" customHeight="1" thickTop="1" thickBot="1">
      <c r="A210" s="125" t="s">
        <v>415</v>
      </c>
      <c r="B210" s="136" t="s">
        <v>605</v>
      </c>
      <c r="C210" s="137">
        <v>7934593883</v>
      </c>
      <c r="D210" s="137">
        <v>1049040805</v>
      </c>
      <c r="E210" s="128">
        <f>VLOOKUP(A210,'Tüm - Sektör'!$A:$H,5,0)</f>
        <v>50.723700155653759</v>
      </c>
      <c r="F210" s="128">
        <f>VLOOKUP(A210,'Tüm - Sektör'!$A:$H,6,0)</f>
        <v>12.088114176669539</v>
      </c>
      <c r="G210" s="127">
        <f>VLOOKUP(A210,'Tüm - Sektör'!$A:$H,7,0)</f>
        <v>160.647257</v>
      </c>
      <c r="H210" s="159">
        <v>4.91</v>
      </c>
      <c r="I210" s="141" t="e">
        <f>VLOOKUP(A210,'Tüm - Sektör'!$A:$H,9,0)</f>
        <v>#REF!</v>
      </c>
      <c r="J210" s="145" t="e">
        <f>VLOOKUP(A210,'Tüm - Sektör'!$A:$H,10,0)</f>
        <v>#REF!</v>
      </c>
      <c r="K210" s="146" t="e">
        <f>VLOOKUP(A210,'Tüm - Sektör'!$A:$H,11,0)</f>
        <v>#REF!</v>
      </c>
      <c r="L210" s="146" t="e">
        <f>VLOOKUP(A210,'Tüm - Sektör'!$A:$H,12,0)</f>
        <v>#REF!</v>
      </c>
      <c r="M210" s="146" t="e">
        <f>VLOOKUP(A210,'Tüm - Sektör'!$A:$H,13,0)</f>
        <v>#REF!</v>
      </c>
      <c r="N210" s="147" t="e">
        <f>VLOOKUP(A210,'Tüm - Sektör'!$A:$H,14,0)</f>
        <v>#REF!</v>
      </c>
      <c r="O210" s="148" t="e">
        <f>VLOOKUP(A210,'Tüm - Sektör'!$A:$H,15,0)</f>
        <v>#REF!</v>
      </c>
      <c r="P210" s="156" t="e">
        <f>VLOOKUP(A210,'Tüm - Sektör'!$A:$H,16,0)</f>
        <v>#REF!</v>
      </c>
      <c r="Q210" s="158">
        <f>E210*G210/100</f>
        <v>81.486232948962495</v>
      </c>
      <c r="R210" s="166" t="str">
        <f>IF(OR(H210="", H211="", Q210=0), "", IF(H210&lt;H211, (H211-H210)/H210, ""))</f>
        <v/>
      </c>
      <c r="S210" s="191">
        <v>81.486232948962495</v>
      </c>
      <c r="T210" s="208">
        <f>S210-Q210</f>
        <v>0</v>
      </c>
      <c r="U210" s="222"/>
      <c r="W210" s="200"/>
      <c r="X210" s="209" t="str">
        <f>IF(COUNTIF('Yıldız Liste'!A:A, A210)&gt;0, "Yıldız Pazar", IF(COUNTIF('Ana Pazar Liste'!A:A, A210)&gt;0, "Ana Pazar", IF(COUNTIF('Alt Pazar Liste'!A:A, A210)&gt;0, "Alt Pazar", "")))</f>
        <v>Ana Pazar</v>
      </c>
    </row>
    <row r="211" spans="1:24" ht="30" customHeight="1" thickTop="1" thickBot="1">
      <c r="A211" s="125" t="s">
        <v>187</v>
      </c>
      <c r="B211" s="136" t="s">
        <v>679</v>
      </c>
      <c r="C211" s="137">
        <v>3014472211</v>
      </c>
      <c r="D211" s="137">
        <v>401411202</v>
      </c>
      <c r="E211" s="128">
        <f>VLOOKUP(A211,'Tüm - Sektör'!$A:$H,5,0)</f>
        <v>17.817398335007688</v>
      </c>
      <c r="F211" s="128">
        <f>VLOOKUP(A211,'Tüm - Sektör'!$A:$H,6,0)</f>
        <v>3.710659255720433</v>
      </c>
      <c r="G211" s="127">
        <f>VLOOKUP(A211,'Tüm - Sektör'!$A:$H,7,0)</f>
        <v>464.88056799999998</v>
      </c>
      <c r="H211" s="159">
        <v>4.83</v>
      </c>
      <c r="I211" s="141" t="e">
        <f>VLOOKUP(A211,'Tüm - Sektör'!$A:$H,9,0)</f>
        <v>#REF!</v>
      </c>
      <c r="J211" s="142" t="e">
        <f>VLOOKUP(A211,'Tüm - Sektör'!$A:$H,10,0)</f>
        <v>#REF!</v>
      </c>
      <c r="K211" s="141" t="e">
        <f>VLOOKUP(A211,'Tüm - Sektör'!$A:$H,11,0)</f>
        <v>#REF!</v>
      </c>
      <c r="L211" s="141" t="e">
        <f>VLOOKUP(A211,'Tüm - Sektör'!$A:$H,12,0)</f>
        <v>#REF!</v>
      </c>
      <c r="M211" s="141" t="e">
        <f>VLOOKUP(A211,'Tüm - Sektör'!$A:$H,13,0)</f>
        <v>#REF!</v>
      </c>
      <c r="N211" s="143" t="e">
        <f>VLOOKUP(A211,'Tüm - Sektör'!$A:$H,14,0)</f>
        <v>#REF!</v>
      </c>
      <c r="O211" s="144" t="e">
        <f>VLOOKUP(A211,'Tüm - Sektör'!$A:$H,15,0)</f>
        <v>#REF!</v>
      </c>
      <c r="P211" s="155" t="e">
        <f>VLOOKUP(A211,'Tüm - Sektör'!$A:$H,16,0)</f>
        <v>#REF!</v>
      </c>
      <c r="Q211" s="158">
        <f>E211*G211/100</f>
        <v>82.829622582606277</v>
      </c>
      <c r="R211" s="166" t="str">
        <f>IF(OR(H211="", H212="", Q211=0), "", IF(H211&lt;H212, (H212-H211)/H211, ""))</f>
        <v/>
      </c>
      <c r="S211" s="191">
        <v>82.829622582606277</v>
      </c>
      <c r="T211" s="208">
        <f>S211-Q211</f>
        <v>0</v>
      </c>
      <c r="U211" s="222"/>
      <c r="W211" s="200"/>
      <c r="X211" s="209" t="str">
        <f>IF(COUNTIF('Yıldız Liste'!A:A, A211)&gt;0, "Yıldız Pazar", IF(COUNTIF('Ana Pazar Liste'!A:A, A211)&gt;0, "Ana Pazar", IF(COUNTIF('Alt Pazar Liste'!A:A, A211)&gt;0, "Alt Pazar", "")))</f>
        <v>Ana Pazar</v>
      </c>
    </row>
    <row r="212" spans="1:24" ht="30" customHeight="1" thickTop="1" thickBot="1">
      <c r="A212" s="125" t="s">
        <v>514</v>
      </c>
      <c r="B212" s="136" t="s">
        <v>375</v>
      </c>
      <c r="C212" s="137">
        <v>3318993196</v>
      </c>
      <c r="D212" s="137">
        <v>1120000000</v>
      </c>
      <c r="E212" s="128">
        <f>VLOOKUP(A212,'Tüm - Sektör'!$A:$H,5,0)</f>
        <v>26.996210487941386</v>
      </c>
      <c r="F212" s="128">
        <f>VLOOKUP(A212,'Tüm - Sektör'!$A:$H,6,0)</f>
        <v>6.0259398410583449</v>
      </c>
      <c r="G212" s="127">
        <f>VLOOKUP(A212,'Tüm - Sektör'!$A:$H,7,0)</f>
        <v>306.82462600000002</v>
      </c>
      <c r="H212" s="159">
        <v>4.83</v>
      </c>
      <c r="I212" s="141" t="e">
        <f>VLOOKUP(A212,'Tüm - Sektör'!$A:$H,9,0)</f>
        <v>#REF!</v>
      </c>
      <c r="J212" s="145" t="e">
        <f>VLOOKUP(A212,'Tüm - Sektör'!$A:$H,10,0)</f>
        <v>#REF!</v>
      </c>
      <c r="K212" s="146" t="e">
        <f>VLOOKUP(A212,'Tüm - Sektör'!$A:$H,11,0)</f>
        <v>#REF!</v>
      </c>
      <c r="L212" s="146" t="e">
        <f>VLOOKUP(A212,'Tüm - Sektör'!$A:$H,12,0)</f>
        <v>#REF!</v>
      </c>
      <c r="M212" s="146" t="e">
        <f>VLOOKUP(A212,'Tüm - Sektör'!$A:$H,13,0)</f>
        <v>#REF!</v>
      </c>
      <c r="N212" s="147" t="e">
        <f>VLOOKUP(A212,'Tüm - Sektör'!$A:$H,14,0)</f>
        <v>#REF!</v>
      </c>
      <c r="O212" s="148" t="e">
        <f>VLOOKUP(A212,'Tüm - Sektör'!$A:$H,15,0)</f>
        <v>#REF!</v>
      </c>
      <c r="P212" s="156" t="e">
        <f>VLOOKUP(A212,'Tüm - Sektör'!$A:$H,16,0)</f>
        <v>#REF!</v>
      </c>
      <c r="Q212" s="158">
        <f>E212*G212/100</f>
        <v>82.831021863798938</v>
      </c>
      <c r="R212" s="166" t="str">
        <f>IF(OR(H212="", H213="", Q212=0), "", IF(H212&lt;H213, (H213-H212)/H212, ""))</f>
        <v/>
      </c>
      <c r="S212" s="191">
        <v>82.831021863798938</v>
      </c>
      <c r="T212" s="208">
        <f>S212-Q212</f>
        <v>0</v>
      </c>
      <c r="U212" s="222"/>
      <c r="W212" s="200"/>
      <c r="X212" s="209" t="str">
        <f>IF(COUNTIF('Yıldız Liste'!A:A, A212)&gt;0, "Yıldız Pazar", IF(COUNTIF('Ana Pazar Liste'!A:A, A212)&gt;0, "Ana Pazar", IF(COUNTIF('Alt Pazar Liste'!A:A, A212)&gt;0, "Alt Pazar", "")))</f>
        <v>Ana Pazar</v>
      </c>
    </row>
    <row r="213" spans="1:24" ht="30" customHeight="1" thickTop="1" thickBot="1">
      <c r="A213" s="125" t="s">
        <v>160</v>
      </c>
      <c r="B213" s="131" t="s">
        <v>233</v>
      </c>
      <c r="C213" s="132">
        <v>1300173375</v>
      </c>
      <c r="D213" s="132">
        <v>270000000</v>
      </c>
      <c r="E213" s="128">
        <f>VLOOKUP(A213,'Tüm - Sektör'!$A:$H,5,0)</f>
        <v>33.543733888368081</v>
      </c>
      <c r="F213" s="128">
        <f>VLOOKUP(A213,'Tüm - Sektör'!$A:$H,6,0)</f>
        <v>31.059012859600074</v>
      </c>
      <c r="G213" s="127">
        <f>VLOOKUP(A213,'Tüm - Sektör'!$A:$H,7,0)</f>
        <v>253.18759900000001</v>
      </c>
      <c r="H213" s="159">
        <v>4.71</v>
      </c>
      <c r="I213" s="133" t="e">
        <f>VLOOKUP(A213,'Tüm - Sektör'!$A:$H,9,0)</f>
        <v>#REF!</v>
      </c>
      <c r="J213" s="132" t="e">
        <f>VLOOKUP(A213,'Tüm - Sektör'!$A:$H,10,0)</f>
        <v>#REF!</v>
      </c>
      <c r="K213" s="133" t="e">
        <f>VLOOKUP(A213,'Tüm - Sektör'!$A:$H,11,0)</f>
        <v>#REF!</v>
      </c>
      <c r="L213" s="133" t="e">
        <f>VLOOKUP(A213,'Tüm - Sektör'!$A:$H,12,0)</f>
        <v>#REF!</v>
      </c>
      <c r="M213" s="133" t="e">
        <f>VLOOKUP(A213,'Tüm - Sektör'!$A:$H,13,0)</f>
        <v>#REF!</v>
      </c>
      <c r="N213" s="134" t="e">
        <f>VLOOKUP(A213,'Tüm - Sektör'!$A:$H,14,0)</f>
        <v>#REF!</v>
      </c>
      <c r="O213" s="135" t="e">
        <f>VLOOKUP(A213,'Tüm - Sektör'!$A:$H,15,0)</f>
        <v>#REF!</v>
      </c>
      <c r="P213" s="153" t="e">
        <f>VLOOKUP(A213,'Tüm - Sektör'!$A:$H,16,0)</f>
        <v>#REF!</v>
      </c>
      <c r="Q213" s="158">
        <f>E213*G213/100</f>
        <v>84.928574446908485</v>
      </c>
      <c r="R213" s="166" t="str">
        <f>IF(OR(H213="", H214="", Q213=0), "", IF(H213&lt;H214, (H214-H213)/H213, ""))</f>
        <v/>
      </c>
      <c r="S213" s="191">
        <v>84.928574446908485</v>
      </c>
      <c r="T213" s="208">
        <f>S213-Q213</f>
        <v>0</v>
      </c>
      <c r="U213" s="222"/>
      <c r="W213" s="200"/>
      <c r="X213" s="209" t="str">
        <f>IF(COUNTIF('Yıldız Liste'!A:A, A213)&gt;0, "Yıldız Pazar", IF(COUNTIF('Ana Pazar Liste'!A:A, A213)&gt;0, "Ana Pazar", IF(COUNTIF('Alt Pazar Liste'!A:A, A213)&gt;0, "Alt Pazar", "")))</f>
        <v>Ana Pazar</v>
      </c>
    </row>
    <row r="214" spans="1:24" ht="30" customHeight="1" thickTop="1" thickBot="1">
      <c r="A214" s="125" t="s">
        <v>152</v>
      </c>
      <c r="B214" s="136" t="s">
        <v>355</v>
      </c>
      <c r="C214" s="137">
        <v>1876232593</v>
      </c>
      <c r="D214" s="137">
        <v>936000000</v>
      </c>
      <c r="E214" s="128">
        <f>VLOOKUP(A214,'Tüm - Sektör'!$A:$H,5,0)</f>
        <v>14.78972473698567</v>
      </c>
      <c r="F214" s="128">
        <f>VLOOKUP(A214,'Tüm - Sektör'!$A:$H,6,0)</f>
        <v>3.9502469917162579</v>
      </c>
      <c r="G214" s="127">
        <f>VLOOKUP(A214,'Tüm - Sektör'!$A:$H,7,0)</f>
        <v>576.74861299999998</v>
      </c>
      <c r="H214" s="159">
        <v>4.6900000000000004</v>
      </c>
      <c r="I214" s="138" t="e">
        <f>VLOOKUP(A214,'Tüm - Sektör'!$A:$H,9,0)</f>
        <v>#REF!</v>
      </c>
      <c r="J214" s="137" t="e">
        <f>VLOOKUP(A214,'Tüm - Sektör'!$A:$H,10,0)</f>
        <v>#REF!</v>
      </c>
      <c r="K214" s="138" t="e">
        <f>VLOOKUP(A214,'Tüm - Sektör'!$A:$H,11,0)</f>
        <v>#REF!</v>
      </c>
      <c r="L214" s="138" t="e">
        <f>VLOOKUP(A214,'Tüm - Sektör'!$A:$H,12,0)</f>
        <v>#REF!</v>
      </c>
      <c r="M214" s="138" t="e">
        <f>VLOOKUP(A214,'Tüm - Sektör'!$A:$H,13,0)</f>
        <v>#REF!</v>
      </c>
      <c r="N214" s="139" t="e">
        <f>VLOOKUP(A214,'Tüm - Sektör'!$A:$H,14,0)</f>
        <v>#REF!</v>
      </c>
      <c r="O214" s="140" t="e">
        <f>VLOOKUP(A214,'Tüm - Sektör'!$A:$H,15,0)</f>
        <v>#REF!</v>
      </c>
      <c r="P214" s="154" t="e">
        <f>VLOOKUP(A214,'Tüm - Sektör'!$A:$H,16,0)</f>
        <v>#REF!</v>
      </c>
      <c r="Q214" s="158">
        <f>E214*G214/100</f>
        <v>85.299532287082741</v>
      </c>
      <c r="R214" s="166" t="str">
        <f>IF(OR(H214="", H215="", Q214=0), "", IF(H214&lt;H215, (H215-H214)/H214, ""))</f>
        <v/>
      </c>
      <c r="S214" s="191">
        <v>85.299532287082741</v>
      </c>
      <c r="T214" s="208">
        <f>S214-Q214</f>
        <v>0</v>
      </c>
      <c r="U214" s="222"/>
      <c r="W214" s="200"/>
      <c r="X214" s="209" t="str">
        <f>IF(COUNTIF('Yıldız Liste'!A:A, A214)&gt;0, "Yıldız Pazar", IF(COUNTIF('Ana Pazar Liste'!A:A, A214)&gt;0, "Ana Pazar", IF(COUNTIF('Alt Pazar Liste'!A:A, A214)&gt;0, "Alt Pazar", "")))</f>
        <v>Ana Pazar</v>
      </c>
    </row>
    <row r="215" spans="1:24" ht="30" customHeight="1" thickTop="1" thickBot="1">
      <c r="A215" s="125" t="s">
        <v>199</v>
      </c>
      <c r="B215" s="136" t="s">
        <v>287</v>
      </c>
      <c r="C215" s="137">
        <v>1509446134</v>
      </c>
      <c r="D215" s="137">
        <v>546000000</v>
      </c>
      <c r="E215" s="128">
        <f>VLOOKUP(A215,'Tüm - Sektör'!$A:$H,5,0)</f>
        <v>42.015161952672635</v>
      </c>
      <c r="F215" s="128">
        <f>VLOOKUP(A215,'Tüm - Sektör'!$A:$H,6,0)</f>
        <v>19.237711516791499</v>
      </c>
      <c r="G215" s="127">
        <f>VLOOKUP(A215,'Tüm - Sektör'!$A:$H,7,0)</f>
        <v>205.642202</v>
      </c>
      <c r="H215" s="159">
        <v>4.63</v>
      </c>
      <c r="I215" s="141" t="e">
        <f>VLOOKUP(A215,'Tüm - Sektör'!$A:$H,9,0)</f>
        <v>#REF!</v>
      </c>
      <c r="J215" s="145" t="e">
        <f>VLOOKUP(A215,'Tüm - Sektör'!$A:$H,10,0)</f>
        <v>#REF!</v>
      </c>
      <c r="K215" s="146" t="e">
        <f>VLOOKUP(A215,'Tüm - Sektör'!$A:$H,11,0)</f>
        <v>#REF!</v>
      </c>
      <c r="L215" s="146" t="e">
        <f>VLOOKUP(A215,'Tüm - Sektör'!$A:$H,12,0)</f>
        <v>#REF!</v>
      </c>
      <c r="M215" s="146" t="e">
        <f>VLOOKUP(A215,'Tüm - Sektör'!$A:$H,13,0)</f>
        <v>#REF!</v>
      </c>
      <c r="N215" s="147" t="e">
        <f>VLOOKUP(A215,'Tüm - Sektör'!$A:$H,14,0)</f>
        <v>#REF!</v>
      </c>
      <c r="O215" s="148" t="e">
        <f>VLOOKUP(A215,'Tüm - Sektör'!$A:$H,15,0)</f>
        <v>#REF!</v>
      </c>
      <c r="P215" s="156" t="e">
        <f>VLOOKUP(A215,'Tüm - Sektör'!$A:$H,16,0)</f>
        <v>#REF!</v>
      </c>
      <c r="Q215" s="158">
        <f>E215*G215/100</f>
        <v>86.400904213342201</v>
      </c>
      <c r="R215" s="166" t="str">
        <f>IF(OR(H215="", H216="", Q215=0), "", IF(H215&lt;H216, (H216-H215)/H215, ""))</f>
        <v/>
      </c>
      <c r="S215" s="191">
        <v>86.400904213342201</v>
      </c>
      <c r="T215" s="208">
        <f>S215-Q215</f>
        <v>0</v>
      </c>
      <c r="U215" s="222"/>
      <c r="W215" s="200"/>
      <c r="X215" s="209" t="str">
        <f>IF(COUNTIF('Yıldız Liste'!A:A, A215)&gt;0, "Yıldız Pazar", IF(COUNTIF('Ana Pazar Liste'!A:A, A215)&gt;0, "Ana Pazar", IF(COUNTIF('Alt Pazar Liste'!A:A, A215)&gt;0, "Alt Pazar", "")))</f>
        <v>Ana Pazar</v>
      </c>
    </row>
    <row r="216" spans="1:24" ht="30" customHeight="1" thickTop="1" thickBot="1">
      <c r="A216" s="125" t="s">
        <v>438</v>
      </c>
      <c r="B216" s="136" t="s">
        <v>349</v>
      </c>
      <c r="C216" s="137">
        <v>13120657000</v>
      </c>
      <c r="D216" s="137">
        <v>1000000000</v>
      </c>
      <c r="E216" s="128">
        <f>VLOOKUP(A216,'Tüm - Sektör'!$A:$H,5,0)</f>
        <v>16.0333493666827</v>
      </c>
      <c r="F216" s="128">
        <f>VLOOKUP(A216,'Tüm - Sektör'!$A:$H,6,0)</f>
        <v>4.0083373416706749</v>
      </c>
      <c r="G216" s="127">
        <f>VLOOKUP(A216,'Tüm - Sektör'!$A:$H,7,0)</f>
        <v>554.46052299999997</v>
      </c>
      <c r="H216" s="159">
        <v>4.5</v>
      </c>
      <c r="I216" s="141" t="e">
        <f>VLOOKUP(A216,'Tüm - Sektör'!$A:$H,9,0)</f>
        <v>#REF!</v>
      </c>
      <c r="J216" s="145" t="e">
        <f>VLOOKUP(A216,'Tüm - Sektör'!$A:$H,10,0)</f>
        <v>#REF!</v>
      </c>
      <c r="K216" s="146" t="e">
        <f>VLOOKUP(A216,'Tüm - Sektör'!$A:$H,11,0)</f>
        <v>#REF!</v>
      </c>
      <c r="L216" s="146" t="e">
        <f>VLOOKUP(A216,'Tüm - Sektör'!$A:$H,12,0)</f>
        <v>#REF!</v>
      </c>
      <c r="M216" s="146" t="e">
        <f>VLOOKUP(A216,'Tüm - Sektör'!$A:$H,13,0)</f>
        <v>#REF!</v>
      </c>
      <c r="N216" s="147" t="e">
        <f>VLOOKUP(A216,'Tüm - Sektör'!$A:$H,14,0)</f>
        <v>#REF!</v>
      </c>
      <c r="O216" s="148" t="e">
        <f>VLOOKUP(A216,'Tüm - Sektör'!$A:$H,15,0)</f>
        <v>#REF!</v>
      </c>
      <c r="P216" s="156" t="e">
        <f>VLOOKUP(A216,'Tüm - Sektör'!$A:$H,16,0)</f>
        <v>#REF!</v>
      </c>
      <c r="Q216" s="158">
        <f>E216*G216/100</f>
        <v>88.898592752926064</v>
      </c>
      <c r="R216" s="166" t="str">
        <f>IF(OR(H216="", H217="", Q216=0), "", IF(H216&lt;H217, (H217-H216)/H216, ""))</f>
        <v/>
      </c>
      <c r="S216" s="191">
        <v>88.898592752926064</v>
      </c>
      <c r="T216" s="208">
        <f>S216-Q216</f>
        <v>0</v>
      </c>
      <c r="U216" s="222"/>
      <c r="W216" s="200"/>
      <c r="X216" s="209" t="str">
        <f>IF(COUNTIF('Yıldız Liste'!A:A, A216)&gt;0, "Yıldız Pazar", IF(COUNTIF('Ana Pazar Liste'!A:A, A216)&gt;0, "Ana Pazar", IF(COUNTIF('Alt Pazar Liste'!A:A, A216)&gt;0, "Alt Pazar", "")))</f>
        <v>Ana Pazar</v>
      </c>
    </row>
    <row r="217" spans="1:24" ht="30" customHeight="1" thickTop="1" thickBot="1">
      <c r="A217" s="125" t="s">
        <v>40</v>
      </c>
      <c r="B217" s="136" t="s">
        <v>255</v>
      </c>
      <c r="C217" s="137">
        <v>1508599655</v>
      </c>
      <c r="D217" s="137">
        <v>119728125</v>
      </c>
      <c r="E217" s="128">
        <f>VLOOKUP(A217,'Tüm - Sektör'!$A:$H,5,0)</f>
        <v>168.71455884521174</v>
      </c>
      <c r="F217" s="128">
        <f>VLOOKUP(A217,'Tüm - Sektör'!$A:$H,6,0)</f>
        <v>352.28681407399421</v>
      </c>
      <c r="G217" s="127">
        <f>VLOOKUP(A217,'Tüm - Sektör'!$A:$H,7,0)</f>
        <v>53.051453000000002</v>
      </c>
      <c r="H217" s="159">
        <v>4.47</v>
      </c>
      <c r="I217" s="141" t="e">
        <f>VLOOKUP(A217,'Tüm - Sektör'!$A:$H,9,0)</f>
        <v>#REF!</v>
      </c>
      <c r="J217" s="145" t="e">
        <f>VLOOKUP(A217,'Tüm - Sektör'!$A:$H,10,0)</f>
        <v>#REF!</v>
      </c>
      <c r="K217" s="146" t="e">
        <f>VLOOKUP(A217,'Tüm - Sektör'!$A:$H,11,0)</f>
        <v>#REF!</v>
      </c>
      <c r="L217" s="146" t="e">
        <f>VLOOKUP(A217,'Tüm - Sektör'!$A:$H,12,0)</f>
        <v>#REF!</v>
      </c>
      <c r="M217" s="146" t="e">
        <f>VLOOKUP(A217,'Tüm - Sektör'!$A:$H,13,0)</f>
        <v>#REF!</v>
      </c>
      <c r="N217" s="147" t="e">
        <f>VLOOKUP(A217,'Tüm - Sektör'!$A:$H,14,0)</f>
        <v>#REF!</v>
      </c>
      <c r="O217" s="148" t="e">
        <f>VLOOKUP(A217,'Tüm - Sektör'!$A:$H,15,0)</f>
        <v>#REF!</v>
      </c>
      <c r="P217" s="156" t="e">
        <f>VLOOKUP(A217,'Tüm - Sektör'!$A:$H,16,0)</f>
        <v>#REF!</v>
      </c>
      <c r="Q217" s="158">
        <f>E217*G217/100</f>
        <v>89.505524889924857</v>
      </c>
      <c r="R217" s="166" t="str">
        <f>IF(OR(H217="", H218="", Q217=0), "", IF(H217&lt;H218, (H218-H217)/H217, ""))</f>
        <v/>
      </c>
      <c r="S217" s="191">
        <v>89.505524889924857</v>
      </c>
      <c r="T217" s="208">
        <f>S217-Q217</f>
        <v>0</v>
      </c>
      <c r="U217" s="222"/>
      <c r="W217" s="200"/>
      <c r="X217" s="209" t="str">
        <f>IF(COUNTIF('Yıldız Liste'!A:A, A217)&gt;0, "Yıldız Pazar", IF(COUNTIF('Ana Pazar Liste'!A:A, A217)&gt;0, "Ana Pazar", IF(COUNTIF('Alt Pazar Liste'!A:A, A217)&gt;0, "Alt Pazar", "")))</f>
        <v>Ana Pazar</v>
      </c>
    </row>
    <row r="218" spans="1:24" ht="30" customHeight="1" thickTop="1" thickBot="1">
      <c r="A218" s="125" t="s">
        <v>172</v>
      </c>
      <c r="B218" s="136" t="s">
        <v>353</v>
      </c>
      <c r="C218" s="137">
        <v>446326737</v>
      </c>
      <c r="D218" s="137">
        <v>324000000</v>
      </c>
      <c r="E218" s="128">
        <f>VLOOKUP(A218,'Tüm - Sektör'!$A:$H,5,0)</f>
        <v>34.61058577779594</v>
      </c>
      <c r="F218" s="128">
        <f>VLOOKUP(A218,'Tüm - Sektör'!$A:$H,6,0)</f>
        <v>26.705698902620323</v>
      </c>
      <c r="G218" s="127">
        <f>VLOOKUP(A218,'Tüm - Sektör'!$A:$H,7,0)</f>
        <v>267.548676</v>
      </c>
      <c r="H218" s="159">
        <v>4.32</v>
      </c>
      <c r="I218" s="141" t="e">
        <f>VLOOKUP(A218,'Tüm - Sektör'!$A:$H,9,0)</f>
        <v>#REF!</v>
      </c>
      <c r="J218" s="145" t="e">
        <f>VLOOKUP(A218,'Tüm - Sektör'!$A:$H,10,0)</f>
        <v>#REF!</v>
      </c>
      <c r="K218" s="146" t="e">
        <f>VLOOKUP(A218,'Tüm - Sektör'!$A:$H,11,0)</f>
        <v>#REF!</v>
      </c>
      <c r="L218" s="146" t="e">
        <f>VLOOKUP(A218,'Tüm - Sektör'!$A:$H,12,0)</f>
        <v>#REF!</v>
      </c>
      <c r="M218" s="146" t="e">
        <f>VLOOKUP(A218,'Tüm - Sektör'!$A:$H,13,0)</f>
        <v>#REF!</v>
      </c>
      <c r="N218" s="147" t="e">
        <f>VLOOKUP(A218,'Tüm - Sektör'!$A:$H,14,0)</f>
        <v>#REF!</v>
      </c>
      <c r="O218" s="148" t="e">
        <f>VLOOKUP(A218,'Tüm - Sektör'!$A:$H,15,0)</f>
        <v>#REF!</v>
      </c>
      <c r="P218" s="156" t="e">
        <f>VLOOKUP(A218,'Tüm - Sektör'!$A:$H,16,0)</f>
        <v>#REF!</v>
      </c>
      <c r="Q218" s="158">
        <f>E218*G218/100</f>
        <v>92.600164004337344</v>
      </c>
      <c r="R218" s="166" t="str">
        <f>IF(OR(H218="", H219="", Q218=0), "", IF(H218&lt;H219, (H219-H218)/H218, ""))</f>
        <v/>
      </c>
      <c r="S218" s="191">
        <v>92.600164004337344</v>
      </c>
      <c r="T218" s="208">
        <f>S218-Q218</f>
        <v>0</v>
      </c>
      <c r="U218" s="222"/>
      <c r="W218" s="200"/>
      <c r="X218" s="209" t="str">
        <f>IF(COUNTIF('Yıldız Liste'!A:A, A218)&gt;0, "Yıldız Pazar", IF(COUNTIF('Ana Pazar Liste'!A:A, A218)&gt;0, "Ana Pazar", IF(COUNTIF('Alt Pazar Liste'!A:A, A218)&gt;0, "Alt Pazar", "")))</f>
        <v>Ana Pazar</v>
      </c>
    </row>
    <row r="219" spans="1:24" ht="30" customHeight="1" thickTop="1" thickBot="1">
      <c r="A219" s="125" t="s">
        <v>382</v>
      </c>
      <c r="B219" s="136" t="s">
        <v>255</v>
      </c>
      <c r="C219" s="137">
        <v>237921423</v>
      </c>
      <c r="D219" s="137">
        <v>249999992</v>
      </c>
      <c r="E219" s="128">
        <f>VLOOKUP(A219,'Tüm - Sektör'!$A:$H,5,0)</f>
        <v>50.792975179378601</v>
      </c>
      <c r="F219" s="128">
        <f>VLOOKUP(A219,'Tüm - Sektör'!$A:$H,6,0)</f>
        <v>50.792976804753856</v>
      </c>
      <c r="G219" s="127">
        <f>VLOOKUP(A219,'Tüm - Sektör'!$A:$H,7,0)</f>
        <v>187.95273599999999</v>
      </c>
      <c r="H219" s="159">
        <v>4.1900000000000004</v>
      </c>
      <c r="I219" s="141" t="e">
        <f>VLOOKUP(A219,'Tüm - Sektör'!$A:$H,9,0)</f>
        <v>#REF!</v>
      </c>
      <c r="J219" s="145" t="e">
        <f>VLOOKUP(A219,'Tüm - Sektör'!$A:$H,10,0)</f>
        <v>#REF!</v>
      </c>
      <c r="K219" s="146" t="e">
        <f>VLOOKUP(A219,'Tüm - Sektör'!$A:$H,11,0)</f>
        <v>#REF!</v>
      </c>
      <c r="L219" s="146" t="e">
        <f>VLOOKUP(A219,'Tüm - Sektör'!$A:$H,12,0)</f>
        <v>#REF!</v>
      </c>
      <c r="M219" s="146" t="e">
        <f>VLOOKUP(A219,'Tüm - Sektör'!$A:$H,13,0)</f>
        <v>#REF!</v>
      </c>
      <c r="N219" s="147" t="e">
        <f>VLOOKUP(A219,'Tüm - Sektör'!$A:$H,14,0)</f>
        <v>#REF!</v>
      </c>
      <c r="O219" s="148" t="e">
        <f>VLOOKUP(A219,'Tüm - Sektör'!$A:$H,15,0)</f>
        <v>#REF!</v>
      </c>
      <c r="P219" s="156" t="e">
        <f>VLOOKUP(A219,'Tüm - Sektör'!$A:$H,16,0)</f>
        <v>#REF!</v>
      </c>
      <c r="Q219" s="158">
        <f>E219*G219/100</f>
        <v>95.466786545442972</v>
      </c>
      <c r="R219" s="166" t="str">
        <f>IF(OR(H219="", H220="", Q219=0), "", IF(H219&lt;H220, (H220-H219)/H219, ""))</f>
        <v/>
      </c>
      <c r="S219" s="191">
        <v>95.466786545442972</v>
      </c>
      <c r="T219" s="208">
        <f>S219-Q219</f>
        <v>0</v>
      </c>
      <c r="U219" s="222"/>
      <c r="W219" s="200"/>
      <c r="X219" s="209" t="str">
        <f>IF(COUNTIF('Yıldız Liste'!A:A, A219)&gt;0, "Yıldız Pazar", IF(COUNTIF('Ana Pazar Liste'!A:A, A219)&gt;0, "Ana Pazar", IF(COUNTIF('Alt Pazar Liste'!A:A, A219)&gt;0, "Alt Pazar", "")))</f>
        <v>Ana Pazar</v>
      </c>
    </row>
    <row r="220" spans="1:24" ht="30" customHeight="1" thickTop="1" thickBot="1">
      <c r="A220" s="125" t="s">
        <v>323</v>
      </c>
      <c r="B220" s="126" t="s">
        <v>200</v>
      </c>
      <c r="C220" s="127">
        <v>3818084897</v>
      </c>
      <c r="D220" s="127">
        <v>791000000</v>
      </c>
      <c r="E220" s="128">
        <f>VLOOKUP(A220,'Tüm - Sektör'!$A:$H,5,0)</f>
        <v>14.433839834959779</v>
      </c>
      <c r="F220" s="128">
        <f>VLOOKUP(A220,'Tüm - Sektör'!$A:$H,6,0)</f>
        <v>4.5618962815928503</v>
      </c>
      <c r="G220" s="127">
        <f>VLOOKUP(A220,'Tüm - Sektör'!$A:$H,7,0)</f>
        <v>679.26380900000004</v>
      </c>
      <c r="H220" s="159">
        <v>4.08</v>
      </c>
      <c r="I220" s="128" t="e">
        <f>VLOOKUP(A220,'Tüm - Sektör'!$A:$H,9,0)</f>
        <v>#REF!</v>
      </c>
      <c r="J220" s="127" t="e">
        <f>VLOOKUP(A220,'Tüm - Sektör'!$A:$H,10,0)</f>
        <v>#REF!</v>
      </c>
      <c r="K220" s="128" t="e">
        <f>VLOOKUP(A220,'Tüm - Sektör'!$A:$H,11,0)</f>
        <v>#REF!</v>
      </c>
      <c r="L220" s="128" t="e">
        <f>VLOOKUP(A220,'Tüm - Sektör'!$A:$H,12,0)</f>
        <v>#REF!</v>
      </c>
      <c r="M220" s="128" t="e">
        <f>VLOOKUP(A220,'Tüm - Sektör'!$A:$H,13,0)</f>
        <v>#REF!</v>
      </c>
      <c r="N220" s="129" t="e">
        <f>VLOOKUP(A220,'Tüm - Sektör'!$A:$H,14,0)</f>
        <v>#REF!</v>
      </c>
      <c r="O220" s="130" t="e">
        <f>VLOOKUP(A220,'Tüm - Sektör'!$A:$H,15,0)</f>
        <v>#REF!</v>
      </c>
      <c r="P220" s="152" t="e">
        <f>VLOOKUP(A220,'Tüm - Sektör'!$A:$H,16,0)</f>
        <v>#REF!</v>
      </c>
      <c r="Q220" s="158">
        <f>E220*G220/100</f>
        <v>98.043850247907102</v>
      </c>
      <c r="R220" s="166" t="str">
        <f>IF(OR(H220="", H221="", Q220=0), "", IF(H220&lt;H221, (H221-H220)/H220, ""))</f>
        <v/>
      </c>
      <c r="S220" s="191">
        <v>98.043850247907102</v>
      </c>
      <c r="T220" s="208">
        <f>S220-Q220</f>
        <v>0</v>
      </c>
      <c r="U220" s="222"/>
      <c r="W220" s="200"/>
      <c r="X220" s="209" t="str">
        <f>IF(COUNTIF('Yıldız Liste'!A:A, A220)&gt;0, "Yıldız Pazar", IF(COUNTIF('Ana Pazar Liste'!A:A, A220)&gt;0, "Ana Pazar", IF(COUNTIF('Alt Pazar Liste'!A:A, A220)&gt;0, "Alt Pazar", "")))</f>
        <v>Ana Pazar</v>
      </c>
    </row>
    <row r="221" spans="1:24" ht="30" customHeight="1" thickTop="1" thickBot="1">
      <c r="A221" s="125" t="s">
        <v>469</v>
      </c>
      <c r="B221" s="136" t="s">
        <v>696</v>
      </c>
      <c r="C221" s="137">
        <v>1357332842</v>
      </c>
      <c r="D221" s="137">
        <v>535000000</v>
      </c>
      <c r="E221" s="128">
        <f>VLOOKUP(A221,'Tüm - Sektör'!$A:$H,5,0)</f>
        <v>29.558892408423098</v>
      </c>
      <c r="F221" s="128">
        <f>VLOOKUP(A221,'Tüm - Sektör'!$A:$H,6,0)</f>
        <v>28.353853629182829</v>
      </c>
      <c r="G221" s="127">
        <f>VLOOKUP(A221,'Tüm - Sektör'!$A:$H,7,0)</f>
        <v>335.80419000000001</v>
      </c>
      <c r="H221" s="159">
        <v>4.03</v>
      </c>
      <c r="I221" s="141" t="e">
        <f>VLOOKUP(A221,'Tüm - Sektör'!$A:$H,9,0)</f>
        <v>#REF!</v>
      </c>
      <c r="J221" s="145" t="e">
        <f>VLOOKUP(A221,'Tüm - Sektör'!$A:$H,10,0)</f>
        <v>#REF!</v>
      </c>
      <c r="K221" s="146" t="e">
        <f>VLOOKUP(A221,'Tüm - Sektör'!$A:$H,11,0)</f>
        <v>#REF!</v>
      </c>
      <c r="L221" s="146" t="e">
        <f>VLOOKUP(A221,'Tüm - Sektör'!$A:$H,12,0)</f>
        <v>#REF!</v>
      </c>
      <c r="M221" s="146" t="e">
        <f>VLOOKUP(A221,'Tüm - Sektör'!$A:$H,13,0)</f>
        <v>#REF!</v>
      </c>
      <c r="N221" s="147" t="e">
        <f>VLOOKUP(A221,'Tüm - Sektör'!$A:$H,14,0)</f>
        <v>#REF!</v>
      </c>
      <c r="O221" s="148" t="e">
        <f>VLOOKUP(A221,'Tüm - Sektör'!$A:$H,15,0)</f>
        <v>#REF!</v>
      </c>
      <c r="P221" s="156" t="e">
        <f>VLOOKUP(A221,'Tüm - Sektör'!$A:$H,16,0)</f>
        <v>#REF!</v>
      </c>
      <c r="Q221" s="158">
        <f>E221*G221/100</f>
        <v>99.259999225076683</v>
      </c>
      <c r="R221" s="166" t="str">
        <f>IF(OR(H221="", H222="", Q221=0), "", IF(H221&lt;H222, (H222-H221)/H221, ""))</f>
        <v/>
      </c>
      <c r="S221" s="191">
        <v>99.259999225076683</v>
      </c>
      <c r="T221" s="208">
        <f>S221-Q221</f>
        <v>0</v>
      </c>
      <c r="U221" s="222"/>
      <c r="W221" s="200"/>
      <c r="X221" s="209" t="str">
        <f>IF(COUNTIF('Yıldız Liste'!A:A, A221)&gt;0, "Yıldız Pazar", IF(COUNTIF('Ana Pazar Liste'!A:A, A221)&gt;0, "Ana Pazar", IF(COUNTIF('Alt Pazar Liste'!A:A, A221)&gt;0, "Alt Pazar", "")))</f>
        <v>Ana Pazar</v>
      </c>
    </row>
    <row r="222" spans="1:24" ht="30" customHeight="1" thickTop="1" thickBot="1">
      <c r="A222" s="125" t="s">
        <v>298</v>
      </c>
      <c r="B222" s="126" t="s">
        <v>208</v>
      </c>
      <c r="C222" s="127">
        <v>4913859307</v>
      </c>
      <c r="D222" s="127">
        <v>1000000000</v>
      </c>
      <c r="E222" s="128">
        <f>VLOOKUP(A222,'Tüm - Sektör'!$A:$H,5,0)</f>
        <v>15.356595504203101</v>
      </c>
      <c r="F222" s="128">
        <f>VLOOKUP(A222,'Tüm - Sektör'!$A:$H,6,0)</f>
        <v>5.1188651680677006</v>
      </c>
      <c r="G222" s="127">
        <f>VLOOKUP(A222,'Tüm - Sektör'!$A:$H,7,0)</f>
        <v>669.65183400000001</v>
      </c>
      <c r="H222" s="159">
        <v>3.89</v>
      </c>
      <c r="I222" s="128" t="e">
        <f>VLOOKUP(A222,'Tüm - Sektör'!$A:$H,9,0)</f>
        <v>#REF!</v>
      </c>
      <c r="J222" s="127" t="e">
        <f>VLOOKUP(A222,'Tüm - Sektör'!$A:$H,10,0)</f>
        <v>#REF!</v>
      </c>
      <c r="K222" s="128" t="e">
        <f>VLOOKUP(A222,'Tüm - Sektör'!$A:$H,11,0)</f>
        <v>#REF!</v>
      </c>
      <c r="L222" s="128" t="e">
        <f>VLOOKUP(A222,'Tüm - Sektör'!$A:$H,12,0)</f>
        <v>#REF!</v>
      </c>
      <c r="M222" s="128" t="e">
        <f>VLOOKUP(A222,'Tüm - Sektör'!$A:$H,13,0)</f>
        <v>#REF!</v>
      </c>
      <c r="N222" s="129" t="e">
        <f>VLOOKUP(A222,'Tüm - Sektör'!$A:$H,14,0)</f>
        <v>#REF!</v>
      </c>
      <c r="O222" s="130" t="e">
        <f>VLOOKUP(A222,'Tüm - Sektör'!$A:$H,15,0)</f>
        <v>#REF!</v>
      </c>
      <c r="P222" s="152" t="e">
        <f>VLOOKUP(A222,'Tüm - Sektör'!$A:$H,16,0)</f>
        <v>#REF!</v>
      </c>
      <c r="Q222" s="158">
        <f>E222*G222/100</f>
        <v>102.83572343385762</v>
      </c>
      <c r="R222" s="166" t="str">
        <f>IF(OR(H222="", H223="", Q222=0), "", IF(H222&lt;H223, (H223-H222)/H222, ""))</f>
        <v/>
      </c>
      <c r="S222" s="191">
        <v>102.83572343385762</v>
      </c>
      <c r="T222" s="208">
        <f>S222-Q222</f>
        <v>0</v>
      </c>
      <c r="U222" s="222"/>
      <c r="W222" s="200"/>
      <c r="X222" s="209" t="str">
        <f>IF(COUNTIF('Yıldız Liste'!A:A, A222)&gt;0, "Yıldız Pazar", IF(COUNTIF('Ana Pazar Liste'!A:A, A222)&gt;0, "Ana Pazar", IF(COUNTIF('Alt Pazar Liste'!A:A, A222)&gt;0, "Alt Pazar", "")))</f>
        <v>Ana Pazar</v>
      </c>
    </row>
    <row r="223" spans="1:24" ht="30" customHeight="1" thickTop="1" thickBot="1">
      <c r="A223" s="125" t="s">
        <v>135</v>
      </c>
      <c r="B223" s="136" t="s">
        <v>287</v>
      </c>
      <c r="C223" s="137">
        <v>12175279869</v>
      </c>
      <c r="D223" s="137">
        <v>1762000000</v>
      </c>
      <c r="E223" s="128">
        <f>VLOOKUP(A223,'Tüm - Sektör'!$A:$H,5,0)</f>
        <v>16.457571655316563</v>
      </c>
      <c r="F223" s="128">
        <f>VLOOKUP(A223,'Tüm - Sektör'!$A:$H,6,0)</f>
        <v>3.1134263441764212</v>
      </c>
      <c r="G223" s="127">
        <f>VLOOKUP(A223,'Tüm - Sektör'!$A:$H,7,0)</f>
        <v>624.90556200000003</v>
      </c>
      <c r="H223" s="159">
        <v>3.89</v>
      </c>
      <c r="I223" s="141" t="e">
        <f>VLOOKUP(A223,'Tüm - Sektör'!$A:$H,9,0)</f>
        <v>#REF!</v>
      </c>
      <c r="J223" s="145" t="e">
        <f>VLOOKUP(A223,'Tüm - Sektör'!$A:$H,10,0)</f>
        <v>#REF!</v>
      </c>
      <c r="K223" s="146" t="e">
        <f>VLOOKUP(A223,'Tüm - Sektör'!$A:$H,11,0)</f>
        <v>#REF!</v>
      </c>
      <c r="L223" s="146" t="e">
        <f>VLOOKUP(A223,'Tüm - Sektör'!$A:$H,12,0)</f>
        <v>#REF!</v>
      </c>
      <c r="M223" s="146" t="e">
        <f>VLOOKUP(A223,'Tüm - Sektör'!$A:$H,13,0)</f>
        <v>#REF!</v>
      </c>
      <c r="N223" s="147" t="e">
        <f>VLOOKUP(A223,'Tüm - Sektör'!$A:$H,14,0)</f>
        <v>#REF!</v>
      </c>
      <c r="O223" s="148" t="e">
        <f>VLOOKUP(A223,'Tüm - Sektör'!$A:$H,15,0)</f>
        <v>#REF!</v>
      </c>
      <c r="P223" s="156" t="e">
        <f>VLOOKUP(A223,'Tüm - Sektör'!$A:$H,16,0)</f>
        <v>#REF!</v>
      </c>
      <c r="Q223" s="158">
        <f>E223*G223/100</f>
        <v>102.84428064420868</v>
      </c>
      <c r="R223" s="166" t="str">
        <f>IF(OR(H223="", H224="", Q223=0), "", IF(H223&lt;H224, (H224-H223)/H223, ""))</f>
        <v/>
      </c>
      <c r="S223" s="191">
        <v>102.84428064420868</v>
      </c>
      <c r="T223" s="208">
        <f>S223-Q223</f>
        <v>0</v>
      </c>
      <c r="U223" s="222"/>
      <c r="W223" s="200"/>
      <c r="X223" s="209" t="str">
        <f>IF(COUNTIF('Yıldız Liste'!A:A, A223)&gt;0, "Yıldız Pazar", IF(COUNTIF('Ana Pazar Liste'!A:A, A223)&gt;0, "Ana Pazar", IF(COUNTIF('Alt Pazar Liste'!A:A, A223)&gt;0, "Alt Pazar", "")))</f>
        <v>Ana Pazar</v>
      </c>
    </row>
    <row r="224" spans="1:24" ht="30" customHeight="1" thickTop="1" thickBot="1">
      <c r="A224" s="125" t="s">
        <v>121</v>
      </c>
      <c r="B224" s="126" t="s">
        <v>200</v>
      </c>
      <c r="C224" s="127">
        <v>3548001757</v>
      </c>
      <c r="D224" s="127">
        <v>360000000</v>
      </c>
      <c r="E224" s="128">
        <f>VLOOKUP(A224,'Tüm - Sektör'!$A:$H,5,0)</f>
        <v>37.126698012737798</v>
      </c>
      <c r="F224" s="128">
        <f>VLOOKUP(A224,'Tüm - Sektör'!$A:$H,6,0)</f>
        <v>34.376572234016479</v>
      </c>
      <c r="G224" s="127">
        <f>VLOOKUP(A224,'Tüm - Sektör'!$A:$H,7,0)</f>
        <v>282.78303399999999</v>
      </c>
      <c r="H224" s="159">
        <v>3.81</v>
      </c>
      <c r="I224" s="128" t="e">
        <f>VLOOKUP(A224,'Tüm - Sektör'!$A:$H,9,0)</f>
        <v>#REF!</v>
      </c>
      <c r="J224" s="127" t="e">
        <f>VLOOKUP(A224,'Tüm - Sektör'!$A:$H,10,0)</f>
        <v>#REF!</v>
      </c>
      <c r="K224" s="128" t="e">
        <f>VLOOKUP(A224,'Tüm - Sektör'!$A:$H,11,0)</f>
        <v>#REF!</v>
      </c>
      <c r="L224" s="128" t="e">
        <f>VLOOKUP(A224,'Tüm - Sektör'!$A:$H,12,0)</f>
        <v>#REF!</v>
      </c>
      <c r="M224" s="128" t="e">
        <f>VLOOKUP(A224,'Tüm - Sektör'!$A:$H,13,0)</f>
        <v>#REF!</v>
      </c>
      <c r="N224" s="129" t="e">
        <f>VLOOKUP(A224,'Tüm - Sektör'!$A:$H,14,0)</f>
        <v>#REF!</v>
      </c>
      <c r="O224" s="130" t="e">
        <f>VLOOKUP(A224,'Tüm - Sektör'!$A:$H,15,0)</f>
        <v>#REF!</v>
      </c>
      <c r="P224" s="152" t="e">
        <f>VLOOKUP(A224,'Tüm - Sektör'!$A:$H,16,0)</f>
        <v>#REF!</v>
      </c>
      <c r="Q224" s="158">
        <f>E224*G224/100</f>
        <v>104.98800306443765</v>
      </c>
      <c r="R224" s="166" t="str">
        <f>IF(OR(H224="", H225="", Q224=0), "", IF(H224&lt;H225, (H225-H224)/H224, ""))</f>
        <v/>
      </c>
      <c r="S224" s="191">
        <v>104.98800306443765</v>
      </c>
      <c r="T224" s="208">
        <f>S224-Q224</f>
        <v>0</v>
      </c>
      <c r="U224" s="222"/>
      <c r="W224" s="200"/>
      <c r="X224" s="209" t="str">
        <f>IF(COUNTIF('Yıldız Liste'!A:A, A224)&gt;0, "Yıldız Pazar", IF(COUNTIF('Ana Pazar Liste'!A:A, A224)&gt;0, "Ana Pazar", IF(COUNTIF('Alt Pazar Liste'!A:A, A224)&gt;0, "Alt Pazar", "")))</f>
        <v>Ana Pazar</v>
      </c>
    </row>
    <row r="225" spans="1:24" ht="30" customHeight="1" thickTop="1" thickBot="1">
      <c r="A225" s="125" t="s">
        <v>379</v>
      </c>
      <c r="B225" s="136" t="s">
        <v>355</v>
      </c>
      <c r="C225" s="137">
        <v>1914868068</v>
      </c>
      <c r="D225" s="137">
        <v>1000000000</v>
      </c>
      <c r="E225" s="128">
        <f>VLOOKUP(A225,'Tüm - Sektör'!$A:$H,5,0)</f>
        <v>42.942414222527596</v>
      </c>
      <c r="F225" s="128">
        <f>VLOOKUP(A225,'Tüm - Sektör'!$A:$H,6,0)</f>
        <v>14.314138074175865</v>
      </c>
      <c r="G225" s="127">
        <f>VLOOKUP(A225,'Tüm - Sektör'!$A:$H,7,0)</f>
        <v>255.25220999999999</v>
      </c>
      <c r="H225" s="159">
        <v>3.65</v>
      </c>
      <c r="I225" s="138" t="e">
        <f>VLOOKUP(A225,'Tüm - Sektör'!$A:$H,9,0)</f>
        <v>#REF!</v>
      </c>
      <c r="J225" s="137" t="e">
        <f>VLOOKUP(A225,'Tüm - Sektör'!$A:$H,10,0)</f>
        <v>#REF!</v>
      </c>
      <c r="K225" s="138" t="e">
        <f>VLOOKUP(A225,'Tüm - Sektör'!$A:$H,11,0)</f>
        <v>#REF!</v>
      </c>
      <c r="L225" s="138" t="e">
        <f>VLOOKUP(A225,'Tüm - Sektör'!$A:$H,12,0)</f>
        <v>#REF!</v>
      </c>
      <c r="M225" s="138" t="e">
        <f>VLOOKUP(A225,'Tüm - Sektör'!$A:$H,13,0)</f>
        <v>#REF!</v>
      </c>
      <c r="N225" s="139" t="e">
        <f>VLOOKUP(A225,'Tüm - Sektör'!$A:$H,14,0)</f>
        <v>#REF!</v>
      </c>
      <c r="O225" s="140" t="e">
        <f>VLOOKUP(A225,'Tüm - Sektör'!$A:$H,15,0)</f>
        <v>#REF!</v>
      </c>
      <c r="P225" s="154" t="e">
        <f>VLOOKUP(A225,'Tüm - Sektör'!$A:$H,16,0)</f>
        <v>#REF!</v>
      </c>
      <c r="Q225" s="158">
        <f>E225*G225/100</f>
        <v>109.61146133035599</v>
      </c>
      <c r="R225" s="166" t="str">
        <f>IF(OR(H225="", H226="", Q225=0), "", IF(H225&lt;H226, (H226-H225)/H225, ""))</f>
        <v/>
      </c>
      <c r="S225" s="191">
        <v>109.61146133035599</v>
      </c>
      <c r="T225" s="208">
        <f>S225-Q225</f>
        <v>0</v>
      </c>
      <c r="U225" s="222"/>
      <c r="W225" s="200"/>
      <c r="X225" s="209" t="str">
        <f>IF(COUNTIF('Yıldız Liste'!A:A, A225)&gt;0, "Yıldız Pazar", IF(COUNTIF('Ana Pazar Liste'!A:A, A225)&gt;0, "Ana Pazar", IF(COUNTIF('Alt Pazar Liste'!A:A, A225)&gt;0, "Alt Pazar", "")))</f>
        <v>Ana Pazar</v>
      </c>
    </row>
    <row r="226" spans="1:24" ht="30" customHeight="1" thickTop="1" thickBot="1">
      <c r="A226" s="125" t="s">
        <v>419</v>
      </c>
      <c r="B226" s="136" t="s">
        <v>221</v>
      </c>
      <c r="C226" s="137">
        <v>6754555404</v>
      </c>
      <c r="D226" s="137">
        <v>813555283</v>
      </c>
      <c r="E226" s="128">
        <f>VLOOKUP(A226,'Tüm - Sektör'!$A:$H,5,0)</f>
        <v>55.243657886862287</v>
      </c>
      <c r="F226" s="128">
        <f>VLOOKUP(A226,'Tüm - Sektör'!$A:$H,6,0)</f>
        <v>22.634666646192862</v>
      </c>
      <c r="G226" s="127">
        <f>VLOOKUP(A226,'Tüm - Sektör'!$A:$H,7,0)</f>
        <v>202.870632</v>
      </c>
      <c r="H226" s="159">
        <v>3.57</v>
      </c>
      <c r="I226" s="141" t="e">
        <f>VLOOKUP(A226,'Tüm - Sektör'!$A:$H,9,0)</f>
        <v>#REF!</v>
      </c>
      <c r="J226" s="145" t="e">
        <f>VLOOKUP(A226,'Tüm - Sektör'!$A:$H,10,0)</f>
        <v>#REF!</v>
      </c>
      <c r="K226" s="146" t="e">
        <f>VLOOKUP(A226,'Tüm - Sektör'!$A:$H,11,0)</f>
        <v>#REF!</v>
      </c>
      <c r="L226" s="146" t="e">
        <f>VLOOKUP(A226,'Tüm - Sektör'!$A:$H,12,0)</f>
        <v>#REF!</v>
      </c>
      <c r="M226" s="146" t="e">
        <f>VLOOKUP(A226,'Tüm - Sektör'!$A:$H,13,0)</f>
        <v>#REF!</v>
      </c>
      <c r="N226" s="147" t="e">
        <f>VLOOKUP(A226,'Tüm - Sektör'!$A:$H,14,0)</f>
        <v>#REF!</v>
      </c>
      <c r="O226" s="148" t="e">
        <f>VLOOKUP(A226,'Tüm - Sektör'!$A:$H,15,0)</f>
        <v>#REF!</v>
      </c>
      <c r="P226" s="156" t="e">
        <f>VLOOKUP(A226,'Tüm - Sektör'!$A:$H,16,0)</f>
        <v>#REF!</v>
      </c>
      <c r="Q226" s="158">
        <f>E226*G226/100</f>
        <v>112.07315789499536</v>
      </c>
      <c r="R226" s="166" t="str">
        <f>IF(OR(H226="", H227="", Q226=0), "", IF(H226&lt;H227, (H227-H226)/H226, ""))</f>
        <v/>
      </c>
      <c r="S226" s="191">
        <v>112.07315789499536</v>
      </c>
      <c r="T226" s="208">
        <f>S226-Q226</f>
        <v>0</v>
      </c>
      <c r="U226" s="222"/>
      <c r="W226" s="200"/>
      <c r="X226" s="209" t="str">
        <f>IF(COUNTIF('Yıldız Liste'!A:A, A226)&gt;0, "Yıldız Pazar", IF(COUNTIF('Ana Pazar Liste'!A:A, A226)&gt;0, "Ana Pazar", IF(COUNTIF('Alt Pazar Liste'!A:A, A226)&gt;0, "Alt Pazar", "")))</f>
        <v>Ana Pazar</v>
      </c>
    </row>
    <row r="227" spans="1:24" ht="30" customHeight="1" thickTop="1" thickBot="1">
      <c r="A227" s="125" t="s">
        <v>522</v>
      </c>
      <c r="B227" s="136" t="s">
        <v>221</v>
      </c>
      <c r="C227" s="137">
        <v>5500889819</v>
      </c>
      <c r="D227" s="137">
        <v>815000000</v>
      </c>
      <c r="E227" s="128">
        <f>VLOOKUP(A227,'Tüm - Sektör'!$A:$H,5,0)</f>
        <v>41.765774020526429</v>
      </c>
      <c r="F227" s="128">
        <f>VLOOKUP(A227,'Tüm - Sektör'!$A:$H,6,0)</f>
        <v>17.08211616381449</v>
      </c>
      <c r="G227" s="127">
        <f>VLOOKUP(A227,'Tüm - Sektör'!$A:$H,7,0)</f>
        <v>284.200897</v>
      </c>
      <c r="H227" s="159">
        <v>3.37</v>
      </c>
      <c r="I227" s="141" t="e">
        <f>VLOOKUP(A227,'Tüm - Sektör'!$A:$H,9,0)</f>
        <v>#REF!</v>
      </c>
      <c r="J227" s="145" t="e">
        <f>VLOOKUP(A227,'Tüm - Sektör'!$A:$H,10,0)</f>
        <v>#REF!</v>
      </c>
      <c r="K227" s="146" t="e">
        <f>VLOOKUP(A227,'Tüm - Sektör'!$A:$H,11,0)</f>
        <v>#REF!</v>
      </c>
      <c r="L227" s="146" t="e">
        <f>VLOOKUP(A227,'Tüm - Sektör'!$A:$H,12,0)</f>
        <v>#REF!</v>
      </c>
      <c r="M227" s="146" t="e">
        <f>VLOOKUP(A227,'Tüm - Sektör'!$A:$H,13,0)</f>
        <v>#REF!</v>
      </c>
      <c r="N227" s="147" t="e">
        <f>VLOOKUP(A227,'Tüm - Sektör'!$A:$H,14,0)</f>
        <v>#REF!</v>
      </c>
      <c r="O227" s="148" t="e">
        <f>VLOOKUP(A227,'Tüm - Sektör'!$A:$H,15,0)</f>
        <v>#REF!</v>
      </c>
      <c r="P227" s="156" t="e">
        <f>VLOOKUP(A227,'Tüm - Sektör'!$A:$H,16,0)</f>
        <v>#REF!</v>
      </c>
      <c r="Q227" s="158">
        <f>E227*G227/100</f>
        <v>118.69870440532908</v>
      </c>
      <c r="R227" s="166" t="str">
        <f>IF(OR(H227="", H228="", Q227=0), "", IF(H227&lt;H228, (H228-H227)/H227, ""))</f>
        <v/>
      </c>
      <c r="S227" s="191">
        <v>118.69870440532908</v>
      </c>
      <c r="T227" s="208">
        <f>S227-Q227</f>
        <v>0</v>
      </c>
      <c r="U227" s="222"/>
      <c r="W227" s="200"/>
      <c r="X227" s="209" t="str">
        <f>IF(COUNTIF('Yıldız Liste'!A:A, A227)&gt;0, "Yıldız Pazar", IF(COUNTIF('Ana Pazar Liste'!A:A, A227)&gt;0, "Ana Pazar", IF(COUNTIF('Alt Pazar Liste'!A:A, A227)&gt;0, "Alt Pazar", "")))</f>
        <v>Ana Pazar</v>
      </c>
    </row>
    <row r="228" spans="1:24" ht="30" customHeight="1" thickTop="1" thickBot="1">
      <c r="A228" s="125" t="s">
        <v>96</v>
      </c>
      <c r="B228" s="136" t="s">
        <v>287</v>
      </c>
      <c r="C228" s="137">
        <v>2553702389</v>
      </c>
      <c r="D228" s="137">
        <v>500000000</v>
      </c>
      <c r="E228" s="128">
        <f>VLOOKUP(A228,'Tüm - Sektör'!$A:$H,5,0)</f>
        <v>40.849610626617711</v>
      </c>
      <c r="F228" s="128">
        <f>VLOOKUP(A228,'Tüm - Sektör'!$A:$H,6,0)</f>
        <v>27.233073751078475</v>
      </c>
      <c r="G228" s="127">
        <f>VLOOKUP(A228,'Tüm - Sektör'!$A:$H,7,0)</f>
        <v>299.480053</v>
      </c>
      <c r="H228" s="159">
        <v>3.27</v>
      </c>
      <c r="I228" s="141" t="e">
        <f>VLOOKUP(A228,'Tüm - Sektör'!$A:$H,9,0)</f>
        <v>#REF!</v>
      </c>
      <c r="J228" s="145" t="e">
        <f>VLOOKUP(A228,'Tüm - Sektör'!$A:$H,10,0)</f>
        <v>#REF!</v>
      </c>
      <c r="K228" s="146" t="e">
        <f>VLOOKUP(A228,'Tüm - Sektör'!$A:$H,11,0)</f>
        <v>#REF!</v>
      </c>
      <c r="L228" s="146" t="e">
        <f>VLOOKUP(A228,'Tüm - Sektör'!$A:$H,12,0)</f>
        <v>#REF!</v>
      </c>
      <c r="M228" s="146" t="e">
        <f>VLOOKUP(A228,'Tüm - Sektör'!$A:$H,13,0)</f>
        <v>#REF!</v>
      </c>
      <c r="N228" s="147" t="e">
        <f>VLOOKUP(A228,'Tüm - Sektör'!$A:$H,14,0)</f>
        <v>#REF!</v>
      </c>
      <c r="O228" s="148" t="e">
        <f>VLOOKUP(A228,'Tüm - Sektör'!$A:$H,15,0)</f>
        <v>#REF!</v>
      </c>
      <c r="P228" s="156" t="e">
        <f>VLOOKUP(A228,'Tüm - Sektör'!$A:$H,16,0)</f>
        <v>#REF!</v>
      </c>
      <c r="Q228" s="158">
        <f>E228*G228/100</f>
        <v>122.33643555488835</v>
      </c>
      <c r="R228" s="166" t="str">
        <f>IF(OR(H228="", H229="", Q228=0), "", IF(H228&lt;H229, (H229-H228)/H228, ""))</f>
        <v/>
      </c>
      <c r="S228" s="191">
        <v>122.33643555488835</v>
      </c>
      <c r="T228" s="208">
        <f>S228-Q228</f>
        <v>0</v>
      </c>
      <c r="U228" s="222"/>
      <c r="W228" s="200"/>
      <c r="X228" s="209" t="str">
        <f>IF(COUNTIF('Yıldız Liste'!A:A, A228)&gt;0, "Yıldız Pazar", IF(COUNTIF('Ana Pazar Liste'!A:A, A228)&gt;0, "Ana Pazar", IF(COUNTIF('Alt Pazar Liste'!A:A, A228)&gt;0, "Alt Pazar", "")))</f>
        <v>Ana Pazar</v>
      </c>
    </row>
    <row r="229" spans="1:24" ht="30" customHeight="1" thickTop="1" thickBot="1">
      <c r="A229" s="125" t="s">
        <v>731</v>
      </c>
      <c r="B229" s="136" t="s">
        <v>221</v>
      </c>
      <c r="C229" s="137">
        <v>8948062095</v>
      </c>
      <c r="D229" s="137">
        <v>1240500000</v>
      </c>
      <c r="E229" s="128">
        <f>VLOOKUP(A229,'Tüm - Sektör'!$A:$H,5,0)</f>
        <v>47.868042817370721</v>
      </c>
      <c r="F229" s="128">
        <f>VLOOKUP(A229,'Tüm - Sektör'!$A:$H,6,0)</f>
        <v>12.862566926607744</v>
      </c>
      <c r="G229" s="127">
        <f>VLOOKUP(A229,'Tüm - Sektör'!$A:$H,7,0)</f>
        <v>259.57994600000001</v>
      </c>
      <c r="H229" s="159">
        <v>3.22</v>
      </c>
      <c r="I229" s="141" t="e">
        <f>VLOOKUP(A229,'Tüm - Sektör'!$A:$H,9,0)</f>
        <v>#REF!</v>
      </c>
      <c r="J229" s="145" t="e">
        <f>VLOOKUP(A229,'Tüm - Sektör'!$A:$H,10,0)</f>
        <v>#REF!</v>
      </c>
      <c r="K229" s="146" t="e">
        <f>VLOOKUP(A229,'Tüm - Sektör'!$A:$H,11,0)</f>
        <v>#REF!</v>
      </c>
      <c r="L229" s="146" t="e">
        <f>VLOOKUP(A229,'Tüm - Sektör'!$A:$H,12,0)</f>
        <v>#REF!</v>
      </c>
      <c r="M229" s="146" t="e">
        <f>VLOOKUP(A229,'Tüm - Sektör'!$A:$H,13,0)</f>
        <v>#REF!</v>
      </c>
      <c r="N229" s="147" t="e">
        <f>VLOOKUP(A229,'Tüm - Sektör'!$A:$H,14,0)</f>
        <v>#REF!</v>
      </c>
      <c r="O229" s="148" t="e">
        <f>VLOOKUP(A229,'Tüm - Sektör'!$A:$H,15,0)</f>
        <v>#REF!</v>
      </c>
      <c r="P229" s="156" t="e">
        <f>VLOOKUP(A229,'Tüm - Sektör'!$A:$H,16,0)</f>
        <v>#REF!</v>
      </c>
      <c r="Q229" s="158">
        <f>E229*G229/100</f>
        <v>124.25583969658781</v>
      </c>
      <c r="R229" s="166" t="str">
        <f>IF(OR(H229="", H230="", Q229=0), "", IF(H229&lt;H230, (H230-H229)/H229, ""))</f>
        <v/>
      </c>
      <c r="S229" s="191">
        <v>124.25583969658781</v>
      </c>
      <c r="T229" s="208">
        <f>S229-Q229</f>
        <v>0</v>
      </c>
      <c r="U229" s="222"/>
      <c r="W229" s="200"/>
      <c r="X229" s="209" t="str">
        <f>IF(COUNTIF('Yıldız Liste'!A:A, A229)&gt;0, "Yıldız Pazar", IF(COUNTIF('Ana Pazar Liste'!A:A, A229)&gt;0, "Ana Pazar", IF(COUNTIF('Alt Pazar Liste'!A:A, A229)&gt;0, "Alt Pazar", "")))</f>
        <v>Ana Pazar</v>
      </c>
    </row>
    <row r="230" spans="1:24" ht="30" customHeight="1" thickTop="1" thickBot="1">
      <c r="A230" s="125" t="s">
        <v>429</v>
      </c>
      <c r="B230" s="136" t="s">
        <v>375</v>
      </c>
      <c r="C230" s="137">
        <v>4917779893</v>
      </c>
      <c r="D230" s="137">
        <v>600000000</v>
      </c>
      <c r="E230" s="128">
        <f>VLOOKUP(A230,'Tüm - Sektör'!$A:$H,5,0)</f>
        <v>40.15193492174388</v>
      </c>
      <c r="F230" s="128">
        <f>VLOOKUP(A230,'Tüm - Sektör'!$A:$H,6,0)</f>
        <v>22.306630512079934</v>
      </c>
      <c r="G230" s="127">
        <f>VLOOKUP(A230,'Tüm - Sektör'!$A:$H,7,0)</f>
        <v>321.37161300000002</v>
      </c>
      <c r="H230" s="159">
        <v>3.1</v>
      </c>
      <c r="I230" s="141" t="e">
        <f>VLOOKUP(A230,'Tüm - Sektör'!$A:$H,9,0)</f>
        <v>#REF!</v>
      </c>
      <c r="J230" s="145" t="e">
        <f>VLOOKUP(A230,'Tüm - Sektör'!$A:$H,10,0)</f>
        <v>#REF!</v>
      </c>
      <c r="K230" s="146" t="e">
        <f>VLOOKUP(A230,'Tüm - Sektör'!$A:$H,11,0)</f>
        <v>#REF!</v>
      </c>
      <c r="L230" s="146" t="e">
        <f>VLOOKUP(A230,'Tüm - Sektör'!$A:$H,12,0)</f>
        <v>#REF!</v>
      </c>
      <c r="M230" s="146" t="e">
        <f>VLOOKUP(A230,'Tüm - Sektör'!$A:$H,13,0)</f>
        <v>#REF!</v>
      </c>
      <c r="N230" s="147" t="e">
        <f>VLOOKUP(A230,'Tüm - Sektör'!$A:$H,14,0)</f>
        <v>#REF!</v>
      </c>
      <c r="O230" s="148" t="e">
        <f>VLOOKUP(A230,'Tüm - Sektör'!$A:$H,15,0)</f>
        <v>#REF!</v>
      </c>
      <c r="P230" s="156" t="e">
        <f>VLOOKUP(A230,'Tüm - Sektör'!$A:$H,16,0)</f>
        <v>#REF!</v>
      </c>
      <c r="Q230" s="158">
        <f>E230*G230/100</f>
        <v>129.0369209087186</v>
      </c>
      <c r="R230" s="166" t="str">
        <f>IF(OR(H230="", H231="", Q230=0), "", IF(H230&lt;H231, (H231-H230)/H230, ""))</f>
        <v/>
      </c>
      <c r="S230" s="191">
        <v>129.0369209087186</v>
      </c>
      <c r="T230" s="208">
        <f>S230-Q230</f>
        <v>0</v>
      </c>
      <c r="U230" s="222"/>
      <c r="W230" s="200"/>
      <c r="X230" s="209" t="str">
        <f>IF(COUNTIF('Yıldız Liste'!A:A, A230)&gt;0, "Yıldız Pazar", IF(COUNTIF('Ana Pazar Liste'!A:A, A230)&gt;0, "Ana Pazar", IF(COUNTIF('Alt Pazar Liste'!A:A, A230)&gt;0, "Alt Pazar", "")))</f>
        <v>Ana Pazar</v>
      </c>
    </row>
    <row r="231" spans="1:24" ht="30" customHeight="1" thickTop="1" thickBot="1">
      <c r="A231" s="125" t="s">
        <v>503</v>
      </c>
      <c r="B231" s="136" t="s">
        <v>375</v>
      </c>
      <c r="C231" s="137">
        <v>1513644763</v>
      </c>
      <c r="D231" s="137">
        <v>800000000</v>
      </c>
      <c r="E231" s="128">
        <f>VLOOKUP(A231,'Tüm - Sektör'!$A:$H,5,0)</f>
        <v>45.635719260007683</v>
      </c>
      <c r="F231" s="128">
        <f>VLOOKUP(A231,'Tüm - Sektör'!$A:$H,6,0)</f>
        <v>28.522324537504801</v>
      </c>
      <c r="G231" s="127">
        <f>VLOOKUP(A231,'Tüm - Sektör'!$A:$H,7,0)</f>
        <v>295.12339900000001</v>
      </c>
      <c r="H231" s="159">
        <v>2.97</v>
      </c>
      <c r="I231" s="141" t="e">
        <f>VLOOKUP(A231,'Tüm - Sektör'!$A:$H,9,0)</f>
        <v>#REF!</v>
      </c>
      <c r="J231" s="145" t="e">
        <f>VLOOKUP(A231,'Tüm - Sektör'!$A:$H,10,0)</f>
        <v>#REF!</v>
      </c>
      <c r="K231" s="146" t="e">
        <f>VLOOKUP(A231,'Tüm - Sektör'!$A:$H,11,0)</f>
        <v>#REF!</v>
      </c>
      <c r="L231" s="146" t="e">
        <f>VLOOKUP(A231,'Tüm - Sektör'!$A:$H,12,0)</f>
        <v>#REF!</v>
      </c>
      <c r="M231" s="146" t="e">
        <f>VLOOKUP(A231,'Tüm - Sektör'!$A:$H,13,0)</f>
        <v>#REF!</v>
      </c>
      <c r="N231" s="147" t="e">
        <f>VLOOKUP(A231,'Tüm - Sektör'!$A:$H,14,0)</f>
        <v>#REF!</v>
      </c>
      <c r="O231" s="148" t="e">
        <f>VLOOKUP(A231,'Tüm - Sektör'!$A:$H,15,0)</f>
        <v>#REF!</v>
      </c>
      <c r="P231" s="156" t="e">
        <f>VLOOKUP(A231,'Tüm - Sektör'!$A:$H,16,0)</f>
        <v>#REF!</v>
      </c>
      <c r="Q231" s="158">
        <f>E231*G231/100</f>
        <v>134.68168583823231</v>
      </c>
      <c r="R231" s="166" t="str">
        <f>IF(OR(H231="", H232="", Q231=0), "", IF(H231&lt;H232, (H232-H231)/H231, ""))</f>
        <v/>
      </c>
      <c r="S231" s="191">
        <v>134.68168583823231</v>
      </c>
      <c r="T231" s="208">
        <f>S231-Q231</f>
        <v>0</v>
      </c>
      <c r="U231" s="222"/>
      <c r="W231" s="200"/>
      <c r="X231" s="209" t="str">
        <f>IF(COUNTIF('Yıldız Liste'!A:A, A231)&gt;0, "Yıldız Pazar", IF(COUNTIF('Ana Pazar Liste'!A:A, A231)&gt;0, "Ana Pazar", IF(COUNTIF('Alt Pazar Liste'!A:A, A231)&gt;0, "Alt Pazar", "")))</f>
        <v>Ana Pazar</v>
      </c>
    </row>
    <row r="232" spans="1:24" ht="30" customHeight="1" thickTop="1" thickBot="1">
      <c r="A232" s="125" t="s">
        <v>77</v>
      </c>
      <c r="B232" s="136" t="s">
        <v>221</v>
      </c>
      <c r="C232" s="137">
        <v>2595983504</v>
      </c>
      <c r="D232" s="137">
        <v>990000000</v>
      </c>
      <c r="E232" s="128">
        <f>VLOOKUP(A232,'Tüm - Sektör'!$A:$H,5,0)</f>
        <v>53.308265654491962</v>
      </c>
      <c r="F232" s="128">
        <f>VLOOKUP(A232,'Tüm - Sektör'!$A:$H,6,0)</f>
        <v>26.923366492167656</v>
      </c>
      <c r="G232" s="127">
        <f>VLOOKUP(A232,'Tüm - Sektör'!$A:$H,7,0)</f>
        <v>255.32031000000001</v>
      </c>
      <c r="H232" s="159">
        <v>2.94</v>
      </c>
      <c r="I232" s="141" t="e">
        <f>VLOOKUP(A232,'Tüm - Sektör'!$A:$H,9,0)</f>
        <v>#REF!</v>
      </c>
      <c r="J232" s="145" t="e">
        <f>VLOOKUP(A232,'Tüm - Sektör'!$A:$H,10,0)</f>
        <v>#REF!</v>
      </c>
      <c r="K232" s="146" t="e">
        <f>VLOOKUP(A232,'Tüm - Sektör'!$A:$H,11,0)</f>
        <v>#REF!</v>
      </c>
      <c r="L232" s="146" t="e">
        <f>VLOOKUP(A232,'Tüm - Sektör'!$A:$H,12,0)</f>
        <v>#REF!</v>
      </c>
      <c r="M232" s="146" t="e">
        <f>VLOOKUP(A232,'Tüm - Sektör'!$A:$H,13,0)</f>
        <v>#REF!</v>
      </c>
      <c r="N232" s="147" t="e">
        <f>VLOOKUP(A232,'Tüm - Sektör'!$A:$H,14,0)</f>
        <v>#REF!</v>
      </c>
      <c r="O232" s="148" t="e">
        <f>VLOOKUP(A232,'Tüm - Sektör'!$A:$H,15,0)</f>
        <v>#REF!</v>
      </c>
      <c r="P232" s="156" t="e">
        <f>VLOOKUP(A232,'Tüm - Sektör'!$A:$H,16,0)</f>
        <v>#REF!</v>
      </c>
      <c r="Q232" s="158">
        <f>E232*G232/100</f>
        <v>136.1068291246724</v>
      </c>
      <c r="R232" s="166" t="str">
        <f>IF(OR(H232="", H233="", Q232=0), "", IF(H232&lt;H233, (H233-H232)/H232, ""))</f>
        <v/>
      </c>
      <c r="S232" s="191">
        <v>136.1068291246724</v>
      </c>
      <c r="T232" s="208">
        <f>S232-Q232</f>
        <v>0</v>
      </c>
      <c r="U232" s="222"/>
      <c r="W232" s="200"/>
      <c r="X232" s="209" t="str">
        <f>IF(COUNTIF('Yıldız Liste'!A:A, A232)&gt;0, "Yıldız Pazar", IF(COUNTIF('Ana Pazar Liste'!A:A, A232)&gt;0, "Ana Pazar", IF(COUNTIF('Alt Pazar Liste'!A:A, A232)&gt;0, "Alt Pazar", "")))</f>
        <v>Ana Pazar</v>
      </c>
    </row>
    <row r="233" spans="1:24" ht="30" customHeight="1" thickTop="1" thickBot="1">
      <c r="A233" s="125" t="s">
        <v>131</v>
      </c>
      <c r="B233" s="136" t="s">
        <v>349</v>
      </c>
      <c r="C233" s="137">
        <v>5420476820</v>
      </c>
      <c r="D233" s="137">
        <v>600000000</v>
      </c>
      <c r="E233" s="128">
        <f>VLOOKUP(A233,'Tüm - Sektör'!$A:$H,5,0)</f>
        <v>28.949132032648837</v>
      </c>
      <c r="F233" s="128">
        <f>VLOOKUP(A233,'Tüm - Sektör'!$A:$H,6,0)</f>
        <v>24.12427669387403</v>
      </c>
      <c r="G233" s="127">
        <f>VLOOKUP(A233,'Tüm - Sektör'!$A:$H,7,0)</f>
        <v>476.48790200000002</v>
      </c>
      <c r="H233" s="159">
        <v>2.9</v>
      </c>
      <c r="I233" s="141" t="e">
        <f>VLOOKUP(A233,'Tüm - Sektör'!$A:$H,9,0)</f>
        <v>#REF!</v>
      </c>
      <c r="J233" s="145" t="e">
        <f>VLOOKUP(A233,'Tüm - Sektör'!$A:$H,10,0)</f>
        <v>#REF!</v>
      </c>
      <c r="K233" s="146" t="e">
        <f>VLOOKUP(A233,'Tüm - Sektör'!$A:$H,11,0)</f>
        <v>#REF!</v>
      </c>
      <c r="L233" s="146" t="e">
        <f>VLOOKUP(A233,'Tüm - Sektör'!$A:$H,12,0)</f>
        <v>#REF!</v>
      </c>
      <c r="M233" s="146" t="e">
        <f>VLOOKUP(A233,'Tüm - Sektör'!$A:$H,13,0)</f>
        <v>#REF!</v>
      </c>
      <c r="N233" s="147" t="e">
        <f>VLOOKUP(A233,'Tüm - Sektör'!$A:$H,14,0)</f>
        <v>#REF!</v>
      </c>
      <c r="O233" s="148" t="e">
        <f>VLOOKUP(A233,'Tüm - Sektör'!$A:$H,15,0)</f>
        <v>#REF!</v>
      </c>
      <c r="P233" s="156" t="e">
        <f>VLOOKUP(A233,'Tüm - Sektör'!$A:$H,16,0)</f>
        <v>#REF!</v>
      </c>
      <c r="Q233" s="158">
        <f>E233*G233/100</f>
        <v>137.9391118695784</v>
      </c>
      <c r="R233" s="166" t="str">
        <f>IF(OR(H233="", H234="", Q233=0), "", IF(H233&lt;H234, (H234-H233)/H233, ""))</f>
        <v/>
      </c>
      <c r="S233" s="191">
        <v>137.9391118695784</v>
      </c>
      <c r="T233" s="208">
        <f>S233-Q233</f>
        <v>0</v>
      </c>
      <c r="U233" s="222"/>
      <c r="W233" s="200"/>
      <c r="X233" s="209" t="str">
        <f>IF(COUNTIF('Yıldız Liste'!A:A, A233)&gt;0, "Yıldız Pazar", IF(COUNTIF('Ana Pazar Liste'!A:A, A233)&gt;0, "Ana Pazar", IF(COUNTIF('Alt Pazar Liste'!A:A, A233)&gt;0, "Alt Pazar", "")))</f>
        <v>Ana Pazar</v>
      </c>
    </row>
    <row r="234" spans="1:24" ht="30" customHeight="1" thickTop="1" thickBot="1">
      <c r="A234" s="125" t="s">
        <v>157</v>
      </c>
      <c r="B234" s="136" t="s">
        <v>353</v>
      </c>
      <c r="C234" s="137">
        <v>2077382264</v>
      </c>
      <c r="D234" s="137">
        <v>720000000</v>
      </c>
      <c r="E234" s="128">
        <f>VLOOKUP(A234,'Tüm - Sektör'!$A:$H,5,0)</f>
        <v>55.819021336262722</v>
      </c>
      <c r="F234" s="128">
        <f>VLOOKUP(A234,'Tüm - Sektör'!$A:$H,6,0)</f>
        <v>38.763209261293554</v>
      </c>
      <c r="G234" s="127">
        <f>VLOOKUP(A234,'Tüm - Sektör'!$A:$H,7,0)</f>
        <v>247.17509200000001</v>
      </c>
      <c r="H234" s="159">
        <v>2.9</v>
      </c>
      <c r="I234" s="141" t="e">
        <f>VLOOKUP(A234,'Tüm - Sektör'!$A:$H,9,0)</f>
        <v>#REF!</v>
      </c>
      <c r="J234" s="145" t="e">
        <f>VLOOKUP(A234,'Tüm - Sektör'!$A:$H,10,0)</f>
        <v>#REF!</v>
      </c>
      <c r="K234" s="146" t="e">
        <f>VLOOKUP(A234,'Tüm - Sektör'!$A:$H,11,0)</f>
        <v>#REF!</v>
      </c>
      <c r="L234" s="146" t="e">
        <f>VLOOKUP(A234,'Tüm - Sektör'!$A:$H,12,0)</f>
        <v>#REF!</v>
      </c>
      <c r="M234" s="146" t="e">
        <f>VLOOKUP(A234,'Tüm - Sektör'!$A:$H,13,0)</f>
        <v>#REF!</v>
      </c>
      <c r="N234" s="147" t="e">
        <f>VLOOKUP(A234,'Tüm - Sektör'!$A:$H,14,0)</f>
        <v>#REF!</v>
      </c>
      <c r="O234" s="148" t="e">
        <f>VLOOKUP(A234,'Tüm - Sektör'!$A:$H,15,0)</f>
        <v>#REF!</v>
      </c>
      <c r="P234" s="156" t="e">
        <f>VLOOKUP(A234,'Tüm - Sektör'!$A:$H,16,0)</f>
        <v>#REF!</v>
      </c>
      <c r="Q234" s="158">
        <f>E234*G234/100</f>
        <v>137.97071734140701</v>
      </c>
      <c r="R234" s="166" t="str">
        <f>IF(OR(H234="", H235="", Q234=0), "", IF(H234&lt;H235, (H235-H234)/H234, ""))</f>
        <v/>
      </c>
      <c r="S234" s="191">
        <v>137.97071734140701</v>
      </c>
      <c r="T234" s="208">
        <f>S234-Q234</f>
        <v>0</v>
      </c>
      <c r="U234" s="222"/>
      <c r="W234" s="200"/>
      <c r="X234" s="209" t="str">
        <f>IF(COUNTIF('Yıldız Liste'!A:A, A234)&gt;0, "Yıldız Pazar", IF(COUNTIF('Ana Pazar Liste'!A:A, A234)&gt;0, "Ana Pazar", IF(COUNTIF('Alt Pazar Liste'!A:A, A234)&gt;0, "Alt Pazar", "")))</f>
        <v>Ana Pazar</v>
      </c>
    </row>
    <row r="235" spans="1:24" ht="30" customHeight="1" thickTop="1" thickBot="1">
      <c r="A235" s="125" t="s">
        <v>321</v>
      </c>
      <c r="B235" s="136" t="s">
        <v>255</v>
      </c>
      <c r="C235" s="137">
        <v>2964377336</v>
      </c>
      <c r="D235" s="137">
        <v>500000000</v>
      </c>
      <c r="E235" s="128">
        <f>VLOOKUP(A235,'Tüm - Sektör'!$A:$H,5,0)</f>
        <v>34.286145311541063</v>
      </c>
      <c r="F235" s="128">
        <f>VLOOKUP(A235,'Tüm - Sektör'!$A:$H,6,0)</f>
        <v>34.286145311541063</v>
      </c>
      <c r="G235" s="127">
        <f>VLOOKUP(A235,'Tüm - Sektör'!$A:$H,7,0)</f>
        <v>422.728272</v>
      </c>
      <c r="H235" s="159">
        <v>2.76</v>
      </c>
      <c r="I235" s="141" t="e">
        <f>VLOOKUP(A235,'Tüm - Sektör'!$A:$H,9,0)</f>
        <v>#REF!</v>
      </c>
      <c r="J235" s="145" t="e">
        <f>VLOOKUP(A235,'Tüm - Sektör'!$A:$H,10,0)</f>
        <v>#REF!</v>
      </c>
      <c r="K235" s="146" t="e">
        <f>VLOOKUP(A235,'Tüm - Sektör'!$A:$H,11,0)</f>
        <v>#REF!</v>
      </c>
      <c r="L235" s="146" t="e">
        <f>VLOOKUP(A235,'Tüm - Sektör'!$A:$H,12,0)</f>
        <v>#REF!</v>
      </c>
      <c r="M235" s="146" t="e">
        <f>VLOOKUP(A235,'Tüm - Sektör'!$A:$H,13,0)</f>
        <v>#REF!</v>
      </c>
      <c r="N235" s="147" t="e">
        <f>VLOOKUP(A235,'Tüm - Sektör'!$A:$H,14,0)</f>
        <v>#REF!</v>
      </c>
      <c r="O235" s="148" t="e">
        <f>VLOOKUP(A235,'Tüm - Sektör'!$A:$H,15,0)</f>
        <v>#REF!</v>
      </c>
      <c r="P235" s="156" t="e">
        <f>VLOOKUP(A235,'Tüm - Sektör'!$A:$H,16,0)</f>
        <v>#REF!</v>
      </c>
      <c r="Q235" s="158">
        <f>E235*G235/100</f>
        <v>144.93722961088656</v>
      </c>
      <c r="R235" s="166" t="str">
        <f>IF(OR(H235="", H236="", Q235=0), "", IF(H235&lt;H236, (H236-H235)/H235, ""))</f>
        <v/>
      </c>
      <c r="S235" s="191">
        <v>144.93722961088656</v>
      </c>
      <c r="T235" s="208">
        <f>S235-Q235</f>
        <v>0</v>
      </c>
      <c r="U235" s="222"/>
      <c r="W235" s="200"/>
      <c r="X235" s="209" t="str">
        <f>IF(COUNTIF('Yıldız Liste'!A:A, A235)&gt;0, "Yıldız Pazar", IF(COUNTIF('Ana Pazar Liste'!A:A, A235)&gt;0, "Ana Pazar", IF(COUNTIF('Alt Pazar Liste'!A:A, A235)&gt;0, "Alt Pazar", "")))</f>
        <v>Ana Pazar</v>
      </c>
    </row>
    <row r="236" spans="1:24" ht="30" customHeight="1" thickTop="1" thickBot="1">
      <c r="A236" s="125" t="s">
        <v>260</v>
      </c>
      <c r="B236" s="136" t="s">
        <v>255</v>
      </c>
      <c r="C236" s="137">
        <v>2324346355</v>
      </c>
      <c r="D236" s="137">
        <v>270000000</v>
      </c>
      <c r="E236" s="128">
        <f>VLOOKUP(A236,'Tüm - Sektör'!$A:$H,5,0)</f>
        <v>221.84508557674178</v>
      </c>
      <c r="F236" s="128">
        <f>VLOOKUP(A236,'Tüm - Sektör'!$A:$H,6,0)</f>
        <v>410.82423254952181</v>
      </c>
      <c r="G236" s="127">
        <f>VLOOKUP(A236,'Tüm - Sektör'!$A:$H,7,0)</f>
        <v>68.060782000000003</v>
      </c>
      <c r="H236" s="159">
        <v>2.65</v>
      </c>
      <c r="I236" s="141" t="e">
        <f>VLOOKUP(A236,'Tüm - Sektör'!$A:$H,9,0)</f>
        <v>#REF!</v>
      </c>
      <c r="J236" s="145" t="e">
        <f>VLOOKUP(A236,'Tüm - Sektör'!$A:$H,10,0)</f>
        <v>#REF!</v>
      </c>
      <c r="K236" s="146" t="e">
        <f>VLOOKUP(A236,'Tüm - Sektör'!$A:$H,11,0)</f>
        <v>#REF!</v>
      </c>
      <c r="L236" s="146" t="e">
        <f>VLOOKUP(A236,'Tüm - Sektör'!$A:$H,12,0)</f>
        <v>#REF!</v>
      </c>
      <c r="M236" s="146" t="e">
        <f>VLOOKUP(A236,'Tüm - Sektör'!$A:$H,13,0)</f>
        <v>#REF!</v>
      </c>
      <c r="N236" s="147" t="e">
        <f>VLOOKUP(A236,'Tüm - Sektör'!$A:$H,14,0)</f>
        <v>#REF!</v>
      </c>
      <c r="O236" s="148" t="e">
        <f>VLOOKUP(A236,'Tüm - Sektör'!$A:$H,15,0)</f>
        <v>#REF!</v>
      </c>
      <c r="P236" s="156" t="e">
        <f>VLOOKUP(A236,'Tüm - Sektör'!$A:$H,16,0)</f>
        <v>#REF!</v>
      </c>
      <c r="Q236" s="158">
        <f>E236*G236/100</f>
        <v>150.98950007209967</v>
      </c>
      <c r="R236" s="166" t="str">
        <f>IF(OR(H236="", H237="", Q236=0), "", IF(H236&lt;H237, (H237-H236)/H236, ""))</f>
        <v/>
      </c>
      <c r="S236" s="191">
        <v>150.98950007209967</v>
      </c>
      <c r="T236" s="208">
        <f>S236-Q236</f>
        <v>0</v>
      </c>
      <c r="U236" s="222"/>
      <c r="W236" s="200"/>
      <c r="X236" s="209" t="str">
        <f>IF(COUNTIF('Yıldız Liste'!A:A, A236)&gt;0, "Yıldız Pazar", IF(COUNTIF('Ana Pazar Liste'!A:A, A236)&gt;0, "Ana Pazar", IF(COUNTIF('Alt Pazar Liste'!A:A, A236)&gt;0, "Alt Pazar", "")))</f>
        <v>Ana Pazar</v>
      </c>
    </row>
    <row r="237" spans="1:24" ht="30" customHeight="1" thickTop="1" thickBot="1">
      <c r="A237" s="125" t="s">
        <v>181</v>
      </c>
      <c r="B237" s="126" t="s">
        <v>200</v>
      </c>
      <c r="C237" s="127">
        <v>959761015</v>
      </c>
      <c r="D237" s="127">
        <v>500000000</v>
      </c>
      <c r="E237" s="128">
        <f>VLOOKUP(A237,'Tüm - Sektör'!$A:$H,5,0)</f>
        <v>77.75626521106939</v>
      </c>
      <c r="F237" s="128">
        <f>VLOOKUP(A237,'Tüm - Sektör'!$A:$H,6,0)</f>
        <v>77.75626521106939</v>
      </c>
      <c r="G237" s="127">
        <f>VLOOKUP(A237,'Tüm - Sektör'!$A:$H,7,0)</f>
        <v>195.60929400000001</v>
      </c>
      <c r="H237" s="159">
        <v>2.63</v>
      </c>
      <c r="I237" s="128" t="e">
        <f>VLOOKUP(A237,'Tüm - Sektör'!$A:$H,9,0)</f>
        <v>#REF!</v>
      </c>
      <c r="J237" s="127" t="e">
        <f>VLOOKUP(A237,'Tüm - Sektör'!$A:$H,10,0)</f>
        <v>#REF!</v>
      </c>
      <c r="K237" s="128" t="e">
        <f>VLOOKUP(A237,'Tüm - Sektör'!$A:$H,11,0)</f>
        <v>#REF!</v>
      </c>
      <c r="L237" s="128" t="e">
        <f>VLOOKUP(A237,'Tüm - Sektör'!$A:$H,12,0)</f>
        <v>#REF!</v>
      </c>
      <c r="M237" s="128" t="e">
        <f>VLOOKUP(A237,'Tüm - Sektör'!$A:$H,13,0)</f>
        <v>#REF!</v>
      </c>
      <c r="N237" s="129" t="e">
        <f>VLOOKUP(A237,'Tüm - Sektör'!$A:$H,14,0)</f>
        <v>#REF!</v>
      </c>
      <c r="O237" s="130" t="e">
        <f>VLOOKUP(A237,'Tüm - Sektör'!$A:$H,15,0)</f>
        <v>#REF!</v>
      </c>
      <c r="P237" s="152" t="e">
        <f>VLOOKUP(A237,'Tüm - Sektör'!$A:$H,16,0)</f>
        <v>#REF!</v>
      </c>
      <c r="Q237" s="158">
        <f>E237*G237/100</f>
        <v>152.09848142014044</v>
      </c>
      <c r="R237" s="166" t="str">
        <f>IF(OR(H237="", H238="", Q237=0), "", IF(H237&lt;H238, (H238-H237)/H237, ""))</f>
        <v/>
      </c>
      <c r="S237" s="191">
        <v>152.09848142014044</v>
      </c>
      <c r="T237" s="208">
        <f>S237-Q237</f>
        <v>0</v>
      </c>
      <c r="U237" s="222"/>
      <c r="W237" s="200"/>
      <c r="X237" s="209" t="str">
        <f>IF(COUNTIF('Yıldız Liste'!A:A, A237)&gt;0, "Yıldız Pazar", IF(COUNTIF('Ana Pazar Liste'!A:A, A237)&gt;0, "Ana Pazar", IF(COUNTIF('Alt Pazar Liste'!A:A, A237)&gt;0, "Alt Pazar", "")))</f>
        <v>Ana Pazar</v>
      </c>
    </row>
    <row r="238" spans="1:24" ht="30" customHeight="1" thickTop="1" thickBot="1">
      <c r="A238" s="125" t="s">
        <v>728</v>
      </c>
      <c r="B238" s="136" t="s">
        <v>699</v>
      </c>
      <c r="C238" s="137">
        <v>3173753000</v>
      </c>
      <c r="D238" s="137">
        <v>1088802000</v>
      </c>
      <c r="E238" s="128">
        <f>VLOOKUP(A238,'Tüm - Sektör'!$A:$H,5,0)</f>
        <v>34.654148664123241</v>
      </c>
      <c r="F238" s="128">
        <f>VLOOKUP(A238,'Tüm - Sektör'!$A:$H,6,0)</f>
        <v>9.9773599673641016</v>
      </c>
      <c r="G238" s="127">
        <f>VLOOKUP(A238,'Tüm - Sektör'!$A:$H,7,0)</f>
        <v>447.465259</v>
      </c>
      <c r="H238" s="159">
        <v>2.58</v>
      </c>
      <c r="I238" s="141" t="e">
        <f>VLOOKUP(A238,'Tüm - Sektör'!$A:$H,9,0)</f>
        <v>#REF!</v>
      </c>
      <c r="J238" s="145" t="e">
        <f>VLOOKUP(A238,'Tüm - Sektör'!$A:$H,10,0)</f>
        <v>#REF!</v>
      </c>
      <c r="K238" s="146" t="e">
        <f>VLOOKUP(A238,'Tüm - Sektör'!$A:$H,11,0)</f>
        <v>#REF!</v>
      </c>
      <c r="L238" s="146" t="e">
        <f>VLOOKUP(A238,'Tüm - Sektör'!$A:$H,12,0)</f>
        <v>#REF!</v>
      </c>
      <c r="M238" s="146" t="e">
        <f>VLOOKUP(A238,'Tüm - Sektör'!$A:$H,13,0)</f>
        <v>#REF!</v>
      </c>
      <c r="N238" s="147" t="e">
        <f>VLOOKUP(A238,'Tüm - Sektör'!$A:$H,14,0)</f>
        <v>#REF!</v>
      </c>
      <c r="O238" s="148" t="e">
        <f>VLOOKUP(A238,'Tüm - Sektör'!$A:$H,15,0)</f>
        <v>#REF!</v>
      </c>
      <c r="P238" s="156" t="e">
        <f>VLOOKUP(A238,'Tüm - Sektör'!$A:$H,16,0)</f>
        <v>#REF!</v>
      </c>
      <c r="Q238" s="158">
        <f>E238*G238/100</f>
        <v>155.0652760741641</v>
      </c>
      <c r="R238" s="166" t="str">
        <f>IF(OR(H238="", H239="", Q238=0), "", IF(H238&lt;H239, (H239-H238)/H238, ""))</f>
        <v/>
      </c>
      <c r="S238" s="191">
        <v>155.0652760741641</v>
      </c>
      <c r="T238" s="208">
        <f>S238-Q238</f>
        <v>0</v>
      </c>
      <c r="U238" s="222"/>
      <c r="W238" s="200"/>
      <c r="X238" s="209" t="str">
        <f>IF(COUNTIF('Yıldız Liste'!A:A, A238)&gt;0, "Yıldız Pazar", IF(COUNTIF('Ana Pazar Liste'!A:A, A238)&gt;0, "Ana Pazar", IF(COUNTIF('Alt Pazar Liste'!A:A, A238)&gt;0, "Alt Pazar", "")))</f>
        <v>Ana Pazar</v>
      </c>
    </row>
    <row r="239" spans="1:24" ht="30" customHeight="1" thickTop="1" thickBot="1">
      <c r="A239" s="125" t="s">
        <v>445</v>
      </c>
      <c r="B239" s="136" t="s">
        <v>221</v>
      </c>
      <c r="C239" s="137">
        <v>1936877995</v>
      </c>
      <c r="D239" s="137">
        <v>700000000</v>
      </c>
      <c r="E239" s="128">
        <f>VLOOKUP(A239,'Tüm - Sektör'!$A:$H,5,0)</f>
        <v>62.667910833589765</v>
      </c>
      <c r="F239" s="128">
        <f>VLOOKUP(A239,'Tüm - Sektör'!$A:$H,6,0)</f>
        <v>44.762793452564118</v>
      </c>
      <c r="G239" s="127">
        <f>VLOOKUP(A239,'Tüm - Sektör'!$A:$H,7,0)</f>
        <v>248.370544</v>
      </c>
      <c r="H239" s="159">
        <v>2.57</v>
      </c>
      <c r="I239" s="141" t="e">
        <f>VLOOKUP(A239,'Tüm - Sektör'!$A:$H,9,0)</f>
        <v>#REF!</v>
      </c>
      <c r="J239" s="145" t="e">
        <f>VLOOKUP(A239,'Tüm - Sektör'!$A:$H,10,0)</f>
        <v>#REF!</v>
      </c>
      <c r="K239" s="146" t="e">
        <f>VLOOKUP(A239,'Tüm - Sektör'!$A:$H,11,0)</f>
        <v>#REF!</v>
      </c>
      <c r="L239" s="146" t="e">
        <f>VLOOKUP(A239,'Tüm - Sektör'!$A:$H,12,0)</f>
        <v>#REF!</v>
      </c>
      <c r="M239" s="146" t="e">
        <f>VLOOKUP(A239,'Tüm - Sektör'!$A:$H,13,0)</f>
        <v>#REF!</v>
      </c>
      <c r="N239" s="147" t="e">
        <f>VLOOKUP(A239,'Tüm - Sektör'!$A:$H,14,0)</f>
        <v>#REF!</v>
      </c>
      <c r="O239" s="148" t="e">
        <f>VLOOKUP(A239,'Tüm - Sektör'!$A:$H,15,0)</f>
        <v>#REF!</v>
      </c>
      <c r="P239" s="156" t="e">
        <f>VLOOKUP(A239,'Tüm - Sektör'!$A:$H,16,0)</f>
        <v>#REF!</v>
      </c>
      <c r="Q239" s="158">
        <f>E239*G239/100</f>
        <v>155.64863105082182</v>
      </c>
      <c r="R239" s="166" t="str">
        <f>IF(OR(H239="", H240="", Q239=0), "", IF(H239&lt;H240, (H240-H239)/H239, ""))</f>
        <v/>
      </c>
      <c r="S239" s="191">
        <v>155.64863105082182</v>
      </c>
      <c r="T239" s="208">
        <f>S239-Q239</f>
        <v>0</v>
      </c>
      <c r="U239" s="222"/>
      <c r="W239" s="200"/>
      <c r="X239" s="209" t="str">
        <f>IF(COUNTIF('Yıldız Liste'!A:A, A239)&gt;0, "Yıldız Pazar", IF(COUNTIF('Ana Pazar Liste'!A:A, A239)&gt;0, "Ana Pazar", IF(COUNTIF('Alt Pazar Liste'!A:A, A239)&gt;0, "Alt Pazar", "")))</f>
        <v>Ana Pazar</v>
      </c>
    </row>
    <row r="240" spans="1:24" ht="30" customHeight="1" thickTop="1" thickBot="1">
      <c r="A240" s="125" t="s">
        <v>186</v>
      </c>
      <c r="B240" s="136" t="s">
        <v>696</v>
      </c>
      <c r="C240" s="137">
        <v>1357332842</v>
      </c>
      <c r="D240" s="137">
        <v>535000000</v>
      </c>
      <c r="E240" s="128">
        <f>VLOOKUP(A240,'Tüm - Sektör'!$A:$H,5,0)</f>
        <v>18.66335740455407</v>
      </c>
      <c r="F240" s="128">
        <f>VLOOKUP(A240,'Tüm - Sektör'!$A:$H,6,0)</f>
        <v>8.2581227453779071</v>
      </c>
      <c r="G240" s="127">
        <f>VLOOKUP(A240,'Tüm - Sektör'!$A:$H,7,0)</f>
        <v>889.34080200000005</v>
      </c>
      <c r="H240" s="159">
        <v>2.41</v>
      </c>
      <c r="I240" s="141" t="e">
        <f>VLOOKUP(A240,'Tüm - Sektör'!$A:$H,9,0)</f>
        <v>#REF!</v>
      </c>
      <c r="J240" s="145" t="e">
        <f>VLOOKUP(A240,'Tüm - Sektör'!$A:$H,10,0)</f>
        <v>#REF!</v>
      </c>
      <c r="K240" s="146" t="e">
        <f>VLOOKUP(A240,'Tüm - Sektör'!$A:$H,11,0)</f>
        <v>#REF!</v>
      </c>
      <c r="L240" s="146" t="e">
        <f>VLOOKUP(A240,'Tüm - Sektör'!$A:$H,12,0)</f>
        <v>#REF!</v>
      </c>
      <c r="M240" s="146" t="e">
        <f>VLOOKUP(A240,'Tüm - Sektör'!$A:$H,13,0)</f>
        <v>#REF!</v>
      </c>
      <c r="N240" s="147" t="e">
        <f>VLOOKUP(A240,'Tüm - Sektör'!$A:$H,14,0)</f>
        <v>#REF!</v>
      </c>
      <c r="O240" s="148" t="e">
        <f>VLOOKUP(A240,'Tüm - Sektör'!$A:$H,15,0)</f>
        <v>#REF!</v>
      </c>
      <c r="P240" s="156" t="e">
        <f>VLOOKUP(A240,'Tüm - Sektör'!$A:$H,16,0)</f>
        <v>#REF!</v>
      </c>
      <c r="Q240" s="158">
        <f>E240*G240/100</f>
        <v>165.98085242178757</v>
      </c>
      <c r="R240" s="166" t="str">
        <f>IF(OR(H240="", H241="", Q240=0), "", IF(H240&lt;H241, (H241-H240)/H240, ""))</f>
        <v/>
      </c>
      <c r="S240" s="191">
        <v>165.98085242178757</v>
      </c>
      <c r="T240" s="208">
        <f>S240-Q240</f>
        <v>0</v>
      </c>
      <c r="U240" s="222"/>
      <c r="W240" s="200"/>
      <c r="X240" s="209" t="str">
        <f>IF(COUNTIF('Yıldız Liste'!A:A, A240)&gt;0, "Yıldız Pazar", IF(COUNTIF('Ana Pazar Liste'!A:A, A240)&gt;0, "Ana Pazar", IF(COUNTIF('Alt Pazar Liste'!A:A, A240)&gt;0, "Alt Pazar", "")))</f>
        <v>Ana Pazar</v>
      </c>
    </row>
    <row r="241" spans="1:24" ht="30" customHeight="1" thickTop="1" thickBot="1">
      <c r="A241" s="125" t="s">
        <v>305</v>
      </c>
      <c r="B241" s="136" t="s">
        <v>349</v>
      </c>
      <c r="C241" s="137">
        <v>1496832828</v>
      </c>
      <c r="D241" s="137">
        <v>600000000</v>
      </c>
      <c r="E241" s="128">
        <f>VLOOKUP(A241,'Tüm - Sektör'!$A:$H,5,0)</f>
        <v>32.387740851434849</v>
      </c>
      <c r="F241" s="128">
        <f>VLOOKUP(A241,'Tüm - Sektör'!$A:$H,6,0)</f>
        <v>26.989784042862375</v>
      </c>
      <c r="G241" s="127">
        <f>VLOOKUP(A241,'Tüm - Sektör'!$A:$H,7,0)</f>
        <v>523.35924</v>
      </c>
      <c r="H241" s="159">
        <v>2.36</v>
      </c>
      <c r="I241" s="141" t="e">
        <f>VLOOKUP(A241,'Tüm - Sektör'!$A:$H,9,0)</f>
        <v>#REF!</v>
      </c>
      <c r="J241" s="145" t="e">
        <f>VLOOKUP(A241,'Tüm - Sektör'!$A:$H,10,0)</f>
        <v>#REF!</v>
      </c>
      <c r="K241" s="146" t="e">
        <f>VLOOKUP(A241,'Tüm - Sektör'!$A:$H,11,0)</f>
        <v>#REF!</v>
      </c>
      <c r="L241" s="146" t="e">
        <f>VLOOKUP(A241,'Tüm - Sektör'!$A:$H,12,0)</f>
        <v>#REF!</v>
      </c>
      <c r="M241" s="146" t="e">
        <f>VLOOKUP(A241,'Tüm - Sektör'!$A:$H,13,0)</f>
        <v>#REF!</v>
      </c>
      <c r="N241" s="147" t="e">
        <f>VLOOKUP(A241,'Tüm - Sektör'!$A:$H,14,0)</f>
        <v>#REF!</v>
      </c>
      <c r="O241" s="148" t="e">
        <f>VLOOKUP(A241,'Tüm - Sektör'!$A:$H,15,0)</f>
        <v>#REF!</v>
      </c>
      <c r="P241" s="156" t="e">
        <f>VLOOKUP(A241,'Tüm - Sektör'!$A:$H,16,0)</f>
        <v>#REF!</v>
      </c>
      <c r="Q241" s="158">
        <f>E241*G241/100</f>
        <v>169.50423437323894</v>
      </c>
      <c r="R241" s="166" t="str">
        <f>IF(OR(H241="", H242="", Q241=0), "", IF(H241&lt;H242, (H242-H241)/H241, ""))</f>
        <v/>
      </c>
      <c r="S241" s="191">
        <v>169.50423437323894</v>
      </c>
      <c r="T241" s="208">
        <f>S241-Q241</f>
        <v>0</v>
      </c>
      <c r="U241" s="222"/>
      <c r="W241" s="200"/>
      <c r="X241" s="209" t="str">
        <f>IF(COUNTIF('Yıldız Liste'!A:A, A241)&gt;0, "Yıldız Pazar", IF(COUNTIF('Ana Pazar Liste'!A:A, A241)&gt;0, "Ana Pazar", IF(COUNTIF('Alt Pazar Liste'!A:A, A241)&gt;0, "Alt Pazar", "")))</f>
        <v>Ana Pazar</v>
      </c>
    </row>
    <row r="242" spans="1:24" ht="30" customHeight="1" thickTop="1" thickBot="1">
      <c r="A242" s="125" t="s">
        <v>214</v>
      </c>
      <c r="B242" s="126" t="s">
        <v>208</v>
      </c>
      <c r="C242" s="127">
        <v>2238803365</v>
      </c>
      <c r="D242" s="127">
        <v>771000000</v>
      </c>
      <c r="E242" s="128">
        <f>VLOOKUP(A242,'Tüm - Sektör'!$A:$H,5,0)</f>
        <v>47.518129972273364</v>
      </c>
      <c r="F242" s="128">
        <f>VLOOKUP(A242,'Tüm - Sektör'!$A:$H,6,0)</f>
        <v>30.815907893821898</v>
      </c>
      <c r="G242" s="127">
        <f>VLOOKUP(A242,'Tüm - Sektör'!$A:$H,7,0)</f>
        <v>377.50861900000001</v>
      </c>
      <c r="H242" s="159">
        <v>2.23</v>
      </c>
      <c r="I242" s="128" t="e">
        <f>VLOOKUP(A242,'Tüm - Sektör'!$A:$H,9,0)</f>
        <v>#REF!</v>
      </c>
      <c r="J242" s="127" t="e">
        <f>VLOOKUP(A242,'Tüm - Sektör'!$A:$H,10,0)</f>
        <v>#REF!</v>
      </c>
      <c r="K242" s="128" t="e">
        <f>VLOOKUP(A242,'Tüm - Sektör'!$A:$H,11,0)</f>
        <v>#REF!</v>
      </c>
      <c r="L242" s="128" t="e">
        <f>VLOOKUP(A242,'Tüm - Sektör'!$A:$H,12,0)</f>
        <v>#REF!</v>
      </c>
      <c r="M242" s="128" t="e">
        <f>VLOOKUP(A242,'Tüm - Sektör'!$A:$H,13,0)</f>
        <v>#REF!</v>
      </c>
      <c r="N242" s="129" t="e">
        <f>VLOOKUP(A242,'Tüm - Sektör'!$A:$H,14,0)</f>
        <v>#REF!</v>
      </c>
      <c r="O242" s="130" t="e">
        <f>VLOOKUP(A242,'Tüm - Sektör'!$A:$H,15,0)</f>
        <v>#REF!</v>
      </c>
      <c r="P242" s="152" t="e">
        <f>VLOOKUP(A242,'Tüm - Sektör'!$A:$H,16,0)</f>
        <v>#REF!</v>
      </c>
      <c r="Q242" s="158">
        <f>E242*G242/100</f>
        <v>179.38503623295426</v>
      </c>
      <c r="R242" s="166" t="str">
        <f>IF(OR(H242="", H243="", Q242=0), "", IF(H242&lt;H243, (H243-H242)/H242, ""))</f>
        <v/>
      </c>
      <c r="S242" s="191">
        <v>179.38503623295426</v>
      </c>
      <c r="T242" s="208">
        <f>S242-Q242</f>
        <v>0</v>
      </c>
      <c r="U242" s="222"/>
      <c r="W242" s="200"/>
      <c r="X242" s="209" t="str">
        <f>IF(COUNTIF('Yıldız Liste'!A:A, A242)&gt;0, "Yıldız Pazar", IF(COUNTIF('Ana Pazar Liste'!A:A, A242)&gt;0, "Ana Pazar", IF(COUNTIF('Alt Pazar Liste'!A:A, A242)&gt;0, "Alt Pazar", "")))</f>
        <v>Ana Pazar</v>
      </c>
    </row>
    <row r="243" spans="1:24" ht="30" customHeight="1" thickTop="1" thickBot="1">
      <c r="A243" s="125" t="s">
        <v>8</v>
      </c>
      <c r="B243" s="131" t="s">
        <v>233</v>
      </c>
      <c r="C243" s="132">
        <v>7531082000</v>
      </c>
      <c r="D243" s="132">
        <v>2160000000</v>
      </c>
      <c r="E243" s="128">
        <f>VLOOKUP(A243,'Tüm - Sektör'!$A:$H,5,0)</f>
        <v>30.256347509400342</v>
      </c>
      <c r="F243" s="128">
        <f>VLOOKUP(A243,'Tüm - Sektör'!$A:$H,6,0)</f>
        <v>7.0037841456945236</v>
      </c>
      <c r="G243" s="127">
        <f>VLOOKUP(A243,'Tüm - Sektör'!$A:$H,7,0)</f>
        <v>595.52635199999997</v>
      </c>
      <c r="H243" s="159">
        <v>2.2200000000000002</v>
      </c>
      <c r="I243" s="133" t="e">
        <f>VLOOKUP(A243,'Tüm - Sektör'!$A:$H,9,0)</f>
        <v>#REF!</v>
      </c>
      <c r="J243" s="132" t="e">
        <f>VLOOKUP(A243,'Tüm - Sektör'!$A:$H,10,0)</f>
        <v>#REF!</v>
      </c>
      <c r="K243" s="133" t="e">
        <f>VLOOKUP(A243,'Tüm - Sektör'!$A:$H,11,0)</f>
        <v>#REF!</v>
      </c>
      <c r="L243" s="133" t="e">
        <f>VLOOKUP(A243,'Tüm - Sektör'!$A:$H,12,0)</f>
        <v>#REF!</v>
      </c>
      <c r="M243" s="133" t="e">
        <f>VLOOKUP(A243,'Tüm - Sektör'!$A:$H,13,0)</f>
        <v>#REF!</v>
      </c>
      <c r="N243" s="134" t="e">
        <f>VLOOKUP(A243,'Tüm - Sektör'!$A:$H,14,0)</f>
        <v>#REF!</v>
      </c>
      <c r="O243" s="135" t="e">
        <f>VLOOKUP(A243,'Tüm - Sektör'!$A:$H,15,0)</f>
        <v>#REF!</v>
      </c>
      <c r="P243" s="153" t="e">
        <f>VLOOKUP(A243,'Tüm - Sektör'!$A:$H,16,0)</f>
        <v>#REF!</v>
      </c>
      <c r="Q243" s="158">
        <f>E243*G243/100</f>
        <v>180.18452257117471</v>
      </c>
      <c r="R243" s="166" t="str">
        <f>IF(OR(H243="", H244="", Q243=0), "", IF(H243&lt;H244, (H244-H243)/H243, ""))</f>
        <v/>
      </c>
      <c r="S243" s="191">
        <v>180.18452257117471</v>
      </c>
      <c r="T243" s="208">
        <f>S243-Q243</f>
        <v>0</v>
      </c>
      <c r="U243" s="222"/>
      <c r="W243" s="200"/>
      <c r="X243" s="209" t="str">
        <f>IF(COUNTIF('Yıldız Liste'!A:A, A243)&gt;0, "Yıldız Pazar", IF(COUNTIF('Ana Pazar Liste'!A:A, A243)&gt;0, "Ana Pazar", IF(COUNTIF('Alt Pazar Liste'!A:A, A243)&gt;0, "Alt Pazar", "")))</f>
        <v>Ana Pazar</v>
      </c>
    </row>
    <row r="244" spans="1:24" ht="30" customHeight="1" thickTop="1" thickBot="1">
      <c r="A244" s="125" t="s">
        <v>329</v>
      </c>
      <c r="B244" s="136" t="s">
        <v>375</v>
      </c>
      <c r="C244" s="137">
        <v>3219973000</v>
      </c>
      <c r="D244" s="137">
        <v>925000000</v>
      </c>
      <c r="E244" s="128">
        <f>VLOOKUP(A244,'Tüm - Sektör'!$A:$H,5,0)</f>
        <v>27.889222335529936</v>
      </c>
      <c r="F244" s="128">
        <f>VLOOKUP(A244,'Tüm - Sektör'!$A:$H,6,0)</f>
        <v>15.075255316502668</v>
      </c>
      <c r="G244" s="127">
        <f>VLOOKUP(A244,'Tüm - Sektör'!$A:$H,7,0)</f>
        <v>648.99339299999997</v>
      </c>
      <c r="H244" s="159">
        <v>2.21</v>
      </c>
      <c r="I244" s="141" t="e">
        <f>VLOOKUP(A244,'Tüm - Sektör'!$A:$H,9,0)</f>
        <v>#REF!</v>
      </c>
      <c r="J244" s="145" t="e">
        <f>VLOOKUP(A244,'Tüm - Sektör'!$A:$H,10,0)</f>
        <v>#REF!</v>
      </c>
      <c r="K244" s="146" t="e">
        <f>VLOOKUP(A244,'Tüm - Sektör'!$A:$H,11,0)</f>
        <v>#REF!</v>
      </c>
      <c r="L244" s="146" t="e">
        <f>VLOOKUP(A244,'Tüm - Sektör'!$A:$H,12,0)</f>
        <v>#REF!</v>
      </c>
      <c r="M244" s="146" t="e">
        <f>VLOOKUP(A244,'Tüm - Sektör'!$A:$H,13,0)</f>
        <v>#REF!</v>
      </c>
      <c r="N244" s="147" t="e">
        <f>VLOOKUP(A244,'Tüm - Sektör'!$A:$H,14,0)</f>
        <v>#REF!</v>
      </c>
      <c r="O244" s="148" t="e">
        <f>VLOOKUP(A244,'Tüm - Sektör'!$A:$H,15,0)</f>
        <v>#REF!</v>
      </c>
      <c r="P244" s="156" t="e">
        <f>VLOOKUP(A244,'Tüm - Sektör'!$A:$H,16,0)</f>
        <v>#REF!</v>
      </c>
      <c r="Q244" s="158">
        <f>E244*G244/100</f>
        <v>180.99921031666955</v>
      </c>
      <c r="R244" s="166" t="str">
        <f>IF(OR(H244="", H245="", Q244=0), "", IF(H244&lt;H245, (H245-H244)/H244, ""))</f>
        <v/>
      </c>
      <c r="S244" s="191">
        <v>180.99921031666955</v>
      </c>
      <c r="T244" s="208">
        <f>S244-Q244</f>
        <v>0</v>
      </c>
      <c r="U244" s="222"/>
      <c r="W244" s="200"/>
      <c r="X244" s="209" t="str">
        <f>IF(COUNTIF('Yıldız Liste'!A:A, A244)&gt;0, "Yıldız Pazar", IF(COUNTIF('Ana Pazar Liste'!A:A, A244)&gt;0, "Ana Pazar", IF(COUNTIF('Alt Pazar Liste'!A:A, A244)&gt;0, "Alt Pazar", "")))</f>
        <v>Ana Pazar</v>
      </c>
    </row>
    <row r="245" spans="1:24" ht="30" customHeight="1" thickTop="1" thickBot="1">
      <c r="A245" s="125" t="s">
        <v>671</v>
      </c>
      <c r="B245" s="136" t="s">
        <v>255</v>
      </c>
      <c r="C245" s="137">
        <v>4839967141</v>
      </c>
      <c r="D245" s="137">
        <v>3016276170</v>
      </c>
      <c r="E245" s="128">
        <f>VLOOKUP(A245,'Tüm - Sektör'!$A:$H,5,0)</f>
        <v>19.202033446521998</v>
      </c>
      <c r="F245" s="128">
        <f>VLOOKUP(A245,'Tüm - Sektör'!$A:$H,6,0)</f>
        <v>2.8044665327402591</v>
      </c>
      <c r="G245" s="127">
        <f>VLOOKUP(A245,'Tüm - Sektör'!$A:$H,7,0)</f>
        <v>955.68482200000005</v>
      </c>
      <c r="H245" s="159">
        <v>2.1800000000000002</v>
      </c>
      <c r="I245" s="141" t="e">
        <f>VLOOKUP(A245,'Tüm - Sektör'!$A:$H,9,0)</f>
        <v>#REF!</v>
      </c>
      <c r="J245" s="145" t="e">
        <f>VLOOKUP(A245,'Tüm - Sektör'!$A:$H,10,0)</f>
        <v>#REF!</v>
      </c>
      <c r="K245" s="146" t="e">
        <f>VLOOKUP(A245,'Tüm - Sektör'!$A:$H,11,0)</f>
        <v>#REF!</v>
      </c>
      <c r="L245" s="146" t="e">
        <f>VLOOKUP(A245,'Tüm - Sektör'!$A:$H,12,0)</f>
        <v>#REF!</v>
      </c>
      <c r="M245" s="146" t="e">
        <f>VLOOKUP(A245,'Tüm - Sektör'!$A:$H,13,0)</f>
        <v>#REF!</v>
      </c>
      <c r="N245" s="147" t="e">
        <f>VLOOKUP(A245,'Tüm - Sektör'!$A:$H,14,0)</f>
        <v>#REF!</v>
      </c>
      <c r="O245" s="148" t="e">
        <f>VLOOKUP(A245,'Tüm - Sektör'!$A:$H,15,0)</f>
        <v>#REF!</v>
      </c>
      <c r="P245" s="156" t="e">
        <f>VLOOKUP(A245,'Tüm - Sektör'!$A:$H,16,0)</f>
        <v>#REF!</v>
      </c>
      <c r="Q245" s="158">
        <f>E245*G245/100</f>
        <v>183.51091916377425</v>
      </c>
      <c r="R245" s="166" t="str">
        <f>IF(OR(H245="", H246="", Q245=0), "", IF(H245&lt;H246, (H246-H245)/H245, ""))</f>
        <v/>
      </c>
      <c r="S245" s="191">
        <v>183.51091916377425</v>
      </c>
      <c r="T245" s="208">
        <f>S245-Q245</f>
        <v>0</v>
      </c>
      <c r="U245" s="222"/>
      <c r="W245" s="200"/>
      <c r="X245" s="209" t="str">
        <f>IF(COUNTIF('Yıldız Liste'!A:A, A245)&gt;0, "Yıldız Pazar", IF(COUNTIF('Ana Pazar Liste'!A:A, A245)&gt;0, "Ana Pazar", IF(COUNTIF('Alt Pazar Liste'!A:A, A245)&gt;0, "Alt Pazar", "")))</f>
        <v>Ana Pazar</v>
      </c>
    </row>
    <row r="246" spans="1:24" ht="30" customHeight="1" thickTop="1" thickBot="1">
      <c r="A246" s="125" t="s">
        <v>289</v>
      </c>
      <c r="B246" s="136" t="s">
        <v>287</v>
      </c>
      <c r="C246" s="137">
        <v>4489506254</v>
      </c>
      <c r="D246" s="137">
        <v>100000000</v>
      </c>
      <c r="E246" s="128">
        <f>VLOOKUP(A246,'Tüm - Sektör'!$A:$H,5,0)</f>
        <v>513.60210987746734</v>
      </c>
      <c r="F246" s="128">
        <f>VLOOKUP(A246,'Tüm - Sektör'!$A:$H,6,0)</f>
        <v>2568.0105493873366</v>
      </c>
      <c r="G246" s="127">
        <f>VLOOKUP(A246,'Tüm - Sektör'!$A:$H,7,0)</f>
        <v>35.895862999999999</v>
      </c>
      <c r="H246" s="159">
        <v>2.17</v>
      </c>
      <c r="I246" s="141" t="e">
        <f>VLOOKUP(A246,'Tüm - Sektör'!$A:$H,9,0)</f>
        <v>#REF!</v>
      </c>
      <c r="J246" s="145" t="e">
        <f>VLOOKUP(A246,'Tüm - Sektör'!$A:$H,10,0)</f>
        <v>#REF!</v>
      </c>
      <c r="K246" s="146" t="e">
        <f>VLOOKUP(A246,'Tüm - Sektör'!$A:$H,11,0)</f>
        <v>#REF!</v>
      </c>
      <c r="L246" s="146" t="e">
        <f>VLOOKUP(A246,'Tüm - Sektör'!$A:$H,12,0)</f>
        <v>#REF!</v>
      </c>
      <c r="M246" s="146" t="e">
        <f>VLOOKUP(A246,'Tüm - Sektör'!$A:$H,13,0)</f>
        <v>#REF!</v>
      </c>
      <c r="N246" s="147" t="e">
        <f>VLOOKUP(A246,'Tüm - Sektör'!$A:$H,14,0)</f>
        <v>#REF!</v>
      </c>
      <c r="O246" s="148" t="e">
        <f>VLOOKUP(A246,'Tüm - Sektör'!$A:$H,15,0)</f>
        <v>#REF!</v>
      </c>
      <c r="P246" s="156" t="e">
        <f>VLOOKUP(A246,'Tüm - Sektör'!$A:$H,16,0)</f>
        <v>#REF!</v>
      </c>
      <c r="Q246" s="158">
        <f>E246*G246/100</f>
        <v>184.36190972672514</v>
      </c>
      <c r="R246" s="166" t="str">
        <f>IF(OR(H246="", H247="", Q246=0), "", IF(H246&lt;H247, (H247-H246)/H246, ""))</f>
        <v/>
      </c>
      <c r="S246" s="191">
        <v>184.36190972672514</v>
      </c>
      <c r="T246" s="208">
        <f>S246-Q246</f>
        <v>0</v>
      </c>
      <c r="U246" s="222"/>
      <c r="W246" s="200"/>
      <c r="X246" s="209" t="str">
        <f>IF(COUNTIF('Yıldız Liste'!A:A, A246)&gt;0, "Yıldız Pazar", IF(COUNTIF('Ana Pazar Liste'!A:A, A246)&gt;0, "Ana Pazar", IF(COUNTIF('Alt Pazar Liste'!A:A, A246)&gt;0, "Alt Pazar", "")))</f>
        <v>Ana Pazar</v>
      </c>
    </row>
    <row r="247" spans="1:24" ht="30" customHeight="1" thickTop="1" thickBot="1">
      <c r="A247" s="125" t="s">
        <v>15</v>
      </c>
      <c r="B247" s="136" t="s">
        <v>349</v>
      </c>
      <c r="C247" s="137">
        <v>1874835039</v>
      </c>
      <c r="D247" s="137">
        <v>197281323</v>
      </c>
      <c r="E247" s="128">
        <f>VLOOKUP(A247,'Tüm - Sektör'!$A:$H,5,0)</f>
        <v>167.23949149471329</v>
      </c>
      <c r="F247" s="128">
        <f>VLOOKUP(A247,'Tüm - Sektör'!$A:$H,6,0)</f>
        <v>423.86042670322445</v>
      </c>
      <c r="G247" s="127">
        <f>VLOOKUP(A247,'Tüm - Sektör'!$A:$H,7,0)</f>
        <v>116.67577300000001</v>
      </c>
      <c r="H247" s="159">
        <v>2.0499999999999998</v>
      </c>
      <c r="I247" s="141" t="e">
        <f>VLOOKUP(A247,'Tüm - Sektör'!$A:$H,9,0)</f>
        <v>#REF!</v>
      </c>
      <c r="J247" s="145" t="e">
        <f>VLOOKUP(A247,'Tüm - Sektör'!$A:$H,10,0)</f>
        <v>#REF!</v>
      </c>
      <c r="K247" s="146" t="e">
        <f>VLOOKUP(A247,'Tüm - Sektör'!$A:$H,11,0)</f>
        <v>#REF!</v>
      </c>
      <c r="L247" s="146" t="e">
        <f>VLOOKUP(A247,'Tüm - Sektör'!$A:$H,12,0)</f>
        <v>#REF!</v>
      </c>
      <c r="M247" s="146" t="e">
        <f>VLOOKUP(A247,'Tüm - Sektör'!$A:$H,13,0)</f>
        <v>#REF!</v>
      </c>
      <c r="N247" s="147" t="e">
        <f>VLOOKUP(A247,'Tüm - Sektör'!$A:$H,14,0)</f>
        <v>#REF!</v>
      </c>
      <c r="O247" s="148" t="e">
        <f>VLOOKUP(A247,'Tüm - Sektör'!$A:$H,15,0)</f>
        <v>#REF!</v>
      </c>
      <c r="P247" s="156" t="e">
        <f>VLOOKUP(A247,'Tüm - Sektör'!$A:$H,16,0)</f>
        <v>#REF!</v>
      </c>
      <c r="Q247" s="158">
        <f>E247*G247/100</f>
        <v>195.12796946272599</v>
      </c>
      <c r="R247" s="166" t="str">
        <f>IF(OR(H247="", H248="", Q247=0), "", IF(H247&lt;H248, (H248-H247)/H247, ""))</f>
        <v/>
      </c>
      <c r="S247" s="191">
        <v>195.12796946272599</v>
      </c>
      <c r="T247" s="208">
        <f>S247-Q247</f>
        <v>0</v>
      </c>
      <c r="U247" s="222"/>
      <c r="W247" s="200"/>
      <c r="X247" s="209" t="str">
        <f>IF(COUNTIF('Yıldız Liste'!A:A, A247)&gt;0, "Yıldız Pazar", IF(COUNTIF('Ana Pazar Liste'!A:A, A247)&gt;0, "Ana Pazar", IF(COUNTIF('Alt Pazar Liste'!A:A, A247)&gt;0, "Alt Pazar", "")))</f>
        <v>Ana Pazar</v>
      </c>
    </row>
    <row r="248" spans="1:24" ht="30" customHeight="1" thickTop="1" thickBot="1">
      <c r="A248" s="125" t="s">
        <v>24</v>
      </c>
      <c r="B248" s="136" t="s">
        <v>221</v>
      </c>
      <c r="C248" s="137">
        <v>6689720832</v>
      </c>
      <c r="D248" s="137">
        <v>1000000000</v>
      </c>
      <c r="E248" s="128">
        <f>VLOOKUP(A248,'Tüm - Sektör'!$A:$H,5,0)</f>
        <v>58.159484939601377</v>
      </c>
      <c r="F248" s="128">
        <f>VLOOKUP(A248,'Tüm - Sektör'!$A:$H,6,0)</f>
        <v>29.079742469800689</v>
      </c>
      <c r="G248" s="127">
        <f>VLOOKUP(A248,'Tüm - Sektör'!$A:$H,7,0)</f>
        <v>338.83675399999998</v>
      </c>
      <c r="H248" s="159">
        <v>2.0299999999999998</v>
      </c>
      <c r="I248" s="141" t="e">
        <f>VLOOKUP(A248,'Tüm - Sektör'!$A:$H,9,0)</f>
        <v>#REF!</v>
      </c>
      <c r="J248" s="145" t="e">
        <f>VLOOKUP(A248,'Tüm - Sektör'!$A:$H,10,0)</f>
        <v>#REF!</v>
      </c>
      <c r="K248" s="146" t="e">
        <f>VLOOKUP(A248,'Tüm - Sektör'!$A:$H,11,0)</f>
        <v>#REF!</v>
      </c>
      <c r="L248" s="146" t="e">
        <f>VLOOKUP(A248,'Tüm - Sektör'!$A:$H,12,0)</f>
        <v>#REF!</v>
      </c>
      <c r="M248" s="146" t="e">
        <f>VLOOKUP(A248,'Tüm - Sektör'!$A:$H,13,0)</f>
        <v>#REF!</v>
      </c>
      <c r="N248" s="147" t="e">
        <f>VLOOKUP(A248,'Tüm - Sektör'!$A:$H,14,0)</f>
        <v>#REF!</v>
      </c>
      <c r="O248" s="148" t="e">
        <f>VLOOKUP(A248,'Tüm - Sektör'!$A:$H,15,0)</f>
        <v>#REF!</v>
      </c>
      <c r="P248" s="156" t="e">
        <f>VLOOKUP(A248,'Tüm - Sektör'!$A:$H,16,0)</f>
        <v>#REF!</v>
      </c>
      <c r="Q248" s="158">
        <f>E248*G248/100</f>
        <v>197.06571091246417</v>
      </c>
      <c r="R248" s="166" t="str">
        <f>IF(OR(H248="", H249="", Q248=0), "", IF(H248&lt;H249, (H249-H248)/H248, ""))</f>
        <v/>
      </c>
      <c r="S248" s="191">
        <v>197.06571091246417</v>
      </c>
      <c r="T248" s="208">
        <f>S248-Q248</f>
        <v>0</v>
      </c>
      <c r="U248" s="222"/>
      <c r="W248" s="200"/>
      <c r="X248" s="209" t="str">
        <f>IF(COUNTIF('Yıldız Liste'!A:A, A248)&gt;0, "Yıldız Pazar", IF(COUNTIF('Ana Pazar Liste'!A:A, A248)&gt;0, "Ana Pazar", IF(COUNTIF('Alt Pazar Liste'!A:A, A248)&gt;0, "Alt Pazar", "")))</f>
        <v>Ana Pazar</v>
      </c>
    </row>
    <row r="249" spans="1:24" ht="30" customHeight="1" thickTop="1" thickBot="1">
      <c r="A249" s="125" t="s">
        <v>47</v>
      </c>
      <c r="B249" s="136" t="s">
        <v>609</v>
      </c>
      <c r="C249" s="137">
        <v>7288297817</v>
      </c>
      <c r="D249" s="137">
        <v>1500000000</v>
      </c>
      <c r="E249" s="128">
        <f>VLOOKUP(A249,'Tüm - Sektör'!$A:$H,5,0)</f>
        <v>21.519867545215263</v>
      </c>
      <c r="F249" s="128">
        <f>VLOOKUP(A249,'Tüm - Sektör'!$A:$H,6,0)</f>
        <v>7.1732891817384212</v>
      </c>
      <c r="G249" s="127">
        <f>VLOOKUP(A249,'Tüm - Sektör'!$A:$H,7,0)</f>
        <v>924.882115</v>
      </c>
      <c r="H249" s="159">
        <v>2.0099999999999998</v>
      </c>
      <c r="I249" s="141" t="e">
        <f>VLOOKUP(A249,'Tüm - Sektör'!$A:$H,9,0)</f>
        <v>#REF!</v>
      </c>
      <c r="J249" s="145" t="e">
        <f>VLOOKUP(A249,'Tüm - Sektör'!$A:$H,10,0)</f>
        <v>#REF!</v>
      </c>
      <c r="K249" s="146" t="e">
        <f>VLOOKUP(A249,'Tüm - Sektör'!$A:$H,11,0)</f>
        <v>#REF!</v>
      </c>
      <c r="L249" s="146" t="e">
        <f>VLOOKUP(A249,'Tüm - Sektör'!$A:$H,12,0)</f>
        <v>#REF!</v>
      </c>
      <c r="M249" s="146" t="e">
        <f>VLOOKUP(A249,'Tüm - Sektör'!$A:$H,13,0)</f>
        <v>#REF!</v>
      </c>
      <c r="N249" s="147" t="e">
        <f>VLOOKUP(A249,'Tüm - Sektör'!$A:$H,14,0)</f>
        <v>#REF!</v>
      </c>
      <c r="O249" s="148" t="e">
        <f>VLOOKUP(A249,'Tüm - Sektör'!$A:$H,15,0)</f>
        <v>#REF!</v>
      </c>
      <c r="P249" s="156" t="e">
        <f>VLOOKUP(A249,'Tüm - Sektör'!$A:$H,16,0)</f>
        <v>#REF!</v>
      </c>
      <c r="Q249" s="158">
        <f>E249*G249/100</f>
        <v>199.03340609738549</v>
      </c>
      <c r="R249" s="166" t="str">
        <f>IF(OR(H249="", H250="", Q249=0), "", IF(H249&lt;H250, (H250-H249)/H249, ""))</f>
        <v/>
      </c>
      <c r="S249" s="191">
        <v>199.03340609738549</v>
      </c>
      <c r="T249" s="208">
        <f>S249-Q249</f>
        <v>0</v>
      </c>
      <c r="U249" s="222"/>
      <c r="W249" s="200"/>
      <c r="X249" s="209" t="str">
        <f>IF(COUNTIF('Yıldız Liste'!A:A, A249)&gt;0, "Yıldız Pazar", IF(COUNTIF('Ana Pazar Liste'!A:A, A249)&gt;0, "Ana Pazar", IF(COUNTIF('Alt Pazar Liste'!A:A, A249)&gt;0, "Alt Pazar", "")))</f>
        <v>Ana Pazar</v>
      </c>
    </row>
    <row r="250" spans="1:24" ht="30" customHeight="1" thickTop="1" thickBot="1">
      <c r="A250" s="125" t="s">
        <v>511</v>
      </c>
      <c r="B250" s="136" t="s">
        <v>221</v>
      </c>
      <c r="C250" s="137">
        <v>4887672096</v>
      </c>
      <c r="D250" s="137">
        <v>820000000</v>
      </c>
      <c r="E250" s="128">
        <f>VLOOKUP(A250,'Tüm - Sektör'!$A:$H,5,0)</f>
        <v>38.202875606852679</v>
      </c>
      <c r="F250" s="128">
        <f>VLOOKUP(A250,'Tüm - Sektör'!$A:$H,6,0)</f>
        <v>46.588872691283754</v>
      </c>
      <c r="G250" s="127">
        <f>VLOOKUP(A250,'Tüm - Sektör'!$A:$H,7,0)</f>
        <v>594.91427499999998</v>
      </c>
      <c r="H250" s="159">
        <v>1.76</v>
      </c>
      <c r="I250" s="141" t="e">
        <f>VLOOKUP(A250,'Tüm - Sektör'!$A:$H,9,0)</f>
        <v>#REF!</v>
      </c>
      <c r="J250" s="145" t="e">
        <f>VLOOKUP(A250,'Tüm - Sektör'!$A:$H,10,0)</f>
        <v>#REF!</v>
      </c>
      <c r="K250" s="146" t="e">
        <f>VLOOKUP(A250,'Tüm - Sektör'!$A:$H,11,0)</f>
        <v>#REF!</v>
      </c>
      <c r="L250" s="146" t="e">
        <f>VLOOKUP(A250,'Tüm - Sektör'!$A:$H,12,0)</f>
        <v>#REF!</v>
      </c>
      <c r="M250" s="146" t="e">
        <f>VLOOKUP(A250,'Tüm - Sektör'!$A:$H,13,0)</f>
        <v>#REF!</v>
      </c>
      <c r="N250" s="147" t="e">
        <f>VLOOKUP(A250,'Tüm - Sektör'!$A:$H,14,0)</f>
        <v>#REF!</v>
      </c>
      <c r="O250" s="148" t="e">
        <f>VLOOKUP(A250,'Tüm - Sektör'!$A:$H,15,0)</f>
        <v>#REF!</v>
      </c>
      <c r="P250" s="156" t="e">
        <f>VLOOKUP(A250,'Tüm - Sektör'!$A:$H,16,0)</f>
        <v>#REF!</v>
      </c>
      <c r="Q250" s="158">
        <f>E250*G250/100</f>
        <v>227.27436044565945</v>
      </c>
      <c r="R250" s="166" t="str">
        <f>IF(OR(H250="", H251="", Q250=0), "", IF(H250&lt;H251, (H251-H250)/H250, ""))</f>
        <v/>
      </c>
      <c r="S250" s="191">
        <v>227.27436044565945</v>
      </c>
      <c r="T250" s="208">
        <f>S250-Q250</f>
        <v>0</v>
      </c>
      <c r="U250" s="222"/>
      <c r="W250" s="200"/>
      <c r="X250" s="209" t="str">
        <f>IF(COUNTIF('Yıldız Liste'!A:A, A250)&gt;0, "Yıldız Pazar", IF(COUNTIF('Ana Pazar Liste'!A:A, A250)&gt;0, "Ana Pazar", IF(COUNTIF('Alt Pazar Liste'!A:A, A250)&gt;0, "Alt Pazar", "")))</f>
        <v>Ana Pazar</v>
      </c>
    </row>
    <row r="251" spans="1:24" ht="30" customHeight="1" thickTop="1" thickBot="1">
      <c r="A251" s="125" t="s">
        <v>751</v>
      </c>
      <c r="B251" s="136" t="s">
        <v>699</v>
      </c>
      <c r="C251" s="137">
        <v>2004187000</v>
      </c>
      <c r="D251" s="137">
        <v>1080000000</v>
      </c>
      <c r="E251" s="128">
        <f>VLOOKUP(A251,'Tüm - Sektör'!$A:$H,5,0)</f>
        <v>39.963827940054905</v>
      </c>
      <c r="F251" s="128">
        <f>VLOOKUP(A251,'Tüm - Sektör'!$A:$H,6,0)</f>
        <v>19.272679369239441</v>
      </c>
      <c r="G251" s="127">
        <f>VLOOKUP(A251,'Tüm - Sektör'!$A:$H,7,0)</f>
        <v>610.40025600000001</v>
      </c>
      <c r="H251" s="159">
        <v>1.64</v>
      </c>
      <c r="I251" s="141" t="e">
        <f>VLOOKUP(A251,'Tüm - Sektör'!$A:$H,9,0)</f>
        <v>#REF!</v>
      </c>
      <c r="J251" s="145" t="e">
        <f>VLOOKUP(A251,'Tüm - Sektör'!$A:$H,10,0)</f>
        <v>#REF!</v>
      </c>
      <c r="K251" s="146" t="e">
        <f>VLOOKUP(A251,'Tüm - Sektör'!$A:$H,11,0)</f>
        <v>#REF!</v>
      </c>
      <c r="L251" s="146" t="e">
        <f>VLOOKUP(A251,'Tüm - Sektör'!$A:$H,12,0)</f>
        <v>#REF!</v>
      </c>
      <c r="M251" s="146" t="e">
        <f>VLOOKUP(A251,'Tüm - Sektör'!$A:$H,13,0)</f>
        <v>#REF!</v>
      </c>
      <c r="N251" s="147" t="e">
        <f>VLOOKUP(A251,'Tüm - Sektör'!$A:$H,14,0)</f>
        <v>#REF!</v>
      </c>
      <c r="O251" s="148" t="e">
        <f>VLOOKUP(A251,'Tüm - Sektör'!$A:$H,15,0)</f>
        <v>#REF!</v>
      </c>
      <c r="P251" s="156" t="e">
        <f>VLOOKUP(A251,'Tüm - Sektör'!$A:$H,16,0)</f>
        <v>#REF!</v>
      </c>
      <c r="Q251" s="158">
        <f>E251*G251/100</f>
        <v>243.93930805349467</v>
      </c>
      <c r="R251" s="166" t="str">
        <f>IF(OR(H251="", H252="", Q251=0), "", IF(H251&lt;H252, (H252-H251)/H251, ""))</f>
        <v/>
      </c>
      <c r="S251" s="191">
        <v>243.93930805349467</v>
      </c>
      <c r="T251" s="208">
        <f>S251-Q251</f>
        <v>0</v>
      </c>
      <c r="U251" s="222"/>
      <c r="W251" s="200"/>
      <c r="X251" s="209" t="str">
        <f>IF(COUNTIF('Yıldız Liste'!A:A, A251)&gt;0, "Yıldız Pazar", IF(COUNTIF('Ana Pazar Liste'!A:A, A251)&gt;0, "Ana Pazar", IF(COUNTIF('Alt Pazar Liste'!A:A, A251)&gt;0, "Alt Pazar", "")))</f>
        <v>Ana Pazar</v>
      </c>
    </row>
    <row r="252" spans="1:24" ht="30" customHeight="1" thickTop="1" thickBot="1">
      <c r="A252" s="125" t="s">
        <v>174</v>
      </c>
      <c r="B252" s="136" t="s">
        <v>221</v>
      </c>
      <c r="C252" s="137">
        <v>13585447982</v>
      </c>
      <c r="D252" s="137">
        <v>2400156000</v>
      </c>
      <c r="E252" s="128">
        <f>VLOOKUP(A252,'Tüm - Sektör'!$A:$H,5,0)</f>
        <v>15.406416946692262</v>
      </c>
      <c r="F252" s="128">
        <f>VLOOKUP(A252,'Tüm - Sektör'!$A:$H,6,0)</f>
        <v>6.4189231644494198</v>
      </c>
      <c r="G252" s="127">
        <f>VLOOKUP(A252,'Tüm - Sektör'!$A:$H,7,0)</f>
        <v>1653.7573420000001</v>
      </c>
      <c r="H252" s="159">
        <v>1.57</v>
      </c>
      <c r="I252" s="141" t="e">
        <f>VLOOKUP(A252,'Tüm - Sektör'!$A:$H,9,0)</f>
        <v>#REF!</v>
      </c>
      <c r="J252" s="145" t="e">
        <f>VLOOKUP(A252,'Tüm - Sektör'!$A:$H,10,0)</f>
        <v>#REF!</v>
      </c>
      <c r="K252" s="146" t="e">
        <f>VLOOKUP(A252,'Tüm - Sektör'!$A:$H,11,0)</f>
        <v>#REF!</v>
      </c>
      <c r="L252" s="146" t="e">
        <f>VLOOKUP(A252,'Tüm - Sektör'!$A:$H,12,0)</f>
        <v>#REF!</v>
      </c>
      <c r="M252" s="146" t="e">
        <f>VLOOKUP(A252,'Tüm - Sektör'!$A:$H,13,0)</f>
        <v>#REF!</v>
      </c>
      <c r="N252" s="147" t="e">
        <f>VLOOKUP(A252,'Tüm - Sektör'!$A:$H,14,0)</f>
        <v>#REF!</v>
      </c>
      <c r="O252" s="148" t="e">
        <f>VLOOKUP(A252,'Tüm - Sektör'!$A:$H,15,0)</f>
        <v>#REF!</v>
      </c>
      <c r="P252" s="156" t="e">
        <f>VLOOKUP(A252,'Tüm - Sektör'!$A:$H,16,0)</f>
        <v>#REF!</v>
      </c>
      <c r="Q252" s="158">
        <f>E252*G252/100</f>
        <v>254.78475139505554</v>
      </c>
      <c r="R252" s="166" t="str">
        <f>IF(OR(H252="", H253="", Q252=0), "", IF(H252&lt;H253, (H253-H252)/H252, ""))</f>
        <v/>
      </c>
      <c r="S252" s="191">
        <v>254.78475139505554</v>
      </c>
      <c r="T252" s="208">
        <f>S252-Q252</f>
        <v>0</v>
      </c>
      <c r="U252" s="222"/>
      <c r="W252" s="200"/>
      <c r="X252" s="209" t="str">
        <f>IF(COUNTIF('Yıldız Liste'!A:A, A252)&gt;0, "Yıldız Pazar", IF(COUNTIF('Ana Pazar Liste'!A:A, A252)&gt;0, "Ana Pazar", IF(COUNTIF('Alt Pazar Liste'!A:A, A252)&gt;0, "Alt Pazar", "")))</f>
        <v>Ana Pazar</v>
      </c>
    </row>
    <row r="253" spans="1:24" ht="30" customHeight="1" thickTop="1" thickBot="1">
      <c r="A253" s="125" t="s">
        <v>403</v>
      </c>
      <c r="B253" s="136" t="s">
        <v>404</v>
      </c>
      <c r="C253" s="137">
        <v>2193688534</v>
      </c>
      <c r="D253" s="137">
        <v>1000000000</v>
      </c>
      <c r="E253" s="128">
        <f>VLOOKUP(A253,'Tüm - Sektör'!$A:$H,5,0)</f>
        <v>33.988403156842885</v>
      </c>
      <c r="F253" s="128">
        <f>VLOOKUP(A253,'Tüm - Sektör'!$A:$H,6,0)</f>
        <v>33.988403156842885</v>
      </c>
      <c r="G253" s="127">
        <f>VLOOKUP(A253,'Tüm - Sektör'!$A:$H,7,0)</f>
        <v>749.65266799999995</v>
      </c>
      <c r="H253" s="159">
        <v>1.57</v>
      </c>
      <c r="I253" s="141" t="e">
        <f>VLOOKUP(A253,'Tüm - Sektör'!$A:$H,9,0)</f>
        <v>#REF!</v>
      </c>
      <c r="J253" s="145" t="e">
        <f>VLOOKUP(A253,'Tüm - Sektör'!$A:$H,10,0)</f>
        <v>#REF!</v>
      </c>
      <c r="K253" s="146" t="e">
        <f>VLOOKUP(A253,'Tüm - Sektör'!$A:$H,11,0)</f>
        <v>#REF!</v>
      </c>
      <c r="L253" s="146" t="e">
        <f>VLOOKUP(A253,'Tüm - Sektör'!$A:$H,12,0)</f>
        <v>#REF!</v>
      </c>
      <c r="M253" s="146" t="e">
        <f>VLOOKUP(A253,'Tüm - Sektör'!$A:$H,13,0)</f>
        <v>#REF!</v>
      </c>
      <c r="N253" s="147" t="e">
        <f>VLOOKUP(A253,'Tüm - Sektör'!$A:$H,14,0)</f>
        <v>#REF!</v>
      </c>
      <c r="O253" s="148" t="e">
        <f>VLOOKUP(A253,'Tüm - Sektör'!$A:$H,15,0)</f>
        <v>#REF!</v>
      </c>
      <c r="P253" s="156" t="e">
        <f>VLOOKUP(A253,'Tüm - Sektör'!$A:$H,16,0)</f>
        <v>#REF!</v>
      </c>
      <c r="Q253" s="158">
        <f>E253*G253/100</f>
        <v>254.79497107586889</v>
      </c>
      <c r="R253" s="166" t="str">
        <f>IF(OR(H253="", H254="", Q253=0), "", IF(H253&lt;H254, (H254-H253)/H253, ""))</f>
        <v/>
      </c>
      <c r="S253" s="191">
        <v>254.79497107586889</v>
      </c>
      <c r="T253" s="208">
        <f>S253-Q253</f>
        <v>0</v>
      </c>
      <c r="U253" s="222"/>
      <c r="W253" s="200"/>
      <c r="X253" s="209" t="str">
        <f>IF(COUNTIF('Yıldız Liste'!A:A, A253)&gt;0, "Yıldız Pazar", IF(COUNTIF('Ana Pazar Liste'!A:A, A253)&gt;0, "Ana Pazar", IF(COUNTIF('Alt Pazar Liste'!A:A, A253)&gt;0, "Alt Pazar", "")))</f>
        <v>Ana Pazar</v>
      </c>
    </row>
    <row r="254" spans="1:24" ht="30" customHeight="1" thickTop="1" thickBot="1">
      <c r="A254" s="125" t="s">
        <v>238</v>
      </c>
      <c r="B254" s="131" t="s">
        <v>233</v>
      </c>
      <c r="C254" s="132">
        <v>7606887578</v>
      </c>
      <c r="D254" s="132">
        <v>2344397132</v>
      </c>
      <c r="E254" s="128">
        <f>VLOOKUP(A254,'Tüm - Sektör'!$A:$H,5,0)</f>
        <v>34.642931796158557</v>
      </c>
      <c r="F254" s="128">
        <f>VLOOKUP(A254,'Tüm - Sektör'!$A:$H,6,0)</f>
        <v>14.776904187135202</v>
      </c>
      <c r="G254" s="127">
        <f>VLOOKUP(A254,'Tüm - Sektör'!$A:$H,7,0)</f>
        <v>735.54148399999997</v>
      </c>
      <c r="H254" s="159">
        <v>1.57</v>
      </c>
      <c r="I254" s="133" t="e">
        <f>VLOOKUP(A254,'Tüm - Sektör'!$A:$H,9,0)</f>
        <v>#REF!</v>
      </c>
      <c r="J254" s="132" t="e">
        <f>VLOOKUP(A254,'Tüm - Sektör'!$A:$H,10,0)</f>
        <v>#REF!</v>
      </c>
      <c r="K254" s="133" t="e">
        <f>VLOOKUP(A254,'Tüm - Sektör'!$A:$H,11,0)</f>
        <v>#REF!</v>
      </c>
      <c r="L254" s="133" t="e">
        <f>VLOOKUP(A254,'Tüm - Sektör'!$A:$H,12,0)</f>
        <v>#REF!</v>
      </c>
      <c r="M254" s="133" t="e">
        <f>VLOOKUP(A254,'Tüm - Sektör'!$A:$H,13,0)</f>
        <v>#REF!</v>
      </c>
      <c r="N254" s="134" t="e">
        <f>VLOOKUP(A254,'Tüm - Sektör'!$A:$H,14,0)</f>
        <v>#REF!</v>
      </c>
      <c r="O254" s="135" t="e">
        <f>VLOOKUP(A254,'Tüm - Sektör'!$A:$H,15,0)</f>
        <v>#REF!</v>
      </c>
      <c r="P254" s="153" t="e">
        <f>VLOOKUP(A254,'Tüm - Sektör'!$A:$H,16,0)</f>
        <v>#REF!</v>
      </c>
      <c r="Q254" s="158">
        <f>E254*G254/100</f>
        <v>254.81313463457249</v>
      </c>
      <c r="R254" s="166" t="str">
        <f>IF(OR(H254="", H255="", Q254=0), "", IF(H254&lt;H255, (H255-H254)/H254, ""))</f>
        <v/>
      </c>
      <c r="S254" s="191">
        <v>254.81313463457249</v>
      </c>
      <c r="T254" s="208">
        <f>S254-Q254</f>
        <v>0</v>
      </c>
      <c r="U254" s="222"/>
      <c r="W254" s="200"/>
      <c r="X254" s="209" t="str">
        <f>IF(COUNTIF('Yıldız Liste'!A:A, A254)&gt;0, "Yıldız Pazar", IF(COUNTIF('Ana Pazar Liste'!A:A, A254)&gt;0, "Ana Pazar", IF(COUNTIF('Alt Pazar Liste'!A:A, A254)&gt;0, "Alt Pazar", "")))</f>
        <v>Ana Pazar</v>
      </c>
    </row>
    <row r="255" spans="1:24" ht="30" customHeight="1" thickTop="1" thickBot="1">
      <c r="A255" s="125" t="s">
        <v>80</v>
      </c>
      <c r="B255" s="131" t="s">
        <v>233</v>
      </c>
      <c r="C255" s="132">
        <v>2545549000</v>
      </c>
      <c r="D255" s="132">
        <v>1053000000</v>
      </c>
      <c r="E255" s="128">
        <f>VLOOKUP(A255,'Tüm - Sektör'!$A:$H,5,0)</f>
        <v>33.53730976663222</v>
      </c>
      <c r="F255" s="128">
        <f>VLOOKUP(A255,'Tüm - Sektör'!$A:$H,6,0)</f>
        <v>31.849297024342089</v>
      </c>
      <c r="G255" s="127">
        <f>VLOOKUP(A255,'Tüm - Sektör'!$A:$H,7,0)</f>
        <v>774.54246000000001</v>
      </c>
      <c r="H255" s="159">
        <v>1.54</v>
      </c>
      <c r="I255" s="133" t="e">
        <f>VLOOKUP(A255,'Tüm - Sektör'!$A:$H,9,0)</f>
        <v>#REF!</v>
      </c>
      <c r="J255" s="132" t="e">
        <f>VLOOKUP(A255,'Tüm - Sektör'!$A:$H,10,0)</f>
        <v>#REF!</v>
      </c>
      <c r="K255" s="133" t="e">
        <f>VLOOKUP(A255,'Tüm - Sektör'!$A:$H,11,0)</f>
        <v>#REF!</v>
      </c>
      <c r="L255" s="133" t="e">
        <f>VLOOKUP(A255,'Tüm - Sektör'!$A:$H,12,0)</f>
        <v>#REF!</v>
      </c>
      <c r="M255" s="133" t="e">
        <f>VLOOKUP(A255,'Tüm - Sektör'!$A:$H,13,0)</f>
        <v>#REF!</v>
      </c>
      <c r="N255" s="134" t="e">
        <f>VLOOKUP(A255,'Tüm - Sektör'!$A:$H,14,0)</f>
        <v>#REF!</v>
      </c>
      <c r="O255" s="135" t="e">
        <f>VLOOKUP(A255,'Tüm - Sektör'!$A:$H,15,0)</f>
        <v>#REF!</v>
      </c>
      <c r="P255" s="153" t="e">
        <f>VLOOKUP(A255,'Tüm - Sektör'!$A:$H,16,0)</f>
        <v>#REF!</v>
      </c>
      <c r="Q255" s="158">
        <f>E255*G255/100</f>
        <v>259.76070408429348</v>
      </c>
      <c r="R255" s="166" t="str">
        <f>IF(OR(H255="", H256="", Q255=0), "", IF(H255&lt;H256, (H256-H255)/H255, ""))</f>
        <v/>
      </c>
      <c r="S255" s="191">
        <v>259.76070408429348</v>
      </c>
      <c r="T255" s="208">
        <f>S255-Q255</f>
        <v>0</v>
      </c>
      <c r="U255" s="222"/>
      <c r="W255" s="200"/>
      <c r="X255" s="209" t="str">
        <f>IF(COUNTIF('Yıldız Liste'!A:A, A255)&gt;0, "Yıldız Pazar", IF(COUNTIF('Ana Pazar Liste'!A:A, A255)&gt;0, "Ana Pazar", IF(COUNTIF('Alt Pazar Liste'!A:A, A255)&gt;0, "Alt Pazar", "")))</f>
        <v>Ana Pazar</v>
      </c>
    </row>
    <row r="256" spans="1:24" ht="30" customHeight="1" thickTop="1" thickBot="1">
      <c r="A256" s="125" t="s">
        <v>13</v>
      </c>
      <c r="B256" s="136" t="s">
        <v>349</v>
      </c>
      <c r="C256" s="137">
        <v>2897114703</v>
      </c>
      <c r="D256" s="137">
        <v>796500000</v>
      </c>
      <c r="E256" s="128">
        <f>VLOOKUP(A256,'Tüm - Sektör'!$A:$H,5,0)</f>
        <v>52.660015355660477</v>
      </c>
      <c r="F256" s="128">
        <f>VLOOKUP(A256,'Tüm - Sektör'!$A:$H,6,0)</f>
        <v>89.254263314678781</v>
      </c>
      <c r="G256" s="127">
        <f>VLOOKUP(A256,'Tüm - Sektör'!$A:$H,7,0)</f>
        <v>499.73981700000002</v>
      </c>
      <c r="H256" s="159">
        <v>1.52</v>
      </c>
      <c r="I256" s="141" t="e">
        <f>VLOOKUP(A256,'Tüm - Sektör'!$A:$H,9,0)</f>
        <v>#REF!</v>
      </c>
      <c r="J256" s="145" t="e">
        <f>VLOOKUP(A256,'Tüm - Sektör'!$A:$H,10,0)</f>
        <v>#REF!</v>
      </c>
      <c r="K256" s="146" t="e">
        <f>VLOOKUP(A256,'Tüm - Sektör'!$A:$H,11,0)</f>
        <v>#REF!</v>
      </c>
      <c r="L256" s="146" t="e">
        <f>VLOOKUP(A256,'Tüm - Sektör'!$A:$H,12,0)</f>
        <v>#REF!</v>
      </c>
      <c r="M256" s="146" t="e">
        <f>VLOOKUP(A256,'Tüm - Sektör'!$A:$H,13,0)</f>
        <v>#REF!</v>
      </c>
      <c r="N256" s="147" t="e">
        <f>VLOOKUP(A256,'Tüm - Sektör'!$A:$H,14,0)</f>
        <v>#REF!</v>
      </c>
      <c r="O256" s="148" t="e">
        <f>VLOOKUP(A256,'Tüm - Sektör'!$A:$H,15,0)</f>
        <v>#REF!</v>
      </c>
      <c r="P256" s="156" t="e">
        <f>VLOOKUP(A256,'Tüm - Sektör'!$A:$H,16,0)</f>
        <v>#REF!</v>
      </c>
      <c r="Q256" s="158">
        <f>E256*G256/100</f>
        <v>263.16306437054959</v>
      </c>
      <c r="R256" s="166" t="str">
        <f>IF(OR(H256="", H257="", Q256=0), "", IF(H256&lt;H257, (H257-H256)/H256, ""))</f>
        <v/>
      </c>
      <c r="S256" s="191">
        <v>263.16306437054959</v>
      </c>
      <c r="T256" s="208">
        <f>S256-Q256</f>
        <v>0</v>
      </c>
      <c r="U256" s="222"/>
      <c r="W256" s="200"/>
      <c r="X256" s="209" t="str">
        <f>IF(COUNTIF('Yıldız Liste'!A:A, A256)&gt;0, "Yıldız Pazar", IF(COUNTIF('Ana Pazar Liste'!A:A, A256)&gt;0, "Ana Pazar", IF(COUNTIF('Alt Pazar Liste'!A:A, A256)&gt;0, "Alt Pazar", "")))</f>
        <v>Ana Pazar</v>
      </c>
    </row>
    <row r="257" spans="1:24" ht="30" customHeight="1" thickTop="1" thickBot="1">
      <c r="A257" s="125" t="s">
        <v>156</v>
      </c>
      <c r="B257" s="136" t="s">
        <v>357</v>
      </c>
      <c r="C257" s="137">
        <v>-421692226</v>
      </c>
      <c r="D257" s="137">
        <v>600000000</v>
      </c>
      <c r="E257" s="128">
        <f>VLOOKUP(A257,'Tüm - Sektör'!$A:$H,5,0)</f>
        <v>65.885006944279738</v>
      </c>
      <c r="F257" s="128">
        <f>VLOOKUP(A257,'Tüm - Sektör'!$A:$H,6,0)</f>
        <v>109.80834490713289</v>
      </c>
      <c r="G257" s="127">
        <f>VLOOKUP(A257,'Tüm - Sektör'!$A:$H,7,0)</f>
        <v>399.45994000000002</v>
      </c>
      <c r="H257" s="159">
        <v>1.52</v>
      </c>
      <c r="I257" s="141" t="e">
        <f>VLOOKUP(A257,'Tüm - Sektör'!$A:$H,9,0)</f>
        <v>#REF!</v>
      </c>
      <c r="J257" s="145" t="e">
        <f>VLOOKUP(A257,'Tüm - Sektör'!$A:$H,10,0)</f>
        <v>#REF!</v>
      </c>
      <c r="K257" s="146" t="e">
        <f>VLOOKUP(A257,'Tüm - Sektör'!$A:$H,11,0)</f>
        <v>#REF!</v>
      </c>
      <c r="L257" s="146" t="e">
        <f>VLOOKUP(A257,'Tüm - Sektör'!$A:$H,12,0)</f>
        <v>#REF!</v>
      </c>
      <c r="M257" s="146" t="e">
        <f>VLOOKUP(A257,'Tüm - Sektör'!$A:$H,13,0)</f>
        <v>#REF!</v>
      </c>
      <c r="N257" s="147" t="e">
        <f>VLOOKUP(A257,'Tüm - Sektör'!$A:$H,14,0)</f>
        <v>#REF!</v>
      </c>
      <c r="O257" s="148" t="e">
        <f>VLOOKUP(A257,'Tüm - Sektör'!$A:$H,15,0)</f>
        <v>#REF!</v>
      </c>
      <c r="P257" s="156" t="e">
        <f>VLOOKUP(A257,'Tüm - Sektör'!$A:$H,16,0)</f>
        <v>#REF!</v>
      </c>
      <c r="Q257" s="158">
        <f>E257*G257/100</f>
        <v>263.1842092086157</v>
      </c>
      <c r="R257" s="166" t="str">
        <f>IF(OR(H257="", H258="", Q257=0), "", IF(H257&lt;H258, (H258-H257)/H257, ""))</f>
        <v/>
      </c>
      <c r="S257" s="191">
        <v>263.1842092086157</v>
      </c>
      <c r="T257" s="208">
        <f>S257-Q257</f>
        <v>0</v>
      </c>
      <c r="U257" s="222"/>
      <c r="W257" s="200"/>
      <c r="X257" s="209" t="str">
        <f>IF(COUNTIF('Yıldız Liste'!A:A, A257)&gt;0, "Yıldız Pazar", IF(COUNTIF('Ana Pazar Liste'!A:A, A257)&gt;0, "Ana Pazar", IF(COUNTIF('Alt Pazar Liste'!A:A, A257)&gt;0, "Alt Pazar", "")))</f>
        <v>Ana Pazar</v>
      </c>
    </row>
    <row r="258" spans="1:24" ht="30" customHeight="1" thickTop="1" thickBot="1">
      <c r="A258" s="125" t="s">
        <v>328</v>
      </c>
      <c r="B258" s="136" t="s">
        <v>375</v>
      </c>
      <c r="C258" s="137">
        <v>2224663158</v>
      </c>
      <c r="D258" s="137">
        <v>1140595989</v>
      </c>
      <c r="E258" s="128">
        <f>VLOOKUP(A258,'Tüm - Sektör'!$A:$H,5,0)</f>
        <v>28.060790256404601</v>
      </c>
      <c r="F258" s="128">
        <f>VLOOKUP(A258,'Tüm - Sektör'!$A:$H,6,0)</f>
        <v>26.072455182251439</v>
      </c>
      <c r="G258" s="127">
        <f>VLOOKUP(A258,'Tüm - Sektör'!$A:$H,7,0)</f>
        <v>1027.688572</v>
      </c>
      <c r="H258" s="159">
        <v>1.47</v>
      </c>
      <c r="I258" s="141" t="e">
        <f>VLOOKUP(A258,'Tüm - Sektör'!$A:$H,9,0)</f>
        <v>#REF!</v>
      </c>
      <c r="J258" s="145" t="e">
        <f>VLOOKUP(A258,'Tüm - Sektör'!$A:$H,10,0)</f>
        <v>#REF!</v>
      </c>
      <c r="K258" s="146" t="e">
        <f>VLOOKUP(A258,'Tüm - Sektör'!$A:$H,11,0)</f>
        <v>#REF!</v>
      </c>
      <c r="L258" s="146" t="e">
        <f>VLOOKUP(A258,'Tüm - Sektör'!$A:$H,12,0)</f>
        <v>#REF!</v>
      </c>
      <c r="M258" s="146" t="e">
        <f>VLOOKUP(A258,'Tüm - Sektör'!$A:$H,13,0)</f>
        <v>#REF!</v>
      </c>
      <c r="N258" s="147" t="e">
        <f>VLOOKUP(A258,'Tüm - Sektör'!$A:$H,14,0)</f>
        <v>#REF!</v>
      </c>
      <c r="O258" s="148" t="e">
        <f>VLOOKUP(A258,'Tüm - Sektör'!$A:$H,15,0)</f>
        <v>#REF!</v>
      </c>
      <c r="P258" s="156" t="e">
        <f>VLOOKUP(A258,'Tüm - Sektör'!$A:$H,16,0)</f>
        <v>#REF!</v>
      </c>
      <c r="Q258" s="158">
        <f>E258*G258/100</f>
        <v>288.3775346779596</v>
      </c>
      <c r="R258" s="166" t="str">
        <f>IF(OR(H258="", H259="", Q258=0), "", IF(H258&lt;H259, (H259-H258)/H258, ""))</f>
        <v/>
      </c>
      <c r="S258" s="191">
        <v>288.3775346779596</v>
      </c>
      <c r="T258" s="208">
        <f>S258-Q258</f>
        <v>0</v>
      </c>
      <c r="U258" s="222"/>
      <c r="W258" s="200"/>
      <c r="X258" s="209" t="str">
        <f>IF(COUNTIF('Yıldız Liste'!A:A, A258)&gt;0, "Yıldız Pazar", IF(COUNTIF('Ana Pazar Liste'!A:A, A258)&gt;0, "Ana Pazar", IF(COUNTIF('Alt Pazar Liste'!A:A, A258)&gt;0, "Alt Pazar", "")))</f>
        <v>Ana Pazar</v>
      </c>
    </row>
    <row r="259" spans="1:24" ht="30" customHeight="1" thickTop="1" thickBot="1">
      <c r="A259" s="125" t="s">
        <v>527</v>
      </c>
      <c r="B259" s="136" t="s">
        <v>375</v>
      </c>
      <c r="C259" s="137">
        <v>3004671884</v>
      </c>
      <c r="D259" s="137">
        <v>1600000000</v>
      </c>
      <c r="E259" s="128">
        <f>VLOOKUP(A259,'Tüm - Sektör'!$A:$H,5,0)</f>
        <v>23.735919852343592</v>
      </c>
      <c r="F259" s="128">
        <f>VLOOKUP(A259,'Tüm - Sektör'!$A:$H,6,0)</f>
        <v>14.834949907714744</v>
      </c>
      <c r="G259" s="127">
        <f>VLOOKUP(A259,'Tüm - Sektör'!$A:$H,7,0)</f>
        <v>1359.1032560000001</v>
      </c>
      <c r="H259" s="159">
        <v>1.24</v>
      </c>
      <c r="I259" s="141" t="e">
        <f>VLOOKUP(A259,'Tüm - Sektör'!$A:$H,9,0)</f>
        <v>#REF!</v>
      </c>
      <c r="J259" s="145" t="e">
        <f>VLOOKUP(A259,'Tüm - Sektör'!$A:$H,10,0)</f>
        <v>#REF!</v>
      </c>
      <c r="K259" s="146" t="e">
        <f>VLOOKUP(A259,'Tüm - Sektör'!$A:$H,11,0)</f>
        <v>#REF!</v>
      </c>
      <c r="L259" s="146" t="e">
        <f>VLOOKUP(A259,'Tüm - Sektör'!$A:$H,12,0)</f>
        <v>#REF!</v>
      </c>
      <c r="M259" s="146" t="e">
        <f>VLOOKUP(A259,'Tüm - Sektör'!$A:$H,13,0)</f>
        <v>#REF!</v>
      </c>
      <c r="N259" s="147" t="e">
        <f>VLOOKUP(A259,'Tüm - Sektör'!$A:$H,14,0)</f>
        <v>#REF!</v>
      </c>
      <c r="O259" s="148" t="e">
        <f>VLOOKUP(A259,'Tüm - Sektör'!$A:$H,15,0)</f>
        <v>#REF!</v>
      </c>
      <c r="P259" s="156" t="e">
        <f>VLOOKUP(A259,'Tüm - Sektör'!$A:$H,16,0)</f>
        <v>#REF!</v>
      </c>
      <c r="Q259" s="158">
        <f>E259*G259/100</f>
        <v>322.59565955475216</v>
      </c>
      <c r="R259" s="166" t="str">
        <f>IF(OR(H259="", H260="", Q259=0), "", IF(H259&lt;H260, (H260-H259)/H259, ""))</f>
        <v/>
      </c>
      <c r="S259" s="191">
        <v>322.59565955475216</v>
      </c>
      <c r="T259" s="208">
        <f>S259-Q259</f>
        <v>0</v>
      </c>
      <c r="U259" s="222"/>
      <c r="W259" s="200"/>
      <c r="X259" s="209" t="str">
        <f>IF(COUNTIF('Yıldız Liste'!A:A, A259)&gt;0, "Yıldız Pazar", IF(COUNTIF('Ana Pazar Liste'!A:A, A259)&gt;0, "Ana Pazar", IF(COUNTIF('Alt Pazar Liste'!A:A, A259)&gt;0, "Alt Pazar", "")))</f>
        <v>Ana Pazar</v>
      </c>
    </row>
    <row r="260" spans="1:24" ht="30" customHeight="1" thickTop="1" thickBot="1">
      <c r="A260" s="125" t="s">
        <v>176</v>
      </c>
      <c r="B260" s="131" t="s">
        <v>233</v>
      </c>
      <c r="C260" s="132">
        <v>2007242303</v>
      </c>
      <c r="D260" s="132">
        <v>850000000</v>
      </c>
      <c r="E260" s="128">
        <f>VLOOKUP(A260,'Tüm - Sektör'!$A:$H,5,0)</f>
        <v>46.519568689166945</v>
      </c>
      <c r="F260" s="128">
        <f>VLOOKUP(A260,'Tüm - Sektör'!$A:$H,6,0)</f>
        <v>32.383967065204978</v>
      </c>
      <c r="G260" s="127">
        <f>VLOOKUP(A260,'Tüm - Sektör'!$A:$H,7,0)</f>
        <v>693.49307699999997</v>
      </c>
      <c r="H260" s="159">
        <v>1.24</v>
      </c>
      <c r="I260" s="133" t="e">
        <f>VLOOKUP(A260,'Tüm - Sektör'!$A:$H,9,0)</f>
        <v>#REF!</v>
      </c>
      <c r="J260" s="132" t="e">
        <f>VLOOKUP(A260,'Tüm - Sektör'!$A:$H,10,0)</f>
        <v>#REF!</v>
      </c>
      <c r="K260" s="133" t="e">
        <f>VLOOKUP(A260,'Tüm - Sektör'!$A:$H,11,0)</f>
        <v>#REF!</v>
      </c>
      <c r="L260" s="133" t="e">
        <f>VLOOKUP(A260,'Tüm - Sektör'!$A:$H,12,0)</f>
        <v>#REF!</v>
      </c>
      <c r="M260" s="133" t="e">
        <f>VLOOKUP(A260,'Tüm - Sektör'!$A:$H,13,0)</f>
        <v>#REF!</v>
      </c>
      <c r="N260" s="134" t="e">
        <f>VLOOKUP(A260,'Tüm - Sektör'!$A:$H,14,0)</f>
        <v>#REF!</v>
      </c>
      <c r="O260" s="135" t="e">
        <f>VLOOKUP(A260,'Tüm - Sektör'!$A:$H,15,0)</f>
        <v>#REF!</v>
      </c>
      <c r="P260" s="153" t="e">
        <f>VLOOKUP(A260,'Tüm - Sektör'!$A:$H,16,0)</f>
        <v>#REF!</v>
      </c>
      <c r="Q260" s="158">
        <f>E260*G260/100</f>
        <v>322.6099883096324</v>
      </c>
      <c r="R260" s="166" t="str">
        <f>IF(OR(H260="", H261="", Q260=0), "", IF(H260&lt;H261, (H261-H260)/H260, ""))</f>
        <v/>
      </c>
      <c r="S260" s="191">
        <v>322.6099883096324</v>
      </c>
      <c r="T260" s="208">
        <f>S260-Q260</f>
        <v>0</v>
      </c>
      <c r="U260" s="222"/>
      <c r="W260" s="200"/>
      <c r="X260" s="209" t="str">
        <f>IF(COUNTIF('Yıldız Liste'!A:A, A260)&gt;0, "Yıldız Pazar", IF(COUNTIF('Ana Pazar Liste'!A:A, A260)&gt;0, "Ana Pazar", IF(COUNTIF('Alt Pazar Liste'!A:A, A260)&gt;0, "Alt Pazar", "")))</f>
        <v>Ana Pazar</v>
      </c>
    </row>
    <row r="261" spans="1:24" ht="30" customHeight="1" thickTop="1" thickBot="1">
      <c r="A261" s="125" t="s">
        <v>83</v>
      </c>
      <c r="B261" s="136" t="s">
        <v>691</v>
      </c>
      <c r="C261" s="137">
        <v>4451435451</v>
      </c>
      <c r="D261" s="137">
        <v>800000000</v>
      </c>
      <c r="E261" s="128">
        <f>VLOOKUP(A261,'Tüm - Sektör'!$A:$H,5,0)</f>
        <v>72.540303392564908</v>
      </c>
      <c r="F261" s="128">
        <f>VLOOKUP(A261,'Tüm - Sektör'!$A:$H,6,0)</f>
        <v>90.675379240706135</v>
      </c>
      <c r="G261" s="127">
        <f>VLOOKUP(A261,'Tüm - Sektör'!$A:$H,7,0)</f>
        <v>475.40234800000002</v>
      </c>
      <c r="H261" s="159">
        <v>1.1599999999999999</v>
      </c>
      <c r="I261" s="141" t="e">
        <f>VLOOKUP(A261,'Tüm - Sektör'!$A:$H,9,0)</f>
        <v>#REF!</v>
      </c>
      <c r="J261" s="145" t="e">
        <f>VLOOKUP(A261,'Tüm - Sektör'!$A:$H,10,0)</f>
        <v>#REF!</v>
      </c>
      <c r="K261" s="146" t="e">
        <f>VLOOKUP(A261,'Tüm - Sektör'!$A:$H,11,0)</f>
        <v>#REF!</v>
      </c>
      <c r="L261" s="146" t="e">
        <f>VLOOKUP(A261,'Tüm - Sektör'!$A:$H,12,0)</f>
        <v>#REF!</v>
      </c>
      <c r="M261" s="146" t="e">
        <f>VLOOKUP(A261,'Tüm - Sektör'!$A:$H,13,0)</f>
        <v>#REF!</v>
      </c>
      <c r="N261" s="147" t="e">
        <f>VLOOKUP(A261,'Tüm - Sektör'!$A:$H,14,0)</f>
        <v>#REF!</v>
      </c>
      <c r="O261" s="148" t="e">
        <f>VLOOKUP(A261,'Tüm - Sektör'!$A:$H,15,0)</f>
        <v>#REF!</v>
      </c>
      <c r="P261" s="156" t="e">
        <f>VLOOKUP(A261,'Tüm - Sektör'!$A:$H,16,0)</f>
        <v>#REF!</v>
      </c>
      <c r="Q261" s="158">
        <f>E261*G261/100</f>
        <v>344.85830557457723</v>
      </c>
      <c r="R261" s="166" t="str">
        <f>IF(OR(H261="", H262="", Q261=0), "", IF(H261&lt;H262, (H262-H261)/H261, ""))</f>
        <v/>
      </c>
      <c r="S261" s="191">
        <v>344.85830557457723</v>
      </c>
      <c r="T261" s="208">
        <f>S261-Q261</f>
        <v>0</v>
      </c>
      <c r="U261" s="222"/>
      <c r="W261" s="200"/>
      <c r="X261" s="209" t="str">
        <f>IF(COUNTIF('Yıldız Liste'!A:A, A261)&gt;0, "Yıldız Pazar", IF(COUNTIF('Ana Pazar Liste'!A:A, A261)&gt;0, "Ana Pazar", IF(COUNTIF('Alt Pazar Liste'!A:A, A261)&gt;0, "Alt Pazar", "")))</f>
        <v>Ana Pazar</v>
      </c>
    </row>
    <row r="262" spans="1:24" ht="30" customHeight="1" thickTop="1" thickBot="1">
      <c r="A262" s="125" t="s">
        <v>82</v>
      </c>
      <c r="B262" s="136" t="s">
        <v>349</v>
      </c>
      <c r="C262" s="137">
        <v>1381899413</v>
      </c>
      <c r="D262" s="137">
        <v>645000000</v>
      </c>
      <c r="E262" s="128">
        <f>VLOOKUP(A262,'Tüm - Sektör'!$A:$H,5,0)</f>
        <v>59.744150752654576</v>
      </c>
      <c r="F262" s="128">
        <f>VLOOKUP(A262,'Tüm - Sektör'!$A:$H,6,0)</f>
        <v>92.626590314193137</v>
      </c>
      <c r="G262" s="127">
        <f>VLOOKUP(A262,'Tüm - Sektör'!$A:$H,7,0)</f>
        <v>592.54522899999995</v>
      </c>
      <c r="H262" s="159">
        <v>1.1299999999999999</v>
      </c>
      <c r="I262" s="141" t="e">
        <f>VLOOKUP(A262,'Tüm - Sektör'!$A:$H,9,0)</f>
        <v>#REF!</v>
      </c>
      <c r="J262" s="145" t="e">
        <f>VLOOKUP(A262,'Tüm - Sektör'!$A:$H,10,0)</f>
        <v>#REF!</v>
      </c>
      <c r="K262" s="146" t="e">
        <f>VLOOKUP(A262,'Tüm - Sektör'!$A:$H,11,0)</f>
        <v>#REF!</v>
      </c>
      <c r="L262" s="146" t="e">
        <f>VLOOKUP(A262,'Tüm - Sektör'!$A:$H,12,0)</f>
        <v>#REF!</v>
      </c>
      <c r="M262" s="146" t="e">
        <f>VLOOKUP(A262,'Tüm - Sektör'!$A:$H,13,0)</f>
        <v>#REF!</v>
      </c>
      <c r="N262" s="147" t="e">
        <f>VLOOKUP(A262,'Tüm - Sektör'!$A:$H,14,0)</f>
        <v>#REF!</v>
      </c>
      <c r="O262" s="148" t="e">
        <f>VLOOKUP(A262,'Tüm - Sektör'!$A:$H,15,0)</f>
        <v>#REF!</v>
      </c>
      <c r="P262" s="156" t="e">
        <f>VLOOKUP(A262,'Tüm - Sektör'!$A:$H,16,0)</f>
        <v>#REF!</v>
      </c>
      <c r="Q262" s="158">
        <f>E262*G262/100</f>
        <v>354.01111489142227</v>
      </c>
      <c r="R262" s="166" t="str">
        <f>IF(OR(H262="", H263="", Q262=0), "", IF(H262&lt;H263, (H263-H262)/H262, ""))</f>
        <v/>
      </c>
      <c r="S262" s="191">
        <v>354.01111489142227</v>
      </c>
      <c r="T262" s="208">
        <f>S262-Q262</f>
        <v>0</v>
      </c>
      <c r="U262" s="222"/>
      <c r="W262" s="200"/>
      <c r="X262" s="209" t="str">
        <f>IF(COUNTIF('Yıldız Liste'!A:A, A262)&gt;0, "Yıldız Pazar", IF(COUNTIF('Ana Pazar Liste'!A:A, A262)&gt;0, "Ana Pazar", IF(COUNTIF('Alt Pazar Liste'!A:A, A262)&gt;0, "Alt Pazar", "")))</f>
        <v>Ana Pazar</v>
      </c>
    </row>
    <row r="263" spans="1:24" ht="30" customHeight="1" thickTop="1" thickBot="1">
      <c r="A263" s="125" t="s">
        <v>316</v>
      </c>
      <c r="B263" s="136" t="s">
        <v>404</v>
      </c>
      <c r="C263" s="137">
        <v>13894759000</v>
      </c>
      <c r="D263" s="137">
        <v>5040000000</v>
      </c>
      <c r="E263" s="128">
        <f>VLOOKUP(A263,'Tüm - Sektör'!$A:$H,5,0)</f>
        <v>10.057160879575154</v>
      </c>
      <c r="F263" s="128">
        <f>VLOOKUP(A263,'Tüm - Sektör'!$A:$H,6,0)</f>
        <v>2.2936418718242915</v>
      </c>
      <c r="G263" s="127">
        <f>VLOOKUP(A263,'Tüm - Sektör'!$A:$H,7,0)</f>
        <v>4679.5978699999996</v>
      </c>
      <c r="H263" s="159">
        <v>0.85</v>
      </c>
      <c r="I263" s="141" t="e">
        <f>VLOOKUP(A263,'Tüm - Sektör'!$A:$H,9,0)</f>
        <v>#REF!</v>
      </c>
      <c r="J263" s="145" t="e">
        <f>VLOOKUP(A263,'Tüm - Sektör'!$A:$H,10,0)</f>
        <v>#REF!</v>
      </c>
      <c r="K263" s="146" t="e">
        <f>VLOOKUP(A263,'Tüm - Sektör'!$A:$H,11,0)</f>
        <v>#REF!</v>
      </c>
      <c r="L263" s="146" t="e">
        <f>VLOOKUP(A263,'Tüm - Sektör'!$A:$H,12,0)</f>
        <v>#REF!</v>
      </c>
      <c r="M263" s="146" t="e">
        <f>VLOOKUP(A263,'Tüm - Sektör'!$A:$H,13,0)</f>
        <v>#REF!</v>
      </c>
      <c r="N263" s="147" t="e">
        <f>VLOOKUP(A263,'Tüm - Sektör'!$A:$H,14,0)</f>
        <v>#REF!</v>
      </c>
      <c r="O263" s="148" t="e">
        <f>VLOOKUP(A263,'Tüm - Sektör'!$A:$H,15,0)</f>
        <v>#REF!</v>
      </c>
      <c r="P263" s="156" t="e">
        <f>VLOOKUP(A263,'Tüm - Sektör'!$A:$H,16,0)</f>
        <v>#REF!</v>
      </c>
      <c r="Q263" s="158">
        <f>E263*G263/100</f>
        <v>470.6346863030721</v>
      </c>
      <c r="R263" s="166" t="str">
        <f>IF(OR(H263="", H264="", Q263=0), "", IF(H263&lt;H264, (H264-H263)/H263, ""))</f>
        <v/>
      </c>
      <c r="S263" s="191">
        <v>470.6346863030721</v>
      </c>
      <c r="T263" s="208">
        <f>S263-Q263</f>
        <v>0</v>
      </c>
      <c r="U263" s="222"/>
      <c r="W263" s="200"/>
      <c r="X263" s="209" t="str">
        <f>IF(COUNTIF('Yıldız Liste'!A:A, A263)&gt;0, "Yıldız Pazar", IF(COUNTIF('Ana Pazar Liste'!A:A, A263)&gt;0, "Ana Pazar", IF(COUNTIF('Alt Pazar Liste'!A:A, A263)&gt;0, "Alt Pazar", "")))</f>
        <v>Ana Pazar</v>
      </c>
    </row>
    <row r="264" spans="1:24" ht="30" customHeight="1" thickTop="1" thickBot="1">
      <c r="A264" s="241" t="s">
        <v>2316</v>
      </c>
      <c r="B264" s="242"/>
      <c r="C264" s="242"/>
      <c r="D264" s="242"/>
      <c r="E264" s="242"/>
      <c r="F264" s="242"/>
      <c r="G264" s="242"/>
      <c r="H264" s="243"/>
      <c r="I264" s="150"/>
      <c r="J264" s="150"/>
      <c r="K264" s="150"/>
      <c r="L264" s="150"/>
      <c r="M264" s="150"/>
      <c r="N264" s="150"/>
      <c r="O264" s="150"/>
      <c r="P264" s="150"/>
      <c r="Q264" s="158">
        <f t="shared" ref="Q264" si="0">E264*G264/100</f>
        <v>0</v>
      </c>
      <c r="R264" s="166" t="str">
        <f t="shared" ref="R264" si="1">IF(OR(H264="", H265="", Q264=0), "", IF(H264&lt;H265, (H265-H264)/H264, ""))</f>
        <v/>
      </c>
      <c r="S264" s="191">
        <v>0</v>
      </c>
      <c r="T264" s="208">
        <f t="shared" ref="T264" si="2">S264-Q264</f>
        <v>0</v>
      </c>
      <c r="U264" s="222"/>
      <c r="W264" s="200"/>
      <c r="X264" s="209" t="str">
        <f>IF(COUNTIF('Yıldız Liste'!A:A, A264)&gt;0, "Yıldız Pazar", IF(COUNTIF('Ana Pazar Liste'!A:A, A264)&gt;0, "Ana Pazar", IF(COUNTIF('Alt Pazar Liste'!A:A, A264)&gt;0, "Alt Pazar", "")))</f>
        <v/>
      </c>
    </row>
    <row r="265" spans="1:24" ht="30" customHeight="1" thickTop="1" thickBot="1">
      <c r="A265" s="125" t="s">
        <v>682</v>
      </c>
      <c r="B265" s="136" t="s">
        <v>683</v>
      </c>
      <c r="C265" s="137">
        <v>9873476457</v>
      </c>
      <c r="D265" s="137">
        <v>180000000</v>
      </c>
      <c r="E265" s="128">
        <f>VLOOKUP(A265,'Tüm - Sektör'!$A:$H,5,0)</f>
        <v>0</v>
      </c>
      <c r="F265" s="128">
        <f>VLOOKUP(A265,'Tüm - Sektör'!$A:$H,6,0)</f>
        <v>0</v>
      </c>
      <c r="G265" s="127">
        <f>VLOOKUP(A265,'Tüm - Sektör'!$A:$H,7,0)</f>
        <v>35.803426999999999</v>
      </c>
      <c r="H265" s="159">
        <v>259</v>
      </c>
      <c r="I265" s="141" t="e">
        <f>VLOOKUP(A265,'Tüm - Sektör'!$A:$H,9,0)</f>
        <v>#REF!</v>
      </c>
      <c r="J265" s="145" t="e">
        <f>VLOOKUP(A265,'Tüm - Sektör'!$A:$H,10,0)</f>
        <v>#REF!</v>
      </c>
      <c r="K265" s="146" t="e">
        <f>VLOOKUP(A265,'Tüm - Sektör'!$A:$H,11,0)</f>
        <v>#REF!</v>
      </c>
      <c r="L265" s="146" t="e">
        <f>VLOOKUP(A265,'Tüm - Sektör'!$A:$H,12,0)</f>
        <v>#REF!</v>
      </c>
      <c r="M265" s="146" t="e">
        <f>VLOOKUP(A265,'Tüm - Sektör'!$A:$H,13,0)</f>
        <v>#REF!</v>
      </c>
      <c r="N265" s="147" t="e">
        <f>VLOOKUP(A265,'Tüm - Sektör'!$A:$H,14,0)</f>
        <v>#REF!</v>
      </c>
      <c r="O265" s="148" t="e">
        <f>VLOOKUP(A265,'Tüm - Sektör'!$A:$H,15,0)</f>
        <v>#REF!</v>
      </c>
      <c r="P265" s="156" t="e">
        <f>VLOOKUP(A265,'Tüm - Sektör'!$A:$H,16,0)</f>
        <v>#REF!</v>
      </c>
      <c r="Q265" s="158">
        <f>E265*G265/100</f>
        <v>0</v>
      </c>
      <c r="R265" s="166" t="str">
        <f>IF(OR(H265="", H266="", Q265=0), "", IF(H265&lt;H266, (H266-H265)/H265, ""))</f>
        <v/>
      </c>
      <c r="S265" s="191">
        <v>0</v>
      </c>
      <c r="T265" s="208">
        <f>S265-Q265</f>
        <v>0</v>
      </c>
      <c r="U265" s="222"/>
      <c r="W265" s="200"/>
      <c r="X265" s="209" t="str">
        <f>IF(COUNTIF('Yıldız Liste'!A:A, A265)&gt;0, "Yıldız Pazar", IF(COUNTIF('Ana Pazar Liste'!A:A, A265)&gt;0, "Ana Pazar", IF(COUNTIF('Alt Pazar Liste'!A:A, A265)&gt;0, "Alt Pazar", "")))</f>
        <v>Yıldız Pazar</v>
      </c>
    </row>
    <row r="266" spans="1:24" ht="30" customHeight="1" thickTop="1" thickBot="1">
      <c r="A266" s="125" t="s">
        <v>435</v>
      </c>
      <c r="B266" s="136" t="s">
        <v>683</v>
      </c>
      <c r="C266" s="137">
        <v>10599111966</v>
      </c>
      <c r="D266" s="137">
        <v>430000000</v>
      </c>
      <c r="E266" s="128">
        <f>VLOOKUP(A266,'Tüm - Sektör'!$A:$H,5,0)</f>
        <v>0</v>
      </c>
      <c r="F266" s="128">
        <f>VLOOKUP(A266,'Tüm - Sektör'!$A:$H,6,0)</f>
        <v>0</v>
      </c>
      <c r="G266" s="127">
        <f>VLOOKUP(A266,'Tüm - Sektör'!$A:$H,7,0)</f>
        <v>64.744270999999998</v>
      </c>
      <c r="H266" s="159">
        <v>104.7</v>
      </c>
      <c r="I266" s="141" t="e">
        <f>VLOOKUP(A266,'Tüm - Sektör'!$A:$H,9,0)</f>
        <v>#REF!</v>
      </c>
      <c r="J266" s="145" t="e">
        <f>VLOOKUP(A266,'Tüm - Sektör'!$A:$H,10,0)</f>
        <v>#REF!</v>
      </c>
      <c r="K266" s="146" t="e">
        <f>VLOOKUP(A266,'Tüm - Sektör'!$A:$H,11,0)</f>
        <v>#REF!</v>
      </c>
      <c r="L266" s="146" t="e">
        <f>VLOOKUP(A266,'Tüm - Sektör'!$A:$H,12,0)</f>
        <v>#REF!</v>
      </c>
      <c r="M266" s="146" t="e">
        <f>VLOOKUP(A266,'Tüm - Sektör'!$A:$H,13,0)</f>
        <v>#REF!</v>
      </c>
      <c r="N266" s="147" t="e">
        <f>VLOOKUP(A266,'Tüm - Sektör'!$A:$H,14,0)</f>
        <v>#REF!</v>
      </c>
      <c r="O266" s="148" t="e">
        <f>VLOOKUP(A266,'Tüm - Sektör'!$A:$H,15,0)</f>
        <v>#REF!</v>
      </c>
      <c r="P266" s="156" t="e">
        <f>VLOOKUP(A266,'Tüm - Sektör'!$A:$H,16,0)</f>
        <v>#REF!</v>
      </c>
      <c r="Q266" s="158">
        <f>E266*G266/100</f>
        <v>0</v>
      </c>
      <c r="R266" s="166" t="str">
        <f>IF(OR(H266="", H267="", Q266=0), "", IF(H266&lt;H267, (H267-H266)/H266, ""))</f>
        <v/>
      </c>
      <c r="S266" s="191">
        <v>0</v>
      </c>
      <c r="T266" s="208">
        <f>S266-Q266</f>
        <v>0</v>
      </c>
      <c r="U266" s="222"/>
      <c r="W266" s="200"/>
      <c r="X266" s="209" t="str">
        <f>IF(COUNTIF('Yıldız Liste'!A:A, A266)&gt;0, "Yıldız Pazar", IF(COUNTIF('Ana Pazar Liste'!A:A, A266)&gt;0, "Ana Pazar", IF(COUNTIF('Alt Pazar Liste'!A:A, A266)&gt;0, "Alt Pazar", "")))</f>
        <v>Yıldız Pazar</v>
      </c>
    </row>
    <row r="267" spans="1:24" ht="30" customHeight="1" thickTop="1" thickBot="1">
      <c r="A267" s="125" t="s">
        <v>686</v>
      </c>
      <c r="B267" s="136" t="s">
        <v>683</v>
      </c>
      <c r="C267" s="137">
        <v>42341944595</v>
      </c>
      <c r="D267" s="137">
        <v>2000000000</v>
      </c>
      <c r="E267" s="128">
        <f>VLOOKUP(A267,'Tüm - Sektör'!$A:$H,5,0)</f>
        <v>0</v>
      </c>
      <c r="F267" s="128">
        <f>VLOOKUP(A267,'Tüm - Sektör'!$A:$H,6,0)</f>
        <v>0</v>
      </c>
      <c r="G267" s="127">
        <f>VLOOKUP(A267,'Tüm - Sektör'!$A:$H,7,0)</f>
        <v>694.73875399999997</v>
      </c>
      <c r="H267" s="159">
        <v>26.18</v>
      </c>
      <c r="I267" s="141" t="e">
        <f>VLOOKUP(A267,'Tüm - Sektör'!$A:$H,9,0)</f>
        <v>#REF!</v>
      </c>
      <c r="J267" s="145" t="e">
        <f>VLOOKUP(A267,'Tüm - Sektör'!$A:$H,10,0)</f>
        <v>#REF!</v>
      </c>
      <c r="K267" s="146" t="e">
        <f>VLOOKUP(A267,'Tüm - Sektör'!$A:$H,11,0)</f>
        <v>#REF!</v>
      </c>
      <c r="L267" s="146" t="e">
        <f>VLOOKUP(A267,'Tüm - Sektör'!$A:$H,12,0)</f>
        <v>#REF!</v>
      </c>
      <c r="M267" s="146" t="e">
        <f>VLOOKUP(A267,'Tüm - Sektör'!$A:$H,13,0)</f>
        <v>#REF!</v>
      </c>
      <c r="N267" s="147" t="e">
        <f>VLOOKUP(A267,'Tüm - Sektör'!$A:$H,14,0)</f>
        <v>#REF!</v>
      </c>
      <c r="O267" s="148" t="e">
        <f>VLOOKUP(A267,'Tüm - Sektör'!$A:$H,15,0)</f>
        <v>#REF!</v>
      </c>
      <c r="P267" s="156" t="e">
        <f>VLOOKUP(A267,'Tüm - Sektör'!$A:$H,16,0)</f>
        <v>#REF!</v>
      </c>
      <c r="Q267" s="158">
        <f>E267*G267/100</f>
        <v>0</v>
      </c>
      <c r="R267" s="166" t="str">
        <f>IF(OR(H267="", H268="", Q267=0), "", IF(H267&lt;H268, (H268-H267)/H267, ""))</f>
        <v/>
      </c>
      <c r="S267" s="191">
        <v>0</v>
      </c>
      <c r="T267" s="208">
        <f>S267-Q267</f>
        <v>0</v>
      </c>
      <c r="U267" s="222"/>
      <c r="W267" s="200"/>
      <c r="X267" s="209" t="str">
        <f>IF(COUNTIF('Yıldız Liste'!A:A, A267)&gt;0, "Yıldız Pazar", IF(COUNTIF('Ana Pazar Liste'!A:A, A267)&gt;0, "Ana Pazar", IF(COUNTIF('Alt Pazar Liste'!A:A, A267)&gt;0, "Alt Pazar", "")))</f>
        <v>Yıldız Pazar</v>
      </c>
    </row>
    <row r="268" spans="1:24" ht="30" customHeight="1" thickTop="1" thickBot="1">
      <c r="A268" s="125" t="s">
        <v>685</v>
      </c>
      <c r="B268" s="136" t="s">
        <v>683</v>
      </c>
      <c r="C268" s="137">
        <v>7810665698</v>
      </c>
      <c r="D268" s="137">
        <v>1612000000</v>
      </c>
      <c r="E268" s="128">
        <f>VLOOKUP(A268,'Tüm - Sektör'!$A:$H,5,0)</f>
        <v>0</v>
      </c>
      <c r="F268" s="128">
        <f>VLOOKUP(A268,'Tüm - Sektör'!$A:$H,6,0)</f>
        <v>0</v>
      </c>
      <c r="G268" s="127">
        <f>VLOOKUP(A268,'Tüm - Sektör'!$A:$H,7,0)</f>
        <v>451.23490800000002</v>
      </c>
      <c r="H268" s="159">
        <v>6.09</v>
      </c>
      <c r="I268" s="141" t="e">
        <f>VLOOKUP(A268,'Tüm - Sektör'!$A:$H,9,0)</f>
        <v>#REF!</v>
      </c>
      <c r="J268" s="145" t="e">
        <f>VLOOKUP(A268,'Tüm - Sektör'!$A:$H,10,0)</f>
        <v>#REF!</v>
      </c>
      <c r="K268" s="146" t="e">
        <f>VLOOKUP(A268,'Tüm - Sektör'!$A:$H,11,0)</f>
        <v>#REF!</v>
      </c>
      <c r="L268" s="146" t="e">
        <f>VLOOKUP(A268,'Tüm - Sektör'!$A:$H,12,0)</f>
        <v>#REF!</v>
      </c>
      <c r="M268" s="146" t="e">
        <f>VLOOKUP(A268,'Tüm - Sektör'!$A:$H,13,0)</f>
        <v>#REF!</v>
      </c>
      <c r="N268" s="147" t="e">
        <f>VLOOKUP(A268,'Tüm - Sektör'!$A:$H,14,0)</f>
        <v>#REF!</v>
      </c>
      <c r="O268" s="148" t="e">
        <f>VLOOKUP(A268,'Tüm - Sektör'!$A:$H,15,0)</f>
        <v>#REF!</v>
      </c>
      <c r="P268" s="156" t="e">
        <f>VLOOKUP(A268,'Tüm - Sektör'!$A:$H,16,0)</f>
        <v>#REF!</v>
      </c>
      <c r="Q268" s="158">
        <f>E268*G268/100</f>
        <v>0</v>
      </c>
      <c r="R268" s="166" t="str">
        <f>IF(OR(H268="", H269="", Q268=0), "", IF(H268&lt;H269, (H269-H268)/H268, ""))</f>
        <v/>
      </c>
      <c r="S268" s="191">
        <v>0</v>
      </c>
      <c r="T268" s="208">
        <f>S268-Q268</f>
        <v>0</v>
      </c>
      <c r="U268" s="222"/>
      <c r="W268" s="200"/>
      <c r="X268" s="209" t="str">
        <f>IF(COUNTIF('Yıldız Liste'!A:A, A268)&gt;0, "Yıldız Pazar", IF(COUNTIF('Ana Pazar Liste'!A:A, A268)&gt;0, "Ana Pazar", IF(COUNTIF('Alt Pazar Liste'!A:A, A268)&gt;0, "Alt Pazar", "")))</f>
        <v>Yıldız Pazar</v>
      </c>
    </row>
    <row r="269" spans="1:24" ht="30" customHeight="1" thickTop="1" thickBot="1">
      <c r="A269" s="125" t="s">
        <v>750</v>
      </c>
      <c r="B269" s="136" t="s">
        <v>683</v>
      </c>
      <c r="C269" s="137">
        <v>56688920441</v>
      </c>
      <c r="D269" s="137">
        <v>20000000000</v>
      </c>
      <c r="E269" s="128">
        <f>VLOOKUP(A269,'Tüm - Sektör'!$A:$H,5,0)</f>
        <v>0</v>
      </c>
      <c r="F269" s="128">
        <f>VLOOKUP(A269,'Tüm - Sektör'!$A:$H,6,0)</f>
        <v>0</v>
      </c>
      <c r="G269" s="127">
        <f>VLOOKUP(A269,'Tüm - Sektör'!$A:$H,7,0)</f>
        <v>4648.4724200000001</v>
      </c>
      <c r="H269" s="159">
        <v>6.08</v>
      </c>
      <c r="I269" s="141" t="e">
        <f>VLOOKUP(A269,'Tüm - Sektör'!$A:$H,9,0)</f>
        <v>#REF!</v>
      </c>
      <c r="J269" s="145" t="e">
        <f>VLOOKUP(A269,'Tüm - Sektör'!$A:$H,10,0)</f>
        <v>#REF!</v>
      </c>
      <c r="K269" s="146" t="e">
        <f>VLOOKUP(A269,'Tüm - Sektör'!$A:$H,11,0)</f>
        <v>#REF!</v>
      </c>
      <c r="L269" s="146" t="e">
        <f>VLOOKUP(A269,'Tüm - Sektör'!$A:$H,12,0)</f>
        <v>#REF!</v>
      </c>
      <c r="M269" s="146" t="e">
        <f>VLOOKUP(A269,'Tüm - Sektör'!$A:$H,13,0)</f>
        <v>#REF!</v>
      </c>
      <c r="N269" s="147" t="e">
        <f>VLOOKUP(A269,'Tüm - Sektör'!$A:$H,14,0)</f>
        <v>#REF!</v>
      </c>
      <c r="O269" s="148" t="e">
        <f>VLOOKUP(A269,'Tüm - Sektör'!$A:$H,15,0)</f>
        <v>#REF!</v>
      </c>
      <c r="P269" s="156" t="e">
        <f>VLOOKUP(A269,'Tüm - Sektör'!$A:$H,16,0)</f>
        <v>#REF!</v>
      </c>
      <c r="Q269" s="158">
        <f>E269*G269/100</f>
        <v>0</v>
      </c>
      <c r="R269" s="166" t="str">
        <f>IF(OR(H269="", H270="", Q269=0), "", IF(H269&lt;H270, (H270-H269)/H269, ""))</f>
        <v/>
      </c>
      <c r="S269" s="191">
        <v>0</v>
      </c>
      <c r="T269" s="208">
        <f>S269-Q269</f>
        <v>0</v>
      </c>
      <c r="U269" s="222"/>
      <c r="W269" s="200"/>
      <c r="X269" s="209" t="str">
        <f>IF(COUNTIF('Yıldız Liste'!A:A, A269)&gt;0, "Yıldız Pazar", IF(COUNTIF('Ana Pazar Liste'!A:A, A269)&gt;0, "Ana Pazar", IF(COUNTIF('Alt Pazar Liste'!A:A, A269)&gt;0, "Alt Pazar", "")))</f>
        <v>Yıldız Pazar</v>
      </c>
    </row>
    <row r="270" spans="1:24" ht="30.75" customHeight="1" thickTop="1" thickBot="1">
      <c r="A270" s="125" t="s">
        <v>434</v>
      </c>
      <c r="B270" s="136" t="s">
        <v>374</v>
      </c>
      <c r="C270" s="137">
        <v>1357332842</v>
      </c>
      <c r="D270" s="137">
        <v>535000000</v>
      </c>
      <c r="E270" s="128">
        <f>VLOOKUP(A270,'Tüm - Sektör'!$A:$H,5,0)</f>
        <v>0</v>
      </c>
      <c r="F270" s="128">
        <f>VLOOKUP(A270,'Tüm - Sektör'!$A:$H,6,0)</f>
        <v>0</v>
      </c>
      <c r="G270" s="127">
        <f>VLOOKUP(A270,'Tüm - Sektör'!$A:$H,7,0)</f>
        <v>1007.169114</v>
      </c>
      <c r="H270" s="159">
        <v>8.69</v>
      </c>
      <c r="I270" s="141" t="e">
        <f>VLOOKUP(A270,'Tüm - Sektör'!$A:$H,9,0)</f>
        <v>#REF!</v>
      </c>
      <c r="J270" s="145" t="e">
        <f>VLOOKUP(A270,'Tüm - Sektör'!$A:$H,10,0)</f>
        <v>#REF!</v>
      </c>
      <c r="K270" s="146" t="e">
        <f>VLOOKUP(A270,'Tüm - Sektör'!$A:$H,11,0)</f>
        <v>#REF!</v>
      </c>
      <c r="L270" s="146" t="e">
        <f>VLOOKUP(A270,'Tüm - Sektör'!$A:$H,12,0)</f>
        <v>#REF!</v>
      </c>
      <c r="M270" s="146" t="e">
        <f>VLOOKUP(A270,'Tüm - Sektör'!$A:$H,13,0)</f>
        <v>#REF!</v>
      </c>
      <c r="N270" s="147" t="e">
        <f>VLOOKUP(A270,'Tüm - Sektör'!$A:$H,14,0)</f>
        <v>#REF!</v>
      </c>
      <c r="O270" s="148" t="e">
        <f>VLOOKUP(A270,'Tüm - Sektör'!$A:$H,15,0)</f>
        <v>#REF!</v>
      </c>
      <c r="P270" s="156" t="e">
        <f>VLOOKUP(A270,'Tüm - Sektör'!$A:$H,16,0)</f>
        <v>#REF!</v>
      </c>
      <c r="Q270" s="158">
        <f>E270*G270/100</f>
        <v>0</v>
      </c>
      <c r="R270" s="166" t="str">
        <f>IF(OR(H270="", H271="", Q270=0), "", IF(H270&lt;H271, (H271-H270)/H270, ""))</f>
        <v/>
      </c>
      <c r="S270" s="191">
        <v>0</v>
      </c>
      <c r="T270" s="208">
        <f>S270-Q270</f>
        <v>0</v>
      </c>
      <c r="U270" s="222"/>
      <c r="W270" s="200"/>
      <c r="X270" s="209" t="str">
        <f>IF(COUNTIF('Yıldız Liste'!A:A, A270)&gt;0, "Yıldız Pazar", IF(COUNTIF('Ana Pazar Liste'!A:A, A270)&gt;0, "Ana Pazar", IF(COUNTIF('Alt Pazar Liste'!A:A, A270)&gt;0, "Alt Pazar", "")))</f>
        <v>Yıldız Pazar</v>
      </c>
    </row>
    <row r="271" spans="1:24" ht="30" customHeight="1" thickTop="1" thickBot="1">
      <c r="A271" s="125" t="s">
        <v>2135</v>
      </c>
      <c r="B271" s="136" t="s">
        <v>352</v>
      </c>
      <c r="C271" s="137">
        <v>1357332842</v>
      </c>
      <c r="D271" s="137">
        <v>535000000</v>
      </c>
      <c r="E271" s="128">
        <f>VLOOKUP(A271,'Tüm - Sektör'!$A:$H,5,0)</f>
        <v>0</v>
      </c>
      <c r="F271" s="128">
        <f>VLOOKUP(A271,'Tüm - Sektör'!$A:$H,6,0)</f>
        <v>0</v>
      </c>
      <c r="G271" s="127">
        <f>VLOOKUP(A271,'Tüm - Sektör'!$A:$H,7,0)</f>
        <v>0</v>
      </c>
      <c r="H271" s="159">
        <v>2.35</v>
      </c>
      <c r="I271" s="141" t="e">
        <f>VLOOKUP(A271,'Tüm - Sektör'!$A:$H,9,0)</f>
        <v>#REF!</v>
      </c>
      <c r="J271" s="145" t="e">
        <f>VLOOKUP(A271,'Tüm - Sektör'!$A:$H,10,0)</f>
        <v>#REF!</v>
      </c>
      <c r="K271" s="146" t="e">
        <f>VLOOKUP(A271,'Tüm - Sektör'!$A:$H,11,0)</f>
        <v>#REF!</v>
      </c>
      <c r="L271" s="146" t="e">
        <f>VLOOKUP(A271,'Tüm - Sektör'!$A:$H,12,0)</f>
        <v>#REF!</v>
      </c>
      <c r="M271" s="146" t="e">
        <f>VLOOKUP(A271,'Tüm - Sektör'!$A:$H,13,0)</f>
        <v>#REF!</v>
      </c>
      <c r="N271" s="147" t="e">
        <f>VLOOKUP(A271,'Tüm - Sektör'!$A:$H,14,0)</f>
        <v>#REF!</v>
      </c>
      <c r="O271" s="148" t="e">
        <f>VLOOKUP(A271,'Tüm - Sektör'!$A:$H,15,0)</f>
        <v>#REF!</v>
      </c>
      <c r="P271" s="156" t="e">
        <f>VLOOKUP(A271,'Tüm - Sektör'!$A:$H,16,0)</f>
        <v>#REF!</v>
      </c>
      <c r="Q271" s="158">
        <f>E271*G271/100</f>
        <v>0</v>
      </c>
      <c r="R271" s="166" t="str">
        <f>IF(OR(H271="", H272="", Q271=0), "", IF(H271&lt;H272, (H272-H271)/H271, ""))</f>
        <v/>
      </c>
      <c r="S271" s="191">
        <v>0</v>
      </c>
      <c r="T271" s="208">
        <f>S271-Q271</f>
        <v>0</v>
      </c>
      <c r="U271" s="222"/>
      <c r="W271" s="200"/>
      <c r="X271" s="209" t="str">
        <f>IF(COUNTIF('Yıldız Liste'!A:A, A271)&gt;0, "Yıldız Pazar", IF(COUNTIF('Ana Pazar Liste'!A:A, A271)&gt;0, "Ana Pazar", IF(COUNTIF('Alt Pazar Liste'!A:A, A271)&gt;0, "Alt Pazar", "")))</f>
        <v>Yıldız Pazar</v>
      </c>
    </row>
    <row r="272" spans="1:24" ht="30" customHeight="1" thickTop="1" thickBot="1">
      <c r="A272" s="125" t="s">
        <v>71</v>
      </c>
      <c r="B272" s="136" t="s">
        <v>255</v>
      </c>
      <c r="C272" s="137">
        <v>336306420</v>
      </c>
      <c r="D272" s="137">
        <v>3750000</v>
      </c>
      <c r="E272" s="128">
        <f>VLOOKUP(A272,'Tüm - Sektör'!$A:$H,5,0)</f>
        <v>13.472129952165519</v>
      </c>
      <c r="F272" s="128">
        <f>VLOOKUP(A272,'Tüm - Sektör'!$A:$H,6,0)</f>
        <v>0.89814199681103457</v>
      </c>
      <c r="G272" s="127">
        <f>VLOOKUP(A272,'Tüm - Sektör'!$A:$H,7,0)</f>
        <v>7.3957799999999996E-4</v>
      </c>
      <c r="H272" s="159">
        <v>4015</v>
      </c>
      <c r="I272" s="141" t="e">
        <f>VLOOKUP(A272,'Tüm - Sektör'!$A:$H,9,0)</f>
        <v>#REF!</v>
      </c>
      <c r="J272" s="145" t="e">
        <f>VLOOKUP(A272,'Tüm - Sektör'!$A:$H,10,0)</f>
        <v>#REF!</v>
      </c>
      <c r="K272" s="146" t="e">
        <f>VLOOKUP(A272,'Tüm - Sektör'!$A:$H,11,0)</f>
        <v>#REF!</v>
      </c>
      <c r="L272" s="146" t="e">
        <f>VLOOKUP(A272,'Tüm - Sektör'!$A:$H,12,0)</f>
        <v>#REF!</v>
      </c>
      <c r="M272" s="146" t="e">
        <f>VLOOKUP(A272,'Tüm - Sektör'!$A:$H,13,0)</f>
        <v>#REF!</v>
      </c>
      <c r="N272" s="147" t="e">
        <f>VLOOKUP(A272,'Tüm - Sektör'!$A:$H,14,0)</f>
        <v>#REF!</v>
      </c>
      <c r="O272" s="148" t="e">
        <f>VLOOKUP(A272,'Tüm - Sektör'!$A:$H,15,0)</f>
        <v>#REF!</v>
      </c>
      <c r="P272" s="156" t="e">
        <f>VLOOKUP(A272,'Tüm - Sektör'!$A:$H,16,0)</f>
        <v>#REF!</v>
      </c>
      <c r="Q272" s="158">
        <f>E272*G272/100</f>
        <v>9.963690925762669E-5</v>
      </c>
      <c r="R272" s="166" t="str">
        <f>IF(OR(H272="", H273="", Q272=0), "", IF(H272&lt;H273, (H273-H272)/H272, ""))</f>
        <v/>
      </c>
      <c r="S272" s="191">
        <v>9.963690925762669E-5</v>
      </c>
      <c r="T272" s="208">
        <f>S272-Q272</f>
        <v>0</v>
      </c>
      <c r="U272" s="222"/>
      <c r="W272" s="200"/>
      <c r="X272" s="209" t="str">
        <f>IF(COUNTIF('Yıldız Liste'!A:A, A272)&gt;0, "Yıldız Pazar", IF(COUNTIF('Ana Pazar Liste'!A:A, A272)&gt;0, "Ana Pazar", IF(COUNTIF('Alt Pazar Liste'!A:A, A272)&gt;0, "Alt Pazar", "")))</f>
        <v>Yıldız Pazar</v>
      </c>
    </row>
    <row r="273" spans="1:24" ht="30" customHeight="1" thickTop="1" thickBot="1">
      <c r="A273" s="125" t="s">
        <v>11</v>
      </c>
      <c r="B273" s="136" t="s">
        <v>353</v>
      </c>
      <c r="C273" s="137">
        <v>4795702538</v>
      </c>
      <c r="D273" s="137">
        <v>4873440</v>
      </c>
      <c r="E273" s="128">
        <f>VLOOKUP(A273,'Tüm - Sektör'!$A:$H,5,0)</f>
        <v>13.279813427651616</v>
      </c>
      <c r="F273" s="128">
        <f>VLOOKUP(A273,'Tüm - Sektör'!$A:$H,6,0)</f>
        <v>0.72088261176158741</v>
      </c>
      <c r="G273" s="127">
        <f>VLOOKUP(A273,'Tüm - Sektör'!$A:$H,7,0)</f>
        <v>7.7739300000000003E-4</v>
      </c>
      <c r="H273" s="159">
        <v>3875</v>
      </c>
      <c r="I273" s="141" t="e">
        <f>VLOOKUP(A273,'Tüm - Sektör'!$A:$H,9,0)</f>
        <v>#REF!</v>
      </c>
      <c r="J273" s="145" t="e">
        <f>VLOOKUP(A273,'Tüm - Sektör'!$A:$H,10,0)</f>
        <v>#REF!</v>
      </c>
      <c r="K273" s="146" t="e">
        <f>VLOOKUP(A273,'Tüm - Sektör'!$A:$H,11,0)</f>
        <v>#REF!</v>
      </c>
      <c r="L273" s="146" t="e">
        <f>VLOOKUP(A273,'Tüm - Sektör'!$A:$H,12,0)</f>
        <v>#REF!</v>
      </c>
      <c r="M273" s="146" t="e">
        <f>VLOOKUP(A273,'Tüm - Sektör'!$A:$H,13,0)</f>
        <v>#REF!</v>
      </c>
      <c r="N273" s="147" t="e">
        <f>VLOOKUP(A273,'Tüm - Sektör'!$A:$H,14,0)</f>
        <v>#REF!</v>
      </c>
      <c r="O273" s="148" t="e">
        <f>VLOOKUP(A273,'Tüm - Sektör'!$A:$H,15,0)</f>
        <v>#REF!</v>
      </c>
      <c r="P273" s="156" t="e">
        <f>VLOOKUP(A273,'Tüm - Sektör'!$A:$H,16,0)</f>
        <v>#REF!</v>
      </c>
      <c r="Q273" s="158">
        <f>E273*G273/100</f>
        <v>1.0323633999962374E-4</v>
      </c>
      <c r="R273" s="166">
        <f>IF(OR(H273="", H274="", Q273=0), "", IF(H273&lt;H274, (H274-H273)/H273, ""))</f>
        <v>0.32645161290322583</v>
      </c>
      <c r="S273" s="191">
        <v>1.0323633999962374E-4</v>
      </c>
      <c r="T273" s="208">
        <f>S273-Q273</f>
        <v>0</v>
      </c>
      <c r="U273" s="222"/>
      <c r="W273" s="200"/>
      <c r="X273" s="209" t="str">
        <f>IF(COUNTIF('Yıldız Liste'!A:A, A273)&gt;0, "Yıldız Pazar", IF(COUNTIF('Ana Pazar Liste'!A:A, A273)&gt;0, "Ana Pazar", IF(COUNTIF('Alt Pazar Liste'!A:A, A273)&gt;0, "Alt Pazar", "")))</f>
        <v>Yıldız Pazar</v>
      </c>
    </row>
    <row r="274" spans="1:24" ht="30" customHeight="1" thickTop="1" thickBot="1">
      <c r="A274" s="125" t="s">
        <v>190</v>
      </c>
      <c r="B274" s="136" t="s">
        <v>375</v>
      </c>
      <c r="C274" s="137">
        <v>8450730000</v>
      </c>
      <c r="D274" s="137">
        <v>3150000</v>
      </c>
      <c r="E274" s="128">
        <f>VLOOKUP(A274,'Tüm - Sektör'!$A:$H,5,0)</f>
        <v>6.8720676135860428</v>
      </c>
      <c r="F274" s="128">
        <f>VLOOKUP(A274,'Tüm - Sektör'!$A:$H,6,0)</f>
        <v>0.45355691605359488</v>
      </c>
      <c r="G274" s="127">
        <f>VLOOKUP(A274,'Tüm - Sektör'!$A:$H,7,0)</f>
        <v>1.1325970000000001</v>
      </c>
      <c r="H274" s="159">
        <v>5140</v>
      </c>
      <c r="I274" s="141" t="e">
        <f>VLOOKUP(A274,'Tüm - Sektör'!$A:$H,9,0)</f>
        <v>#REF!</v>
      </c>
      <c r="J274" s="145" t="e">
        <f>VLOOKUP(A274,'Tüm - Sektör'!$A:$H,10,0)</f>
        <v>#REF!</v>
      </c>
      <c r="K274" s="146" t="e">
        <f>VLOOKUP(A274,'Tüm - Sektör'!$A:$H,11,0)</f>
        <v>#REF!</v>
      </c>
      <c r="L274" s="146" t="e">
        <f>VLOOKUP(A274,'Tüm - Sektör'!$A:$H,12,0)</f>
        <v>#REF!</v>
      </c>
      <c r="M274" s="146" t="e">
        <f>VLOOKUP(A274,'Tüm - Sektör'!$A:$H,13,0)</f>
        <v>#REF!</v>
      </c>
      <c r="N274" s="147" t="e">
        <f>VLOOKUP(A274,'Tüm - Sektör'!$A:$H,14,0)</f>
        <v>#REF!</v>
      </c>
      <c r="O274" s="148" t="e">
        <f>VLOOKUP(A274,'Tüm - Sektör'!$A:$H,15,0)</f>
        <v>#REF!</v>
      </c>
      <c r="P274" s="156" t="e">
        <f>VLOOKUP(A274,'Tüm - Sektör'!$A:$H,16,0)</f>
        <v>#REF!</v>
      </c>
      <c r="Q274" s="158">
        <f>E274*G274/100</f>
        <v>7.7832831629447125E-2</v>
      </c>
      <c r="R274" s="166" t="str">
        <f>IF(OR(H274="", H275="", Q274=0), "", IF(H274&lt;H275, (H275-H274)/H274, ""))</f>
        <v/>
      </c>
      <c r="S274" s="191">
        <v>7.7832831629447125E-2</v>
      </c>
      <c r="T274" s="208">
        <f>S274-Q274</f>
        <v>0</v>
      </c>
      <c r="U274" s="222"/>
      <c r="W274" s="200"/>
      <c r="X274" s="209" t="str">
        <f>IF(COUNTIF('Yıldız Liste'!A:A, A274)&gt;0, "Yıldız Pazar", IF(COUNTIF('Ana Pazar Liste'!A:A, A274)&gt;0, "Ana Pazar", IF(COUNTIF('Alt Pazar Liste'!A:A, A274)&gt;0, "Alt Pazar", "")))</f>
        <v>Yıldız Pazar</v>
      </c>
    </row>
    <row r="275" spans="1:24" ht="30" customHeight="1" thickTop="1" thickBot="1">
      <c r="A275" s="125" t="s">
        <v>735</v>
      </c>
      <c r="B275" s="136" t="s">
        <v>375</v>
      </c>
      <c r="C275" s="137">
        <v>4491655994</v>
      </c>
      <c r="D275" s="137">
        <v>71350000</v>
      </c>
      <c r="E275" s="128">
        <f>VLOOKUP(A275,'Tüm - Sektör'!$A:$H,5,0)</f>
        <v>0.78089888223930071</v>
      </c>
      <c r="F275" s="128">
        <f>VLOOKUP(A275,'Tüm - Sektör'!$A:$H,6,0)</f>
        <v>2.3041312499223273E-3</v>
      </c>
      <c r="G275" s="127">
        <f>VLOOKUP(A275,'Tüm - Sektör'!$A:$H,7,0)</f>
        <v>10.951673</v>
      </c>
      <c r="H275" s="159">
        <v>4680</v>
      </c>
      <c r="I275" s="141" t="e">
        <f>VLOOKUP(A275,'Tüm - Sektör'!$A:$H,9,0)</f>
        <v>#REF!</v>
      </c>
      <c r="J275" s="145" t="e">
        <f>VLOOKUP(A275,'Tüm - Sektör'!$A:$H,10,0)</f>
        <v>#REF!</v>
      </c>
      <c r="K275" s="146" t="e">
        <f>VLOOKUP(A275,'Tüm - Sektör'!$A:$H,11,0)</f>
        <v>#REF!</v>
      </c>
      <c r="L275" s="146" t="e">
        <f>VLOOKUP(A275,'Tüm - Sektör'!$A:$H,12,0)</f>
        <v>#REF!</v>
      </c>
      <c r="M275" s="146" t="e">
        <f>VLOOKUP(A275,'Tüm - Sektör'!$A:$H,13,0)</f>
        <v>#REF!</v>
      </c>
      <c r="N275" s="147" t="e">
        <f>VLOOKUP(A275,'Tüm - Sektör'!$A:$H,14,0)</f>
        <v>#REF!</v>
      </c>
      <c r="O275" s="148" t="e">
        <f>VLOOKUP(A275,'Tüm - Sektör'!$A:$H,15,0)</f>
        <v>#REF!</v>
      </c>
      <c r="P275" s="156" t="e">
        <f>VLOOKUP(A275,'Tüm - Sektör'!$A:$H,16,0)</f>
        <v>#REF!</v>
      </c>
      <c r="Q275" s="158">
        <f>E275*G275/100</f>
        <v>8.5521492043503289E-2</v>
      </c>
      <c r="R275" s="166" t="str">
        <f>IF(OR(H275="", H276="", Q275=0), "", IF(H275&lt;H276, (H276-H275)/H275, ""))</f>
        <v/>
      </c>
      <c r="S275" s="191">
        <v>8.5521492043503289E-2</v>
      </c>
      <c r="T275" s="208">
        <f>S275-Q275</f>
        <v>0</v>
      </c>
      <c r="U275" s="222"/>
      <c r="W275" s="200"/>
      <c r="X275" s="209" t="str">
        <f>IF(COUNTIF('Yıldız Liste'!A:A, A275)&gt;0, "Yıldız Pazar", IF(COUNTIF('Ana Pazar Liste'!A:A, A275)&gt;0, "Ana Pazar", IF(COUNTIF('Alt Pazar Liste'!A:A, A275)&gt;0, "Alt Pazar", "")))</f>
        <v>Yıldız Pazar</v>
      </c>
    </row>
    <row r="276" spans="1:24" ht="30" customHeight="1" thickTop="1" thickBot="1">
      <c r="A276" s="125" t="s">
        <v>701</v>
      </c>
      <c r="B276" s="136" t="s">
        <v>699</v>
      </c>
      <c r="C276" s="137">
        <v>13307866000</v>
      </c>
      <c r="D276" s="137">
        <v>333333333</v>
      </c>
      <c r="E276" s="128">
        <f>VLOOKUP(A276,'Tüm - Sektör'!$A:$H,5,0)</f>
        <v>0.2040399920424403</v>
      </c>
      <c r="F276" s="128">
        <f>VLOOKUP(A276,'Tüm - Sektör'!$A:$H,6,0)</f>
        <v>1.8381981283466692E-4</v>
      </c>
      <c r="G276" s="127">
        <f>VLOOKUP(A276,'Tüm - Sektör'!$A:$H,7,0)</f>
        <v>84.532953000000006</v>
      </c>
      <c r="H276" s="159">
        <v>2320</v>
      </c>
      <c r="I276" s="141" t="e">
        <f>VLOOKUP(A276,'Tüm - Sektör'!$A:$H,9,0)</f>
        <v>#REF!</v>
      </c>
      <c r="J276" s="145" t="e">
        <f>VLOOKUP(A276,'Tüm - Sektör'!$A:$H,10,0)</f>
        <v>#REF!</v>
      </c>
      <c r="K276" s="146" t="e">
        <f>VLOOKUP(A276,'Tüm - Sektör'!$A:$H,11,0)</f>
        <v>#REF!</v>
      </c>
      <c r="L276" s="146" t="e">
        <f>VLOOKUP(A276,'Tüm - Sektör'!$A:$H,12,0)</f>
        <v>#REF!</v>
      </c>
      <c r="M276" s="146" t="e">
        <f>VLOOKUP(A276,'Tüm - Sektör'!$A:$H,13,0)</f>
        <v>#REF!</v>
      </c>
      <c r="N276" s="147" t="e">
        <f>VLOOKUP(A276,'Tüm - Sektör'!$A:$H,14,0)</f>
        <v>#REF!</v>
      </c>
      <c r="O276" s="148" t="e">
        <f>VLOOKUP(A276,'Tüm - Sektör'!$A:$H,15,0)</f>
        <v>#REF!</v>
      </c>
      <c r="P276" s="156" t="e">
        <f>VLOOKUP(A276,'Tüm - Sektör'!$A:$H,16,0)</f>
        <v>#REF!</v>
      </c>
      <c r="Q276" s="158">
        <f>E276*G276/100</f>
        <v>0.17248103057443981</v>
      </c>
      <c r="R276" s="166" t="str">
        <f>IF(OR(H276="", H277="", Q276=0), "", IF(H276&lt;H277, (H277-H276)/H276, ""))</f>
        <v/>
      </c>
      <c r="S276" s="191">
        <v>0.17248103057443981</v>
      </c>
      <c r="T276" s="208">
        <f>S276-Q276</f>
        <v>0</v>
      </c>
      <c r="U276" s="222"/>
      <c r="W276" s="200"/>
      <c r="X276" s="209" t="str">
        <f>IF(COUNTIF('Yıldız Liste'!A:A, A276)&gt;0, "Yıldız Pazar", IF(COUNTIF('Ana Pazar Liste'!A:A, A276)&gt;0, "Ana Pazar", IF(COUNTIF('Alt Pazar Liste'!A:A, A276)&gt;0, "Alt Pazar", "")))</f>
        <v>Yıldız Pazar</v>
      </c>
    </row>
    <row r="277" spans="1:24" ht="30" customHeight="1" thickTop="1" thickBot="1">
      <c r="A277" s="125" t="s">
        <v>140</v>
      </c>
      <c r="B277" s="136" t="s">
        <v>349</v>
      </c>
      <c r="C277" s="137">
        <v>35696366730</v>
      </c>
      <c r="D277" s="137">
        <v>28125000</v>
      </c>
      <c r="E277" s="128">
        <f>VLOOKUP(A277,'Tüm - Sektör'!$A:$H,5,0)</f>
        <v>5.5944588982534889</v>
      </c>
      <c r="F277" s="128">
        <f>VLOOKUP(A277,'Tüm - Sektör'!$A:$H,6,0)</f>
        <v>0.12210809954580973</v>
      </c>
      <c r="G277" s="127">
        <f>VLOOKUP(A277,'Tüm - Sektör'!$A:$H,7,0)</f>
        <v>4.3228220000000004</v>
      </c>
      <c r="H277" s="159">
        <v>1654</v>
      </c>
      <c r="I277" s="141" t="e">
        <f>VLOOKUP(A277,'Tüm - Sektör'!$A:$H,9,0)</f>
        <v>#REF!</v>
      </c>
      <c r="J277" s="145" t="e">
        <f>VLOOKUP(A277,'Tüm - Sektör'!$A:$H,10,0)</f>
        <v>#REF!</v>
      </c>
      <c r="K277" s="146" t="e">
        <f>VLOOKUP(A277,'Tüm - Sektör'!$A:$H,11,0)</f>
        <v>#REF!</v>
      </c>
      <c r="L277" s="146" t="e">
        <f>VLOOKUP(A277,'Tüm - Sektör'!$A:$H,12,0)</f>
        <v>#REF!</v>
      </c>
      <c r="M277" s="146" t="e">
        <f>VLOOKUP(A277,'Tüm - Sektör'!$A:$H,13,0)</f>
        <v>#REF!</v>
      </c>
      <c r="N277" s="147" t="e">
        <f>VLOOKUP(A277,'Tüm - Sektör'!$A:$H,14,0)</f>
        <v>#REF!</v>
      </c>
      <c r="O277" s="148" t="e">
        <f>VLOOKUP(A277,'Tüm - Sektör'!$A:$H,15,0)</f>
        <v>#REF!</v>
      </c>
      <c r="P277" s="156" t="e">
        <f>VLOOKUP(A277,'Tüm - Sektör'!$A:$H,16,0)</f>
        <v>#REF!</v>
      </c>
      <c r="Q277" s="158">
        <f>E277*G277/100</f>
        <v>0.24183850003465945</v>
      </c>
      <c r="R277" s="166" t="str">
        <f>IF(OR(H277="", H278="", Q277=0), "", IF(H277&lt;H278, (H278-H277)/H277, ""))</f>
        <v/>
      </c>
      <c r="S277" s="191">
        <v>0.24183850003465945</v>
      </c>
      <c r="T277" s="208">
        <f>S277-Q277</f>
        <v>0</v>
      </c>
      <c r="U277" s="222"/>
      <c r="W277" s="200"/>
      <c r="X277" s="209" t="str">
        <f>IF(COUNTIF('Yıldız Liste'!A:A, A277)&gt;0, "Yıldız Pazar", IF(COUNTIF('Ana Pazar Liste'!A:A, A277)&gt;0, "Ana Pazar", IF(COUNTIF('Alt Pazar Liste'!A:A, A277)&gt;0, "Alt Pazar", "")))</f>
        <v>Yıldız Pazar</v>
      </c>
    </row>
    <row r="278" spans="1:24" ht="30" customHeight="1" thickTop="1" thickBot="1">
      <c r="A278" s="125" t="s">
        <v>292</v>
      </c>
      <c r="B278" s="136" t="s">
        <v>356</v>
      </c>
      <c r="C278" s="137">
        <v>8163584863</v>
      </c>
      <c r="D278" s="137">
        <v>24300000</v>
      </c>
      <c r="E278" s="128">
        <f>VLOOKUP(A278,'Tüm - Sektör'!$A:$H,5,0)</f>
        <v>11.2880842855291</v>
      </c>
      <c r="F278" s="128">
        <f>VLOOKUP(A278,'Tüm - Sektör'!$A:$H,6,0)</f>
        <v>0.32507363016898921</v>
      </c>
      <c r="G278" s="127">
        <f>VLOOKUP(A278,'Tüm - Sektör'!$A:$H,7,0)</f>
        <v>2.442218</v>
      </c>
      <c r="H278" s="159">
        <v>1451</v>
      </c>
      <c r="I278" s="141" t="e">
        <f>VLOOKUP(A278,'Tüm - Sektör'!$A:$H,9,0)</f>
        <v>#REF!</v>
      </c>
      <c r="J278" s="145" t="e">
        <f>VLOOKUP(A278,'Tüm - Sektör'!$A:$H,10,0)</f>
        <v>#REF!</v>
      </c>
      <c r="K278" s="146" t="e">
        <f>VLOOKUP(A278,'Tüm - Sektör'!$A:$H,11,0)</f>
        <v>#REF!</v>
      </c>
      <c r="L278" s="146" t="e">
        <f>VLOOKUP(A278,'Tüm - Sektör'!$A:$H,12,0)</f>
        <v>#REF!</v>
      </c>
      <c r="M278" s="146" t="e">
        <f>VLOOKUP(A278,'Tüm - Sektör'!$A:$H,13,0)</f>
        <v>#REF!</v>
      </c>
      <c r="N278" s="147" t="e">
        <f>VLOOKUP(A278,'Tüm - Sektör'!$A:$H,14,0)</f>
        <v>#REF!</v>
      </c>
      <c r="O278" s="148" t="e">
        <f>VLOOKUP(A278,'Tüm - Sektör'!$A:$H,15,0)</f>
        <v>#REF!</v>
      </c>
      <c r="P278" s="156" t="e">
        <f>VLOOKUP(A278,'Tüm - Sektör'!$A:$H,16,0)</f>
        <v>#REF!</v>
      </c>
      <c r="Q278" s="158">
        <f>E278*G278/100</f>
        <v>0.27567962627636311</v>
      </c>
      <c r="R278" s="166" t="str">
        <f>IF(OR(H278="", H279="", Q278=0), "", IF(H278&lt;H279, (H279-H278)/H278, ""))</f>
        <v/>
      </c>
      <c r="S278" s="191">
        <v>0.27567962627636311</v>
      </c>
      <c r="T278" s="208">
        <f>S278-Q278</f>
        <v>0</v>
      </c>
      <c r="U278" s="222"/>
      <c r="W278" s="200"/>
      <c r="X278" s="209" t="str">
        <f>IF(COUNTIF('Yıldız Liste'!A:A, A278)&gt;0, "Yıldız Pazar", IF(COUNTIF('Ana Pazar Liste'!A:A, A278)&gt;0, "Ana Pazar", IF(COUNTIF('Alt Pazar Liste'!A:A, A278)&gt;0, "Alt Pazar", "")))</f>
        <v>Yıldız Pazar</v>
      </c>
    </row>
    <row r="279" spans="1:24" ht="30" customHeight="1" thickTop="1" thickBot="1">
      <c r="A279" s="125" t="s">
        <v>733</v>
      </c>
      <c r="B279" s="136" t="s">
        <v>355</v>
      </c>
      <c r="C279" s="137">
        <v>2222618346</v>
      </c>
      <c r="D279" s="137">
        <v>110500000</v>
      </c>
      <c r="E279" s="128">
        <f>VLOOKUP(A279,'Tüm - Sektör'!$A:$H,5,0)</f>
        <v>0.63384418639379925</v>
      </c>
      <c r="F279" s="128">
        <f>VLOOKUP(A279,'Tüm - Sektör'!$A:$H,6,0)</f>
        <v>3.9074567324262968E-3</v>
      </c>
      <c r="G279" s="127">
        <f>VLOOKUP(A279,'Tüm - Sektör'!$A:$H,7,0)</f>
        <v>47.739924000000002</v>
      </c>
      <c r="H279" s="159">
        <v>1322</v>
      </c>
      <c r="I279" s="138" t="e">
        <f>VLOOKUP(A279,'Tüm - Sektör'!$A:$H,9,0)</f>
        <v>#REF!</v>
      </c>
      <c r="J279" s="137" t="e">
        <f>VLOOKUP(A279,'Tüm - Sektör'!$A:$H,10,0)</f>
        <v>#REF!</v>
      </c>
      <c r="K279" s="138" t="e">
        <f>VLOOKUP(A279,'Tüm - Sektör'!$A:$H,11,0)</f>
        <v>#REF!</v>
      </c>
      <c r="L279" s="138" t="e">
        <f>VLOOKUP(A279,'Tüm - Sektör'!$A:$H,12,0)</f>
        <v>#REF!</v>
      </c>
      <c r="M279" s="138" t="e">
        <f>VLOOKUP(A279,'Tüm - Sektör'!$A:$H,13,0)</f>
        <v>#REF!</v>
      </c>
      <c r="N279" s="139" t="e">
        <f>VLOOKUP(A279,'Tüm - Sektör'!$A:$H,14,0)</f>
        <v>#REF!</v>
      </c>
      <c r="O279" s="140" t="e">
        <f>VLOOKUP(A279,'Tüm - Sektör'!$A:$H,15,0)</f>
        <v>#REF!</v>
      </c>
      <c r="P279" s="154" t="e">
        <f>VLOOKUP(A279,'Tüm - Sektör'!$A:$H,16,0)</f>
        <v>#REF!</v>
      </c>
      <c r="Q279" s="158">
        <f>E279*G279/100</f>
        <v>0.30259673286281807</v>
      </c>
      <c r="R279" s="166" t="str">
        <f>IF(OR(H279="", H280="", Q279=0), "", IF(H279&lt;H280, (H280-H279)/H279, ""))</f>
        <v/>
      </c>
      <c r="S279" s="191">
        <v>0.30259673286281807</v>
      </c>
      <c r="T279" s="208">
        <f>S279-Q279</f>
        <v>0</v>
      </c>
      <c r="U279" s="222"/>
      <c r="W279" s="200"/>
      <c r="X279" s="209" t="str">
        <f>IF(COUNTIF('Yıldız Liste'!A:A, A279)&gt;0, "Yıldız Pazar", IF(COUNTIF('Ana Pazar Liste'!A:A, A279)&gt;0, "Ana Pazar", IF(COUNTIF('Alt Pazar Liste'!A:A, A279)&gt;0, "Alt Pazar", "")))</f>
        <v>Yıldız Pazar</v>
      </c>
    </row>
    <row r="280" spans="1:24" s="124" customFormat="1" ht="30" customHeight="1" thickTop="1" thickBot="1">
      <c r="A280" s="125" t="s">
        <v>242</v>
      </c>
      <c r="B280" s="136" t="s">
        <v>349</v>
      </c>
      <c r="C280" s="137">
        <v>26961819075</v>
      </c>
      <c r="D280" s="137">
        <v>187500000</v>
      </c>
      <c r="E280" s="128">
        <f>VLOOKUP(A280,'Tüm - Sektör'!$A:$H,5,0)</f>
        <v>1.3957312432257967</v>
      </c>
      <c r="F280" s="128">
        <f>VLOOKUP(A280,'Tüm - Sektör'!$A:$H,6,0)</f>
        <v>9.4826751132113581E-3</v>
      </c>
      <c r="G280" s="127">
        <f>VLOOKUP(A280,'Tüm - Sektör'!$A:$H,7,0)</f>
        <v>37.479664</v>
      </c>
      <c r="H280" s="159">
        <v>765</v>
      </c>
      <c r="I280" s="141" t="e">
        <f>VLOOKUP(A280,'Tüm - Sektör'!$A:$H,9,0)</f>
        <v>#REF!</v>
      </c>
      <c r="J280" s="145" t="e">
        <f>VLOOKUP(A280,'Tüm - Sektör'!$A:$H,10,0)</f>
        <v>#REF!</v>
      </c>
      <c r="K280" s="146" t="e">
        <f>VLOOKUP(A280,'Tüm - Sektör'!$A:$H,11,0)</f>
        <v>#REF!</v>
      </c>
      <c r="L280" s="146" t="e">
        <f>VLOOKUP(A280,'Tüm - Sektör'!$A:$H,12,0)</f>
        <v>#REF!</v>
      </c>
      <c r="M280" s="146" t="e">
        <f>VLOOKUP(A280,'Tüm - Sektör'!$A:$H,13,0)</f>
        <v>#REF!</v>
      </c>
      <c r="N280" s="147" t="e">
        <f>VLOOKUP(A280,'Tüm - Sektör'!$A:$H,14,0)</f>
        <v>#REF!</v>
      </c>
      <c r="O280" s="148" t="e">
        <f>VLOOKUP(A280,'Tüm - Sektör'!$A:$H,15,0)</f>
        <v>#REF!</v>
      </c>
      <c r="P280" s="156" t="e">
        <f>VLOOKUP(A280,'Tüm - Sektör'!$A:$H,16,0)</f>
        <v>#REF!</v>
      </c>
      <c r="Q280" s="158">
        <f>E280*G280/100</f>
        <v>0.52311538030405136</v>
      </c>
      <c r="R280" s="166" t="str">
        <f>IF(OR(H280="", H281="", Q280=0), "", IF(H280&lt;H281, (H281-H280)/H280, ""))</f>
        <v/>
      </c>
      <c r="S280" s="191">
        <v>0.52311538030405136</v>
      </c>
      <c r="T280" s="208">
        <f>S280-Q280</f>
        <v>0</v>
      </c>
      <c r="U280" s="222"/>
      <c r="V280" s="226"/>
      <c r="W280" s="200"/>
      <c r="X280" s="209" t="str">
        <f>IF(COUNTIF('Yıldız Liste'!A:A, A280)&gt;0, "Yıldız Pazar", IF(COUNTIF('Ana Pazar Liste'!A:A, A280)&gt;0, "Ana Pazar", IF(COUNTIF('Alt Pazar Liste'!A:A, A280)&gt;0, "Alt Pazar", "")))</f>
        <v>Yıldız Pazar</v>
      </c>
    </row>
    <row r="281" spans="1:24" ht="30" customHeight="1" thickTop="1" thickBot="1">
      <c r="A281" s="125" t="s">
        <v>144</v>
      </c>
      <c r="B281" s="126" t="s">
        <v>200</v>
      </c>
      <c r="C281" s="127">
        <v>39381685000</v>
      </c>
      <c r="D281" s="127">
        <v>141771582</v>
      </c>
      <c r="E281" s="128">
        <f>VLOOKUP(A281,'Tüm - Sektör'!$A:$H,5,0)</f>
        <v>1.7907813901414786</v>
      </c>
      <c r="F281" s="128">
        <f>VLOOKUP(A281,'Tüm - Sektör'!$A:$H,6,0)</f>
        <v>1.8359619159856806E-2</v>
      </c>
      <c r="G281" s="127">
        <f>VLOOKUP(A281,'Tüm - Sektör'!$A:$H,7,0)</f>
        <v>31.219389</v>
      </c>
      <c r="H281" s="159">
        <v>715.5</v>
      </c>
      <c r="I281" s="128" t="e">
        <f>VLOOKUP(A281,'Tüm - Sektör'!$A:$H,9,0)</f>
        <v>#REF!</v>
      </c>
      <c r="J281" s="127" t="e">
        <f>VLOOKUP(A281,'Tüm - Sektör'!$A:$H,10,0)</f>
        <v>#REF!</v>
      </c>
      <c r="K281" s="128" t="e">
        <f>VLOOKUP(A281,'Tüm - Sektör'!$A:$H,11,0)</f>
        <v>#REF!</v>
      </c>
      <c r="L281" s="128" t="e">
        <f>VLOOKUP(A281,'Tüm - Sektör'!$A:$H,12,0)</f>
        <v>#REF!</v>
      </c>
      <c r="M281" s="128" t="e">
        <f>VLOOKUP(A281,'Tüm - Sektör'!$A:$H,13,0)</f>
        <v>#REF!</v>
      </c>
      <c r="N281" s="129" t="e">
        <f>VLOOKUP(A281,'Tüm - Sektör'!$A:$H,14,0)</f>
        <v>#REF!</v>
      </c>
      <c r="O281" s="130" t="e">
        <f>VLOOKUP(A281,'Tüm - Sektör'!$A:$H,15,0)</f>
        <v>#REF!</v>
      </c>
      <c r="P281" s="152" t="e">
        <f>VLOOKUP(A281,'Tüm - Sektör'!$A:$H,16,0)</f>
        <v>#REF!</v>
      </c>
      <c r="Q281" s="158">
        <f>E281*G281/100</f>
        <v>0.55907100832787582</v>
      </c>
      <c r="R281" s="166" t="str">
        <f>IF(OR(H281="", H282="", Q281=0), "", IF(H281&lt;H282, (H282-H281)/H281, ""))</f>
        <v/>
      </c>
      <c r="S281" s="191">
        <v>0.55907100832787582</v>
      </c>
      <c r="T281" s="208">
        <f>S281-Q281</f>
        <v>0</v>
      </c>
      <c r="U281" s="222"/>
      <c r="W281" s="200"/>
      <c r="X281" s="209" t="str">
        <f>IF(COUNTIF('Yıldız Liste'!A:A, A281)&gt;0, "Yıldız Pazar", IF(COUNTIF('Ana Pazar Liste'!A:A, A281)&gt;0, "Ana Pazar", IF(COUNTIF('Alt Pazar Liste'!A:A, A281)&gt;0, "Alt Pazar", "")))</f>
        <v>Yıldız Pazar</v>
      </c>
    </row>
    <row r="282" spans="1:24" ht="30" customHeight="1" thickTop="1" thickBot="1">
      <c r="A282" s="125" t="s">
        <v>270</v>
      </c>
      <c r="B282" s="136" t="s">
        <v>352</v>
      </c>
      <c r="C282" s="137">
        <v>88342093000</v>
      </c>
      <c r="D282" s="137">
        <v>181054233</v>
      </c>
      <c r="E282" s="128">
        <f>VLOOKUP(A282,'Tüm - Sektör'!$A:$H,5,0)</f>
        <v>0.82604785055004171</v>
      </c>
      <c r="F282" s="128">
        <f>VLOOKUP(A282,'Tüm - Sektör'!$A:$H,6,0)</f>
        <v>8.8419362589203295E-3</v>
      </c>
      <c r="G282" s="127">
        <f>VLOOKUP(A282,'Tüm - Sektör'!$A:$H,7,0)</f>
        <v>91.899596000000003</v>
      </c>
      <c r="H282" s="159">
        <v>527</v>
      </c>
      <c r="I282" s="141" t="e">
        <f>VLOOKUP(A282,'Tüm - Sektör'!$A:$H,9,0)</f>
        <v>#REF!</v>
      </c>
      <c r="J282" s="145" t="e">
        <f>VLOOKUP(A282,'Tüm - Sektör'!$A:$H,10,0)</f>
        <v>#REF!</v>
      </c>
      <c r="K282" s="146" t="e">
        <f>VLOOKUP(A282,'Tüm - Sektör'!$A:$H,11,0)</f>
        <v>#REF!</v>
      </c>
      <c r="L282" s="146" t="e">
        <f>VLOOKUP(A282,'Tüm - Sektör'!$A:$H,12,0)</f>
        <v>#REF!</v>
      </c>
      <c r="M282" s="146" t="e">
        <f>VLOOKUP(A282,'Tüm - Sektör'!$A:$H,13,0)</f>
        <v>#REF!</v>
      </c>
      <c r="N282" s="147" t="e">
        <f>VLOOKUP(A282,'Tüm - Sektör'!$A:$H,14,0)</f>
        <v>#REF!</v>
      </c>
      <c r="O282" s="148" t="e">
        <f>VLOOKUP(A282,'Tüm - Sektör'!$A:$H,15,0)</f>
        <v>#REF!</v>
      </c>
      <c r="P282" s="156" t="e">
        <f>VLOOKUP(A282,'Tüm - Sektör'!$A:$H,16,0)</f>
        <v>#REF!</v>
      </c>
      <c r="Q282" s="158">
        <f>E282*G282/100</f>
        <v>0.75913463742217213</v>
      </c>
      <c r="R282" s="166" t="str">
        <f>IF(OR(H282="", H283="", Q282=0), "", IF(H282&lt;H283, (H283-H282)/H282, ""))</f>
        <v/>
      </c>
      <c r="S282" s="191">
        <v>0.75913463742217213</v>
      </c>
      <c r="T282" s="208">
        <f>S282-Q282</f>
        <v>0</v>
      </c>
      <c r="U282" s="222"/>
      <c r="W282" s="200"/>
      <c r="X282" s="209" t="str">
        <f>IF(COUNTIF('Yıldız Liste'!A:A, A282)&gt;0, "Yıldız Pazar", IF(COUNTIF('Ana Pazar Liste'!A:A, A282)&gt;0, "Ana Pazar", IF(COUNTIF('Alt Pazar Liste'!A:A, A282)&gt;0, "Alt Pazar", "")))</f>
        <v>Yıldız Pazar</v>
      </c>
    </row>
    <row r="283" spans="1:24" ht="30" customHeight="1" thickTop="1" thickBot="1">
      <c r="A283" s="125" t="s">
        <v>482</v>
      </c>
      <c r="B283" s="136" t="s">
        <v>255</v>
      </c>
      <c r="C283" s="137">
        <v>3023972122</v>
      </c>
      <c r="D283" s="137">
        <v>21000000</v>
      </c>
      <c r="E283" s="128">
        <f>VLOOKUP(A283,'Tüm - Sektör'!$A:$H,5,0)</f>
        <v>15.382450304734995</v>
      </c>
      <c r="F283" s="128">
        <f>VLOOKUP(A283,'Tüm - Sektör'!$A:$H,6,0)</f>
        <v>1.4362698697231555</v>
      </c>
      <c r="G283" s="127">
        <f>VLOOKUP(A283,'Tüm - Sektör'!$A:$H,7,0)</f>
        <v>4.9969520000000003</v>
      </c>
      <c r="H283" s="159">
        <v>520.5</v>
      </c>
      <c r="I283" s="141" t="e">
        <f>VLOOKUP(A283,'Tüm - Sektör'!$A:$H,9,0)</f>
        <v>#REF!</v>
      </c>
      <c r="J283" s="145" t="e">
        <f>VLOOKUP(A283,'Tüm - Sektör'!$A:$H,10,0)</f>
        <v>#REF!</v>
      </c>
      <c r="K283" s="146" t="e">
        <f>VLOOKUP(A283,'Tüm - Sektör'!$A:$H,11,0)</f>
        <v>#REF!</v>
      </c>
      <c r="L283" s="146" t="e">
        <f>VLOOKUP(A283,'Tüm - Sektör'!$A:$H,12,0)</f>
        <v>#REF!</v>
      </c>
      <c r="M283" s="146" t="e">
        <f>VLOOKUP(A283,'Tüm - Sektör'!$A:$H,13,0)</f>
        <v>#REF!</v>
      </c>
      <c r="N283" s="147" t="e">
        <f>VLOOKUP(A283,'Tüm - Sektör'!$A:$H,14,0)</f>
        <v>#REF!</v>
      </c>
      <c r="O283" s="148" t="e">
        <f>VLOOKUP(A283,'Tüm - Sektör'!$A:$H,15,0)</f>
        <v>#REF!</v>
      </c>
      <c r="P283" s="156" t="e">
        <f>VLOOKUP(A283,'Tüm - Sektör'!$A:$H,16,0)</f>
        <v>#REF!</v>
      </c>
      <c r="Q283" s="158">
        <f>E283*G283/100</f>
        <v>0.76865365815146147</v>
      </c>
      <c r="R283" s="166" t="str">
        <f>IF(OR(H283="", H284="", Q283=0), "", IF(H283&lt;H284, (H284-H283)/H283, ""))</f>
        <v/>
      </c>
      <c r="S283" s="191">
        <v>0.76865365815146147</v>
      </c>
      <c r="T283" s="208">
        <f>S283-Q283</f>
        <v>0</v>
      </c>
      <c r="U283" s="222"/>
      <c r="W283" s="200"/>
      <c r="X283" s="209" t="str">
        <f>IF(COUNTIF('Yıldız Liste'!A:A, A283)&gt;0, "Yıldız Pazar", IF(COUNTIF('Ana Pazar Liste'!A:A, A283)&gt;0, "Ana Pazar", IF(COUNTIF('Alt Pazar Liste'!A:A, A283)&gt;0, "Alt Pazar", "")))</f>
        <v>Yıldız Pazar</v>
      </c>
    </row>
    <row r="284" spans="1:24" ht="30" customHeight="1" thickTop="1" thickBot="1">
      <c r="A284" s="125" t="s">
        <v>262</v>
      </c>
      <c r="B284" s="136" t="s">
        <v>255</v>
      </c>
      <c r="C284" s="137">
        <v>35388745864</v>
      </c>
      <c r="D284" s="137">
        <v>334000000</v>
      </c>
      <c r="E284" s="128">
        <f>VLOOKUP(A284,'Tüm - Sektör'!$A:$H,5,0)</f>
        <v>1.1844338856111656</v>
      </c>
      <c r="F284" s="128">
        <f>VLOOKUP(A284,'Tüm - Sektör'!$A:$H,6,0)</f>
        <v>7.3572805775036993E-3</v>
      </c>
      <c r="G284" s="127">
        <f>VLOOKUP(A284,'Tüm - Sektör'!$A:$H,7,0)</f>
        <v>70.556014000000005</v>
      </c>
      <c r="H284" s="159">
        <v>478.75</v>
      </c>
      <c r="I284" s="141" t="e">
        <f>VLOOKUP(A284,'Tüm - Sektör'!$A:$H,9,0)</f>
        <v>#REF!</v>
      </c>
      <c r="J284" s="145" t="e">
        <f>VLOOKUP(A284,'Tüm - Sektör'!$A:$H,10,0)</f>
        <v>#REF!</v>
      </c>
      <c r="K284" s="146" t="e">
        <f>VLOOKUP(A284,'Tüm - Sektör'!$A:$H,11,0)</f>
        <v>#REF!</v>
      </c>
      <c r="L284" s="146" t="e">
        <f>VLOOKUP(A284,'Tüm - Sektör'!$A:$H,12,0)</f>
        <v>#REF!</v>
      </c>
      <c r="M284" s="146" t="e">
        <f>VLOOKUP(A284,'Tüm - Sektör'!$A:$H,13,0)</f>
        <v>#REF!</v>
      </c>
      <c r="N284" s="147" t="e">
        <f>VLOOKUP(A284,'Tüm - Sektör'!$A:$H,14,0)</f>
        <v>#REF!</v>
      </c>
      <c r="O284" s="148" t="e">
        <f>VLOOKUP(A284,'Tüm - Sektör'!$A:$H,15,0)</f>
        <v>#REF!</v>
      </c>
      <c r="P284" s="156" t="e">
        <f>VLOOKUP(A284,'Tüm - Sektör'!$A:$H,16,0)</f>
        <v>#REF!</v>
      </c>
      <c r="Q284" s="158">
        <f>E284*G284/100</f>
        <v>0.83568933815255808</v>
      </c>
      <c r="R284" s="166" t="str">
        <f>IF(OR(H284="", H285="", Q284=0), "", IF(H284&lt;H285, (H285-H284)/H284, ""))</f>
        <v/>
      </c>
      <c r="S284" s="191">
        <v>0.83568933815255808</v>
      </c>
      <c r="T284" s="208">
        <f>S284-Q284</f>
        <v>0</v>
      </c>
      <c r="U284" s="222"/>
      <c r="W284" s="200"/>
      <c r="X284" s="209" t="str">
        <f>IF(COUNTIF('Yıldız Liste'!A:A, A284)&gt;0, "Yıldız Pazar", IF(COUNTIF('Ana Pazar Liste'!A:A, A284)&gt;0, "Ana Pazar", IF(COUNTIF('Alt Pazar Liste'!A:A, A284)&gt;0, "Alt Pazar", "")))</f>
        <v>Yıldız Pazar</v>
      </c>
    </row>
    <row r="285" spans="1:24" ht="30" customHeight="1" thickTop="1" thickBot="1">
      <c r="A285" s="125" t="s">
        <v>1</v>
      </c>
      <c r="B285" s="136" t="s">
        <v>375</v>
      </c>
      <c r="C285" s="137">
        <v>17091099555</v>
      </c>
      <c r="D285" s="137">
        <v>100066875</v>
      </c>
      <c r="E285" s="128">
        <f>VLOOKUP(A285,'Tüm - Sektör'!$A:$H,5,0)</f>
        <v>3.7332253594915294</v>
      </c>
      <c r="F285" s="128">
        <f>VLOOKUP(A285,'Tüm - Sektör'!$A:$H,6,0)</f>
        <v>8.8405934443462481E-2</v>
      </c>
      <c r="G285" s="127">
        <f>VLOOKUP(A285,'Tüm - Sektör'!$A:$H,7,0)</f>
        <v>24.953838000000001</v>
      </c>
      <c r="H285" s="159">
        <v>429.5</v>
      </c>
      <c r="I285" s="141" t="e">
        <f>VLOOKUP(A285,'Tüm - Sektör'!$A:$H,9,0)</f>
        <v>#REF!</v>
      </c>
      <c r="J285" s="145" t="e">
        <f>VLOOKUP(A285,'Tüm - Sektör'!$A:$H,10,0)</f>
        <v>#REF!</v>
      </c>
      <c r="K285" s="146" t="e">
        <f>VLOOKUP(A285,'Tüm - Sektör'!$A:$H,11,0)</f>
        <v>#REF!</v>
      </c>
      <c r="L285" s="146" t="e">
        <f>VLOOKUP(A285,'Tüm - Sektör'!$A:$H,12,0)</f>
        <v>#REF!</v>
      </c>
      <c r="M285" s="146" t="e">
        <f>VLOOKUP(A285,'Tüm - Sektör'!$A:$H,13,0)</f>
        <v>#REF!</v>
      </c>
      <c r="N285" s="147" t="e">
        <f>VLOOKUP(A285,'Tüm - Sektör'!$A:$H,14,0)</f>
        <v>#REF!</v>
      </c>
      <c r="O285" s="148" t="e">
        <f>VLOOKUP(A285,'Tüm - Sektör'!$A:$H,15,0)</f>
        <v>#REF!</v>
      </c>
      <c r="P285" s="156" t="e">
        <f>VLOOKUP(A285,'Tüm - Sektör'!$A:$H,16,0)</f>
        <v>#REF!</v>
      </c>
      <c r="Q285" s="158">
        <f>E285*G285/100</f>
        <v>0.93158300838243391</v>
      </c>
      <c r="R285" s="166" t="str">
        <f>IF(OR(H285="", H286="", Q285=0), "", IF(H285&lt;H286, (H286-H285)/H285, ""))</f>
        <v/>
      </c>
      <c r="S285" s="191">
        <v>0.93158300838243391</v>
      </c>
      <c r="T285" s="208">
        <f>S285-Q285</f>
        <v>0</v>
      </c>
      <c r="U285" s="222"/>
      <c r="W285" s="200"/>
      <c r="X285" s="209" t="str">
        <f>IF(COUNTIF('Yıldız Liste'!A:A, A285)&gt;0, "Yıldız Pazar", IF(COUNTIF('Ana Pazar Liste'!A:A, A285)&gt;0, "Ana Pazar", IF(COUNTIF('Alt Pazar Liste'!A:A, A285)&gt;0, "Alt Pazar", "")))</f>
        <v>Yıldız Pazar</v>
      </c>
    </row>
    <row r="286" spans="1:24" ht="30" customHeight="1" thickTop="1" thickBot="1">
      <c r="A286" s="125" t="s">
        <v>441</v>
      </c>
      <c r="B286" s="136" t="s">
        <v>393</v>
      </c>
      <c r="C286" s="137">
        <v>40007605000</v>
      </c>
      <c r="D286" s="137">
        <v>191012202</v>
      </c>
      <c r="E286" s="128">
        <f>VLOOKUP(A286,'Tüm - Sektör'!$A:$H,5,0)</f>
        <v>1.1759190469834835</v>
      </c>
      <c r="F286" s="128">
        <f>VLOOKUP(A286,'Tüm - Sektör'!$A:$H,6,0)</f>
        <v>1.4798695779980742E-2</v>
      </c>
      <c r="G286" s="127">
        <f>VLOOKUP(A286,'Tüm - Sektör'!$A:$H,7,0)</f>
        <v>79.717928999999998</v>
      </c>
      <c r="H286" s="159">
        <v>426.75</v>
      </c>
      <c r="I286" s="141" t="e">
        <f>VLOOKUP(A286,'Tüm - Sektör'!$A:$H,9,0)</f>
        <v>#REF!</v>
      </c>
      <c r="J286" s="145" t="e">
        <f>VLOOKUP(A286,'Tüm - Sektör'!$A:$H,10,0)</f>
        <v>#REF!</v>
      </c>
      <c r="K286" s="146" t="e">
        <f>VLOOKUP(A286,'Tüm - Sektör'!$A:$H,11,0)</f>
        <v>#REF!</v>
      </c>
      <c r="L286" s="146" t="e">
        <f>VLOOKUP(A286,'Tüm - Sektör'!$A:$H,12,0)</f>
        <v>#REF!</v>
      </c>
      <c r="M286" s="146" t="e">
        <f>VLOOKUP(A286,'Tüm - Sektör'!$A:$H,13,0)</f>
        <v>#REF!</v>
      </c>
      <c r="N286" s="147" t="e">
        <f>VLOOKUP(A286,'Tüm - Sektör'!$A:$H,14,0)</f>
        <v>#REF!</v>
      </c>
      <c r="O286" s="148" t="e">
        <f>VLOOKUP(A286,'Tüm - Sektör'!$A:$H,15,0)</f>
        <v>#REF!</v>
      </c>
      <c r="P286" s="156" t="e">
        <f>VLOOKUP(A286,'Tüm - Sektör'!$A:$H,16,0)</f>
        <v>#REF!</v>
      </c>
      <c r="Q286" s="158">
        <f>E286*G286/100</f>
        <v>0.93741831097176997</v>
      </c>
      <c r="R286" s="166" t="str">
        <f>IF(OR(H286="", H287="", Q286=0), "", IF(H286&lt;H287, (H287-H286)/H286, ""))</f>
        <v/>
      </c>
      <c r="S286" s="191">
        <v>0.93741831097176997</v>
      </c>
      <c r="T286" s="208">
        <f>S286-Q286</f>
        <v>0</v>
      </c>
      <c r="U286" s="222"/>
      <c r="W286" s="200"/>
      <c r="X286" s="209" t="str">
        <f>IF(COUNTIF('Yıldız Liste'!A:A, A286)&gt;0, "Yıldız Pazar", IF(COUNTIF('Ana Pazar Liste'!A:A, A286)&gt;0, "Ana Pazar", IF(COUNTIF('Alt Pazar Liste'!A:A, A286)&gt;0, "Alt Pazar", "")))</f>
        <v>Yıldız Pazar</v>
      </c>
    </row>
    <row r="287" spans="1:24" ht="30" customHeight="1" thickTop="1" thickBot="1">
      <c r="A287" s="125" t="s">
        <v>259</v>
      </c>
      <c r="B287" s="136" t="s">
        <v>255</v>
      </c>
      <c r="C287" s="137">
        <v>353670740000</v>
      </c>
      <c r="D287" s="137">
        <v>1926795598</v>
      </c>
      <c r="E287" s="128">
        <f>VLOOKUP(A287,'Tüm - Sektör'!$A:$H,5,0)</f>
        <v>0.10995043777541345</v>
      </c>
      <c r="F287" s="128">
        <f>VLOOKUP(A287,'Tüm - Sektör'!$A:$H,6,0)</f>
        <v>1.4594340327985894E-4</v>
      </c>
      <c r="G287" s="127">
        <f>VLOOKUP(A287,'Tüm - Sektör'!$A:$H,7,0)</f>
        <v>936.47786499999995</v>
      </c>
      <c r="H287" s="159">
        <v>388.5</v>
      </c>
      <c r="I287" s="141" t="e">
        <f>VLOOKUP(A287,'Tüm - Sektör'!$A:$H,9,0)</f>
        <v>#REF!</v>
      </c>
      <c r="J287" s="145" t="e">
        <f>VLOOKUP(A287,'Tüm - Sektör'!$A:$H,10,0)</f>
        <v>#REF!</v>
      </c>
      <c r="K287" s="146" t="e">
        <f>VLOOKUP(A287,'Tüm - Sektör'!$A:$H,11,0)</f>
        <v>#REF!</v>
      </c>
      <c r="L287" s="146" t="e">
        <f>VLOOKUP(A287,'Tüm - Sektör'!$A:$H,12,0)</f>
        <v>#REF!</v>
      </c>
      <c r="M287" s="146" t="e">
        <f>VLOOKUP(A287,'Tüm - Sektör'!$A:$H,13,0)</f>
        <v>#REF!</v>
      </c>
      <c r="N287" s="147" t="e">
        <f>VLOOKUP(A287,'Tüm - Sektör'!$A:$H,14,0)</f>
        <v>#REF!</v>
      </c>
      <c r="O287" s="148" t="e">
        <f>VLOOKUP(A287,'Tüm - Sektör'!$A:$H,15,0)</f>
        <v>#REF!</v>
      </c>
      <c r="P287" s="156" t="e">
        <f>VLOOKUP(A287,'Tüm - Sektör'!$A:$H,16,0)</f>
        <v>#REF!</v>
      </c>
      <c r="Q287" s="158">
        <f>E287*G287/100</f>
        <v>1.0296615122373454</v>
      </c>
      <c r="R287" s="166" t="str">
        <f>IF(OR(H287="", H288="", Q287=0), "", IF(H287&lt;H288, (H288-H287)/H287, ""))</f>
        <v/>
      </c>
      <c r="S287" s="191">
        <v>1.0296615122373454</v>
      </c>
      <c r="T287" s="208">
        <f>S287-Q287</f>
        <v>0</v>
      </c>
      <c r="U287" s="222"/>
      <c r="W287" s="200"/>
      <c r="X287" s="209" t="str">
        <f>IF(COUNTIF('Yıldız Liste'!A:A, A287)&gt;0, "Yıldız Pazar", IF(COUNTIF('Ana Pazar Liste'!A:A, A287)&gt;0, "Ana Pazar", IF(COUNTIF('Alt Pazar Liste'!A:A, A287)&gt;0, "Alt Pazar", "")))</f>
        <v>Yıldız Pazar</v>
      </c>
    </row>
    <row r="288" spans="1:24" ht="30" customHeight="1" thickTop="1" thickBot="1">
      <c r="A288" s="125" t="s">
        <v>277</v>
      </c>
      <c r="B288" s="136" t="s">
        <v>354</v>
      </c>
      <c r="C288" s="137">
        <v>281073867000</v>
      </c>
      <c r="D288" s="137">
        <v>4560000000</v>
      </c>
      <c r="E288" s="128">
        <f>VLOOKUP(A288,'Tüm - Sektör'!$A:$H,5,0)</f>
        <v>8.7639677598515792E-2</v>
      </c>
      <c r="F288" s="128">
        <f>VLOOKUP(A288,'Tüm - Sektör'!$A:$H,6,0)</f>
        <v>5.0576914588247799E-5</v>
      </c>
      <c r="G288" s="127">
        <f>VLOOKUP(A288,'Tüm - Sektör'!$A:$H,7,0)</f>
        <v>1175.783874</v>
      </c>
      <c r="H288" s="159">
        <v>388.25</v>
      </c>
      <c r="I288" s="141" t="e">
        <f>VLOOKUP(A288,'Tüm - Sektör'!$A:$H,9,0)</f>
        <v>#REF!</v>
      </c>
      <c r="J288" s="145" t="e">
        <f>VLOOKUP(A288,'Tüm - Sektör'!$A:$H,10,0)</f>
        <v>#REF!</v>
      </c>
      <c r="K288" s="146" t="e">
        <f>VLOOKUP(A288,'Tüm - Sektör'!$A:$H,11,0)</f>
        <v>#REF!</v>
      </c>
      <c r="L288" s="146" t="e">
        <f>VLOOKUP(A288,'Tüm - Sektör'!$A:$H,12,0)</f>
        <v>#REF!</v>
      </c>
      <c r="M288" s="146" t="e">
        <f>VLOOKUP(A288,'Tüm - Sektör'!$A:$H,13,0)</f>
        <v>#REF!</v>
      </c>
      <c r="N288" s="147" t="e">
        <f>VLOOKUP(A288,'Tüm - Sektör'!$A:$H,14,0)</f>
        <v>#REF!</v>
      </c>
      <c r="O288" s="148" t="e">
        <f>VLOOKUP(A288,'Tüm - Sektör'!$A:$H,15,0)</f>
        <v>#REF!</v>
      </c>
      <c r="P288" s="156" t="e">
        <f>VLOOKUP(A288,'Tüm - Sektör'!$A:$H,16,0)</f>
        <v>#REF!</v>
      </c>
      <c r="Q288" s="158">
        <f>E288*G288/100</f>
        <v>1.0304531964289392</v>
      </c>
      <c r="R288" s="166" t="str">
        <f>IF(OR(H288="", H289="", Q288=0), "", IF(H288&lt;H289, (H289-H288)/H288, ""))</f>
        <v/>
      </c>
      <c r="S288" s="191">
        <v>1.0304531964289392</v>
      </c>
      <c r="T288" s="208">
        <f>S288-Q288</f>
        <v>0</v>
      </c>
      <c r="U288" s="222"/>
      <c r="W288" s="200"/>
      <c r="X288" s="209" t="str">
        <f>IF(COUNTIF('Yıldız Liste'!A:A, A288)&gt;0, "Yıldız Pazar", IF(COUNTIF('Ana Pazar Liste'!A:A, A288)&gt;0, "Ana Pazar", IF(COUNTIF('Alt Pazar Liste'!A:A, A288)&gt;0, "Alt Pazar", "")))</f>
        <v>Yıldız Pazar</v>
      </c>
    </row>
    <row r="289" spans="1:24" ht="30" customHeight="1" thickTop="1" thickBot="1">
      <c r="A289" s="125" t="s">
        <v>296</v>
      </c>
      <c r="B289" s="136" t="s">
        <v>357</v>
      </c>
      <c r="C289" s="137">
        <v>34465646741</v>
      </c>
      <c r="D289" s="137">
        <v>621000000</v>
      </c>
      <c r="E289" s="128">
        <f>VLOOKUP(A289,'Tüm - Sektör'!$A:$H,5,0)</f>
        <v>1.2143171390785348</v>
      </c>
      <c r="F289" s="128">
        <f>VLOOKUP(A289,'Tüm - Sektör'!$A:$H,6,0)</f>
        <v>5.5869203546286394E-3</v>
      </c>
      <c r="G289" s="127">
        <f>VLOOKUP(A289,'Tüm - Sektör'!$A:$H,7,0)</f>
        <v>92.579552000000007</v>
      </c>
      <c r="H289" s="159">
        <v>356</v>
      </c>
      <c r="I289" s="141" t="e">
        <f>VLOOKUP(A289,'Tüm - Sektör'!$A:$H,9,0)</f>
        <v>#REF!</v>
      </c>
      <c r="J289" s="145" t="e">
        <f>VLOOKUP(A289,'Tüm - Sektör'!$A:$H,10,0)</f>
        <v>#REF!</v>
      </c>
      <c r="K289" s="146" t="e">
        <f>VLOOKUP(A289,'Tüm - Sektör'!$A:$H,11,0)</f>
        <v>#REF!</v>
      </c>
      <c r="L289" s="146" t="e">
        <f>VLOOKUP(A289,'Tüm - Sektör'!$A:$H,12,0)</f>
        <v>#REF!</v>
      </c>
      <c r="M289" s="146" t="e">
        <f>VLOOKUP(A289,'Tüm - Sektör'!$A:$H,13,0)</f>
        <v>#REF!</v>
      </c>
      <c r="N289" s="147" t="e">
        <f>VLOOKUP(A289,'Tüm - Sektör'!$A:$H,14,0)</f>
        <v>#REF!</v>
      </c>
      <c r="O289" s="148" t="e">
        <f>VLOOKUP(A289,'Tüm - Sektör'!$A:$H,15,0)</f>
        <v>#REF!</v>
      </c>
      <c r="P289" s="156" t="e">
        <f>VLOOKUP(A289,'Tüm - Sektör'!$A:$H,16,0)</f>
        <v>#REF!</v>
      </c>
      <c r="Q289" s="158">
        <f>E289*G289/100</f>
        <v>1.1242093672181246</v>
      </c>
      <c r="R289" s="166" t="str">
        <f>IF(OR(H289="", H290="", Q289=0), "", IF(H289&lt;H290, (H290-H289)/H289, ""))</f>
        <v/>
      </c>
      <c r="S289" s="191">
        <v>1.1242093672181246</v>
      </c>
      <c r="T289" s="208">
        <f>S289-Q289</f>
        <v>0</v>
      </c>
      <c r="U289" s="222"/>
      <c r="W289" s="200"/>
      <c r="X289" s="209" t="str">
        <f>IF(COUNTIF('Yıldız Liste'!A:A, A289)&gt;0, "Yıldız Pazar", IF(COUNTIF('Ana Pazar Liste'!A:A, A289)&gt;0, "Ana Pazar", IF(COUNTIF('Alt Pazar Liste'!A:A, A289)&gt;0, "Alt Pazar", "")))</f>
        <v>Yıldız Pazar</v>
      </c>
    </row>
    <row r="290" spans="1:24" ht="30" customHeight="1" thickTop="1" thickBot="1">
      <c r="A290" s="125" t="s">
        <v>2</v>
      </c>
      <c r="B290" s="136" t="s">
        <v>255</v>
      </c>
      <c r="C290" s="137">
        <v>71378041000</v>
      </c>
      <c r="D290" s="137">
        <v>219800767</v>
      </c>
      <c r="E290" s="128">
        <f>VLOOKUP(A290,'Tüm - Sektör'!$A:$H,5,0)</f>
        <v>2.3651898670218081</v>
      </c>
      <c r="F290" s="128">
        <f>VLOOKUP(A290,'Tüm - Sektör'!$A:$H,6,0)</f>
        <v>3.2121183524035792E-2</v>
      </c>
      <c r="G290" s="127">
        <f>VLOOKUP(A290,'Tüm - Sektör'!$A:$H,7,0)</f>
        <v>51.918782</v>
      </c>
      <c r="H290" s="159">
        <v>325.75</v>
      </c>
      <c r="I290" s="141" t="e">
        <f>VLOOKUP(A290,'Tüm - Sektör'!$A:$H,9,0)</f>
        <v>#REF!</v>
      </c>
      <c r="J290" s="145" t="e">
        <f>VLOOKUP(A290,'Tüm - Sektör'!$A:$H,10,0)</f>
        <v>#REF!</v>
      </c>
      <c r="K290" s="146" t="e">
        <f>VLOOKUP(A290,'Tüm - Sektör'!$A:$H,11,0)</f>
        <v>#REF!</v>
      </c>
      <c r="L290" s="146" t="e">
        <f>VLOOKUP(A290,'Tüm - Sektör'!$A:$H,12,0)</f>
        <v>#REF!</v>
      </c>
      <c r="M290" s="146" t="e">
        <f>VLOOKUP(A290,'Tüm - Sektör'!$A:$H,13,0)</f>
        <v>#REF!</v>
      </c>
      <c r="N290" s="147" t="e">
        <f>VLOOKUP(A290,'Tüm - Sektör'!$A:$H,14,0)</f>
        <v>#REF!</v>
      </c>
      <c r="O290" s="148" t="e">
        <f>VLOOKUP(A290,'Tüm - Sektör'!$A:$H,15,0)</f>
        <v>#REF!</v>
      </c>
      <c r="P290" s="156" t="e">
        <f>VLOOKUP(A290,'Tüm - Sektör'!$A:$H,16,0)</f>
        <v>#REF!</v>
      </c>
      <c r="Q290" s="158">
        <f>E290*G290/100</f>
        <v>1.2279777709451425</v>
      </c>
      <c r="R290" s="166" t="str">
        <f>IF(OR(H290="", H291="", Q290=0), "", IF(H290&lt;H291, (H291-H290)/H290, ""))</f>
        <v/>
      </c>
      <c r="S290" s="191">
        <v>1.2279777709451425</v>
      </c>
      <c r="T290" s="208">
        <f>S290-Q290</f>
        <v>0</v>
      </c>
      <c r="U290" s="222"/>
      <c r="W290" s="200"/>
      <c r="X290" s="209" t="str">
        <f>IF(COUNTIF('Yıldız Liste'!A:A, A290)&gt;0, "Yıldız Pazar", IF(COUNTIF('Ana Pazar Liste'!A:A, A290)&gt;0, "Ana Pazar", IF(COUNTIF('Alt Pazar Liste'!A:A, A290)&gt;0, "Alt Pazar", "")))</f>
        <v>Yıldız Pazar</v>
      </c>
    </row>
    <row r="291" spans="1:24" ht="30" customHeight="1" thickTop="1" thickBot="1">
      <c r="A291" s="125" t="s">
        <v>193</v>
      </c>
      <c r="B291" s="136" t="s">
        <v>375</v>
      </c>
      <c r="C291" s="137">
        <v>7824461000</v>
      </c>
      <c r="D291" s="137">
        <v>120000000</v>
      </c>
      <c r="E291" s="128">
        <f>VLOOKUP(A291,'Tüm - Sektör'!$A:$H,5,0)</f>
        <v>3.9307434450922307</v>
      </c>
      <c r="F291" s="128">
        <f>VLOOKUP(A291,'Tüm - Sektör'!$A:$H,6,0)</f>
        <v>0.10635128368756036</v>
      </c>
      <c r="G291" s="127">
        <f>VLOOKUP(A291,'Tüm - Sektör'!$A:$H,7,0)</f>
        <v>32.616509000000001</v>
      </c>
      <c r="H291" s="159">
        <v>312</v>
      </c>
      <c r="I291" s="141" t="e">
        <f>VLOOKUP(A291,'Tüm - Sektör'!$A:$H,9,0)</f>
        <v>#REF!</v>
      </c>
      <c r="J291" s="145" t="e">
        <f>VLOOKUP(A291,'Tüm - Sektör'!$A:$H,10,0)</f>
        <v>#REF!</v>
      </c>
      <c r="K291" s="146" t="e">
        <f>VLOOKUP(A291,'Tüm - Sektör'!$A:$H,11,0)</f>
        <v>#REF!</v>
      </c>
      <c r="L291" s="146" t="e">
        <f>VLOOKUP(A291,'Tüm - Sektör'!$A:$H,12,0)</f>
        <v>#REF!</v>
      </c>
      <c r="M291" s="146" t="e">
        <f>VLOOKUP(A291,'Tüm - Sektör'!$A:$H,13,0)</f>
        <v>#REF!</v>
      </c>
      <c r="N291" s="147" t="e">
        <f>VLOOKUP(A291,'Tüm - Sektör'!$A:$H,14,0)</f>
        <v>#REF!</v>
      </c>
      <c r="O291" s="148" t="e">
        <f>VLOOKUP(A291,'Tüm - Sektör'!$A:$H,15,0)</f>
        <v>#REF!</v>
      </c>
      <c r="P291" s="156" t="e">
        <f>VLOOKUP(A291,'Tüm - Sektör'!$A:$H,16,0)</f>
        <v>#REF!</v>
      </c>
      <c r="Q291" s="158">
        <f>E291*G291/100</f>
        <v>1.2820712895354174</v>
      </c>
      <c r="R291" s="166" t="str">
        <f>IF(OR(H291="", H292="", Q291=0), "", IF(H291&lt;H292, (H292-H291)/H291, ""))</f>
        <v/>
      </c>
      <c r="S291" s="191">
        <v>1.2820712895354174</v>
      </c>
      <c r="T291" s="208">
        <f>S291-Q291</f>
        <v>0</v>
      </c>
      <c r="U291" s="222"/>
      <c r="W291" s="200"/>
      <c r="X291" s="209" t="str">
        <f>IF(COUNTIF('Yıldız Liste'!A:A, A291)&gt;0, "Yıldız Pazar", IF(COUNTIF('Ana Pazar Liste'!A:A, A291)&gt;0, "Ana Pazar", IF(COUNTIF('Alt Pazar Liste'!A:A, A291)&gt;0, "Alt Pazar", "")))</f>
        <v>Yıldız Pazar</v>
      </c>
    </row>
    <row r="292" spans="1:24" ht="30" customHeight="1" thickTop="1" thickBot="1">
      <c r="A292" s="125" t="s">
        <v>141</v>
      </c>
      <c r="B292" s="136" t="s">
        <v>349</v>
      </c>
      <c r="C292" s="137">
        <v>30199553337</v>
      </c>
      <c r="D292" s="137">
        <v>105000000</v>
      </c>
      <c r="E292" s="128">
        <f>VLOOKUP(A292,'Tüm - Sektör'!$A:$H,5,0)</f>
        <v>6.6736280949732363</v>
      </c>
      <c r="F292" s="128">
        <f>VLOOKUP(A292,'Tüm - Sektör'!$A:$H,6,0)</f>
        <v>0.21256977528183585</v>
      </c>
      <c r="G292" s="127">
        <f>VLOOKUP(A292,'Tüm - Sektör'!$A:$H,7,0)</f>
        <v>19.260493</v>
      </c>
      <c r="H292" s="159">
        <v>311.25</v>
      </c>
      <c r="I292" s="141" t="e">
        <f>VLOOKUP(A292,'Tüm - Sektör'!$A:$H,9,0)</f>
        <v>#REF!</v>
      </c>
      <c r="J292" s="145" t="e">
        <f>VLOOKUP(A292,'Tüm - Sektör'!$A:$H,10,0)</f>
        <v>#REF!</v>
      </c>
      <c r="K292" s="146" t="e">
        <f>VLOOKUP(A292,'Tüm - Sektör'!$A:$H,11,0)</f>
        <v>#REF!</v>
      </c>
      <c r="L292" s="146" t="e">
        <f>VLOOKUP(A292,'Tüm - Sektör'!$A:$H,12,0)</f>
        <v>#REF!</v>
      </c>
      <c r="M292" s="146" t="e">
        <f>VLOOKUP(A292,'Tüm - Sektör'!$A:$H,13,0)</f>
        <v>#REF!</v>
      </c>
      <c r="N292" s="147" t="e">
        <f>VLOOKUP(A292,'Tüm - Sektör'!$A:$H,14,0)</f>
        <v>#REF!</v>
      </c>
      <c r="O292" s="148" t="e">
        <f>VLOOKUP(A292,'Tüm - Sektör'!$A:$H,15,0)</f>
        <v>#REF!</v>
      </c>
      <c r="P292" s="156" t="e">
        <f>VLOOKUP(A292,'Tüm - Sektör'!$A:$H,16,0)</f>
        <v>#REF!</v>
      </c>
      <c r="Q292" s="158">
        <f>E292*G292/100</f>
        <v>1.2853736720783535</v>
      </c>
      <c r="R292" s="166" t="str">
        <f>IF(OR(H292="", H293="", Q292=0), "", IF(H292&lt;H293, (H293-H292)/H292, ""))</f>
        <v/>
      </c>
      <c r="S292" s="191">
        <v>1.2853736720783535</v>
      </c>
      <c r="T292" s="208">
        <f>S292-Q292</f>
        <v>0</v>
      </c>
      <c r="U292" s="222"/>
      <c r="W292" s="200"/>
      <c r="X292" s="209" t="str">
        <f>IF(COUNTIF('Yıldız Liste'!A:A, A292)&gt;0, "Yıldız Pazar", IF(COUNTIF('Ana Pazar Liste'!A:A, A292)&gt;0, "Ana Pazar", IF(COUNTIF('Alt Pazar Liste'!A:A, A292)&gt;0, "Alt Pazar", "")))</f>
        <v>Yıldız Pazar</v>
      </c>
    </row>
    <row r="293" spans="1:24" ht="30" customHeight="1" thickTop="1" thickBot="1">
      <c r="A293" s="125" t="s">
        <v>119</v>
      </c>
      <c r="B293" s="136" t="s">
        <v>355</v>
      </c>
      <c r="C293" s="137">
        <v>5256723777</v>
      </c>
      <c r="D293" s="137">
        <v>93750000</v>
      </c>
      <c r="E293" s="128">
        <f>VLOOKUP(A293,'Tüm - Sektör'!$A:$H,5,0)</f>
        <v>7.0246725158041414</v>
      </c>
      <c r="F293" s="128">
        <f>VLOOKUP(A293,'Tüm - Sektör'!$A:$H,6,0)</f>
        <v>0.25927280335147929</v>
      </c>
      <c r="G293" s="127">
        <f>VLOOKUP(A293,'Tüm - Sektör'!$A:$H,7,0)</f>
        <v>18.316268000000001</v>
      </c>
      <c r="H293" s="159">
        <v>311</v>
      </c>
      <c r="I293" s="138" t="e">
        <f>VLOOKUP(A293,'Tüm - Sektör'!$A:$H,9,0)</f>
        <v>#REF!</v>
      </c>
      <c r="J293" s="137" t="e">
        <f>VLOOKUP(A293,'Tüm - Sektör'!$A:$H,10,0)</f>
        <v>#REF!</v>
      </c>
      <c r="K293" s="138" t="e">
        <f>VLOOKUP(A293,'Tüm - Sektör'!$A:$H,11,0)</f>
        <v>#REF!</v>
      </c>
      <c r="L293" s="138" t="e">
        <f>VLOOKUP(A293,'Tüm - Sektör'!$A:$H,12,0)</f>
        <v>#REF!</v>
      </c>
      <c r="M293" s="138" t="e">
        <f>VLOOKUP(A293,'Tüm - Sektör'!$A:$H,13,0)</f>
        <v>#REF!</v>
      </c>
      <c r="N293" s="139" t="e">
        <f>VLOOKUP(A293,'Tüm - Sektör'!$A:$H,14,0)</f>
        <v>#REF!</v>
      </c>
      <c r="O293" s="140" t="e">
        <f>VLOOKUP(A293,'Tüm - Sektör'!$A:$H,15,0)</f>
        <v>#REF!</v>
      </c>
      <c r="P293" s="154" t="e">
        <f>VLOOKUP(A293,'Tüm - Sektör'!$A:$H,16,0)</f>
        <v>#REF!</v>
      </c>
      <c r="Q293" s="158">
        <f>E293*G293/100</f>
        <v>1.2866578441170291</v>
      </c>
      <c r="R293" s="166" t="str">
        <f>IF(OR(H293="", H294="", Q293=0), "", IF(H293&lt;H294, (H294-H293)/H293, ""))</f>
        <v/>
      </c>
      <c r="S293" s="191">
        <v>1.2866578441170291</v>
      </c>
      <c r="T293" s="208">
        <f>S293-Q293</f>
        <v>0</v>
      </c>
      <c r="U293" s="222"/>
      <c r="W293" s="200"/>
      <c r="X293" s="209" t="str">
        <f>IF(COUNTIF('Yıldız Liste'!A:A, A293)&gt;0, "Yıldız Pazar", IF(COUNTIF('Ana Pazar Liste'!A:A, A293)&gt;0, "Ana Pazar", IF(COUNTIF('Alt Pazar Liste'!A:A, A293)&gt;0, "Alt Pazar", "")))</f>
        <v>Yıldız Pazar</v>
      </c>
    </row>
    <row r="294" spans="1:24" ht="30" customHeight="1" thickTop="1" thickBot="1">
      <c r="A294" s="125" t="s">
        <v>337</v>
      </c>
      <c r="B294" s="136" t="s">
        <v>356</v>
      </c>
      <c r="C294" s="137">
        <v>12392289821</v>
      </c>
      <c r="D294" s="137">
        <v>102000000</v>
      </c>
      <c r="E294" s="128">
        <f>VLOOKUP(A294,'Tüm - Sektör'!$A:$H,5,0)</f>
        <v>5.9491981313806637</v>
      </c>
      <c r="F294" s="128">
        <f>VLOOKUP(A294,'Tüm - Sektör'!$A:$H,6,0)</f>
        <v>0.19313070157708945</v>
      </c>
      <c r="G294" s="127">
        <f>VLOOKUP(A294,'Tüm - Sektör'!$A:$H,7,0)</f>
        <v>22.563583000000001</v>
      </c>
      <c r="H294" s="159">
        <v>298</v>
      </c>
      <c r="I294" s="141" t="e">
        <f>VLOOKUP(A294,'Tüm - Sektör'!$A:$H,9,0)</f>
        <v>#REF!</v>
      </c>
      <c r="J294" s="145" t="e">
        <f>VLOOKUP(A294,'Tüm - Sektör'!$A:$H,10,0)</f>
        <v>#REF!</v>
      </c>
      <c r="K294" s="146" t="e">
        <f>VLOOKUP(A294,'Tüm - Sektör'!$A:$H,11,0)</f>
        <v>#REF!</v>
      </c>
      <c r="L294" s="146" t="e">
        <f>VLOOKUP(A294,'Tüm - Sektör'!$A:$H,12,0)</f>
        <v>#REF!</v>
      </c>
      <c r="M294" s="146" t="e">
        <f>VLOOKUP(A294,'Tüm - Sektör'!$A:$H,13,0)</f>
        <v>#REF!</v>
      </c>
      <c r="N294" s="147" t="e">
        <f>VLOOKUP(A294,'Tüm - Sektör'!$A:$H,14,0)</f>
        <v>#REF!</v>
      </c>
      <c r="O294" s="148" t="e">
        <f>VLOOKUP(A294,'Tüm - Sektör'!$A:$H,15,0)</f>
        <v>#REF!</v>
      </c>
      <c r="P294" s="156" t="e">
        <f>VLOOKUP(A294,'Tüm - Sektör'!$A:$H,16,0)</f>
        <v>#REF!</v>
      </c>
      <c r="Q294" s="158">
        <f>E294*G294/100</f>
        <v>1.3423522582085252</v>
      </c>
      <c r="R294" s="166" t="str">
        <f>IF(OR(H294="", H295="", Q294=0), "", IF(H294&lt;H295, (H295-H294)/H294, ""))</f>
        <v/>
      </c>
      <c r="S294" s="191">
        <v>1.3423522582085252</v>
      </c>
      <c r="T294" s="208">
        <f>S294-Q294</f>
        <v>0</v>
      </c>
      <c r="U294" s="222"/>
      <c r="W294" s="200"/>
      <c r="X294" s="209" t="str">
        <f>IF(COUNTIF('Yıldız Liste'!A:A, A294)&gt;0, "Yıldız Pazar", IF(COUNTIF('Ana Pazar Liste'!A:A, A294)&gt;0, "Ana Pazar", IF(COUNTIF('Alt Pazar Liste'!A:A, A294)&gt;0, "Alt Pazar", "")))</f>
        <v>Yıldız Pazar</v>
      </c>
    </row>
    <row r="295" spans="1:24" ht="30" customHeight="1" thickTop="1" thickBot="1">
      <c r="A295" s="125" t="s">
        <v>294</v>
      </c>
      <c r="B295" s="136" t="s">
        <v>356</v>
      </c>
      <c r="C295" s="137">
        <v>966388000000</v>
      </c>
      <c r="D295" s="137">
        <v>1380000000</v>
      </c>
      <c r="E295" s="128">
        <f>VLOOKUP(A295,'Tüm - Sektör'!$A:$H,5,0)</f>
        <v>0.19514549814166846</v>
      </c>
      <c r="F295" s="128">
        <f>VLOOKUP(A295,'Tüm - Sektör'!$A:$H,6,0)</f>
        <v>4.859442655054247E-4</v>
      </c>
      <c r="G295" s="127">
        <f>VLOOKUP(A295,'Tüm - Sektör'!$A:$H,7,0)</f>
        <v>692.54227100000003</v>
      </c>
      <c r="H295" s="159">
        <v>296</v>
      </c>
      <c r="I295" s="141" t="e">
        <f>VLOOKUP(A295,'Tüm - Sektör'!$A:$H,9,0)</f>
        <v>#REF!</v>
      </c>
      <c r="J295" s="145" t="e">
        <f>VLOOKUP(A295,'Tüm - Sektör'!$A:$H,10,0)</f>
        <v>#REF!</v>
      </c>
      <c r="K295" s="146" t="e">
        <f>VLOOKUP(A295,'Tüm - Sektör'!$A:$H,11,0)</f>
        <v>#REF!</v>
      </c>
      <c r="L295" s="146" t="e">
        <f>VLOOKUP(A295,'Tüm - Sektör'!$A:$H,12,0)</f>
        <v>#REF!</v>
      </c>
      <c r="M295" s="146" t="e">
        <f>VLOOKUP(A295,'Tüm - Sektör'!$A:$H,13,0)</f>
        <v>#REF!</v>
      </c>
      <c r="N295" s="147" t="e">
        <f>VLOOKUP(A295,'Tüm - Sektör'!$A:$H,14,0)</f>
        <v>#REF!</v>
      </c>
      <c r="O295" s="148" t="e">
        <f>VLOOKUP(A295,'Tüm - Sektör'!$A:$H,15,0)</f>
        <v>#REF!</v>
      </c>
      <c r="P295" s="156" t="e">
        <f>VLOOKUP(A295,'Tüm - Sektör'!$A:$H,16,0)</f>
        <v>#REF!</v>
      </c>
      <c r="Q295" s="158">
        <f>E295*G295/100</f>
        <v>1.3514650645845736</v>
      </c>
      <c r="R295" s="166" t="str">
        <f>IF(OR(H295="", H296="", Q295=0), "", IF(H295&lt;H296, (H296-H295)/H295, ""))</f>
        <v/>
      </c>
      <c r="S295" s="191">
        <v>1.3514650645845736</v>
      </c>
      <c r="T295" s="208">
        <f>S295-Q295</f>
        <v>0</v>
      </c>
      <c r="U295" s="222"/>
      <c r="W295" s="200"/>
      <c r="X295" s="209" t="str">
        <f>IF(COUNTIF('Yıldız Liste'!A:A, A295)&gt;0, "Yıldız Pazar", IF(COUNTIF('Ana Pazar Liste'!A:A, A295)&gt;0, "Ana Pazar", IF(COUNTIF('Alt Pazar Liste'!A:A, A295)&gt;0, "Alt Pazar", "")))</f>
        <v>Yıldız Pazar</v>
      </c>
    </row>
    <row r="296" spans="1:24" ht="30" customHeight="1" thickTop="1" thickBot="1">
      <c r="A296" s="125" t="s">
        <v>447</v>
      </c>
      <c r="B296" s="136" t="s">
        <v>375</v>
      </c>
      <c r="C296" s="137">
        <v>38403565895</v>
      </c>
      <c r="D296" s="137">
        <v>998000000</v>
      </c>
      <c r="E296" s="128">
        <f>VLOOKUP(A296,'Tüm - Sektör'!$A:$H,5,0)</f>
        <v>0.31825942899850546</v>
      </c>
      <c r="F296" s="128">
        <f>VLOOKUP(A296,'Tüm - Sektör'!$A:$H,6,0)</f>
        <v>1.0883864281412841E-3</v>
      </c>
      <c r="G296" s="127">
        <f>VLOOKUP(A296,'Tüm - Sektör'!$A:$H,7,0)</f>
        <v>426.09840800000001</v>
      </c>
      <c r="H296" s="159">
        <v>295</v>
      </c>
      <c r="I296" s="141" t="e">
        <f>VLOOKUP(A296,'Tüm - Sektör'!$A:$H,9,0)</f>
        <v>#REF!</v>
      </c>
      <c r="J296" s="145" t="e">
        <f>VLOOKUP(A296,'Tüm - Sektör'!$A:$H,10,0)</f>
        <v>#REF!</v>
      </c>
      <c r="K296" s="146" t="e">
        <f>VLOOKUP(A296,'Tüm - Sektör'!$A:$H,11,0)</f>
        <v>#REF!</v>
      </c>
      <c r="L296" s="146" t="e">
        <f>VLOOKUP(A296,'Tüm - Sektör'!$A:$H,12,0)</f>
        <v>#REF!</v>
      </c>
      <c r="M296" s="146" t="e">
        <f>VLOOKUP(A296,'Tüm - Sektör'!$A:$H,13,0)</f>
        <v>#REF!</v>
      </c>
      <c r="N296" s="147" t="e">
        <f>VLOOKUP(A296,'Tüm - Sektör'!$A:$H,14,0)</f>
        <v>#REF!</v>
      </c>
      <c r="O296" s="148" t="e">
        <f>VLOOKUP(A296,'Tüm - Sektör'!$A:$H,15,0)</f>
        <v>#REF!</v>
      </c>
      <c r="P296" s="156" t="e">
        <f>VLOOKUP(A296,'Tüm - Sektör'!$A:$H,16,0)</f>
        <v>#REF!</v>
      </c>
      <c r="Q296" s="158">
        <f>E296*G296/100</f>
        <v>1.3560983602725221</v>
      </c>
      <c r="R296" s="166" t="str">
        <f>IF(OR(H296="", H297="", Q296=0), "", IF(H296&lt;H297, (H297-H296)/H296, ""))</f>
        <v/>
      </c>
      <c r="S296" s="191">
        <v>1.3560983602725221</v>
      </c>
      <c r="T296" s="208">
        <f>S296-Q296</f>
        <v>0</v>
      </c>
      <c r="U296" s="222"/>
      <c r="W296" s="200"/>
      <c r="X296" s="209" t="str">
        <f>IF(COUNTIF('Yıldız Liste'!A:A, A296)&gt;0, "Yıldız Pazar", IF(COUNTIF('Ana Pazar Liste'!A:A, A296)&gt;0, "Ana Pazar", IF(COUNTIF('Alt Pazar Liste'!A:A, A296)&gt;0, "Alt Pazar", "")))</f>
        <v>Yıldız Pazar</v>
      </c>
    </row>
    <row r="297" spans="1:24" ht="30" customHeight="1" thickTop="1" thickBot="1">
      <c r="A297" s="125" t="s">
        <v>113</v>
      </c>
      <c r="B297" s="136" t="s">
        <v>353</v>
      </c>
      <c r="C297" s="137">
        <v>10527575581</v>
      </c>
      <c r="D297" s="137">
        <v>18000000</v>
      </c>
      <c r="E297" s="128">
        <f>VLOOKUP(A297,'Tüm - Sektör'!$A:$H,5,0)</f>
        <v>11.211173638629287</v>
      </c>
      <c r="F297" s="128">
        <f>VLOOKUP(A297,'Tüm - Sektör'!$A:$H,6,0)</f>
        <v>2.133023903848799</v>
      </c>
      <c r="G297" s="127">
        <f>VLOOKUP(A297,'Tüm - Sektör'!$A:$H,7,0)</f>
        <v>12.229931000000001</v>
      </c>
      <c r="H297" s="159">
        <v>291.75</v>
      </c>
      <c r="I297" s="141" t="e">
        <f>VLOOKUP(A297,'Tüm - Sektör'!$A:$H,9,0)</f>
        <v>#REF!</v>
      </c>
      <c r="J297" s="145" t="e">
        <f>VLOOKUP(A297,'Tüm - Sektör'!$A:$H,10,0)</f>
        <v>#REF!</v>
      </c>
      <c r="K297" s="146" t="e">
        <f>VLOOKUP(A297,'Tüm - Sektör'!$A:$H,11,0)</f>
        <v>#REF!</v>
      </c>
      <c r="L297" s="146" t="e">
        <f>VLOOKUP(A297,'Tüm - Sektör'!$A:$H,12,0)</f>
        <v>#REF!</v>
      </c>
      <c r="M297" s="146" t="e">
        <f>VLOOKUP(A297,'Tüm - Sektör'!$A:$H,13,0)</f>
        <v>#REF!</v>
      </c>
      <c r="N297" s="147" t="e">
        <f>VLOOKUP(A297,'Tüm - Sektör'!$A:$H,14,0)</f>
        <v>#REF!</v>
      </c>
      <c r="O297" s="148" t="e">
        <f>VLOOKUP(A297,'Tüm - Sektör'!$A:$H,15,0)</f>
        <v>#REF!</v>
      </c>
      <c r="P297" s="156" t="e">
        <f>VLOOKUP(A297,'Tüm - Sektör'!$A:$H,16,0)</f>
        <v>#REF!</v>
      </c>
      <c r="Q297" s="158">
        <f>E297*G297/100</f>
        <v>1.3711188002945511</v>
      </c>
      <c r="R297" s="166" t="str">
        <f>IF(OR(H297="", H298="", Q297=0), "", IF(H297&lt;H298, (H298-H297)/H297, ""))</f>
        <v/>
      </c>
      <c r="S297" s="191">
        <v>1.3711188002945511</v>
      </c>
      <c r="T297" s="208">
        <f>S297-Q297</f>
        <v>0</v>
      </c>
      <c r="U297" s="222"/>
      <c r="W297" s="200"/>
      <c r="X297" s="209" t="str">
        <f>IF(COUNTIF('Yıldız Liste'!A:A, A297)&gt;0, "Yıldız Pazar", IF(COUNTIF('Ana Pazar Liste'!A:A, A297)&gt;0, "Ana Pazar", IF(COUNTIF('Alt Pazar Liste'!A:A, A297)&gt;0, "Alt Pazar", "")))</f>
        <v>Yıldız Pazar</v>
      </c>
    </row>
    <row r="298" spans="1:24" ht="30" customHeight="1" thickTop="1" thickBot="1">
      <c r="A298" s="125" t="s">
        <v>196</v>
      </c>
      <c r="B298" s="136" t="s">
        <v>375</v>
      </c>
      <c r="C298" s="137">
        <v>58964771000</v>
      </c>
      <c r="D298" s="137">
        <v>500000000</v>
      </c>
      <c r="E298" s="128">
        <f>VLOOKUP(A298,'Tüm - Sektör'!$A:$H,5,0)</f>
        <v>1.2103927346176104</v>
      </c>
      <c r="F298" s="128">
        <f>VLOOKUP(A298,'Tüm - Sektör'!$A:$H,6,0)</f>
        <v>9.3107133432123873E-3</v>
      </c>
      <c r="G298" s="127">
        <f>VLOOKUP(A298,'Tüm - Sektör'!$A:$H,7,0)</f>
        <v>120.540333</v>
      </c>
      <c r="H298" s="159">
        <v>274.25</v>
      </c>
      <c r="I298" s="141" t="e">
        <f>VLOOKUP(A298,'Tüm - Sektör'!$A:$H,9,0)</f>
        <v>#REF!</v>
      </c>
      <c r="J298" s="145" t="e">
        <f>VLOOKUP(A298,'Tüm - Sektör'!$A:$H,10,0)</f>
        <v>#REF!</v>
      </c>
      <c r="K298" s="146" t="e">
        <f>VLOOKUP(A298,'Tüm - Sektör'!$A:$H,11,0)</f>
        <v>#REF!</v>
      </c>
      <c r="L298" s="146" t="e">
        <f>VLOOKUP(A298,'Tüm - Sektör'!$A:$H,12,0)</f>
        <v>#REF!</v>
      </c>
      <c r="M298" s="146" t="e">
        <f>VLOOKUP(A298,'Tüm - Sektör'!$A:$H,13,0)</f>
        <v>#REF!</v>
      </c>
      <c r="N298" s="147" t="e">
        <f>VLOOKUP(A298,'Tüm - Sektör'!$A:$H,14,0)</f>
        <v>#REF!</v>
      </c>
      <c r="O298" s="148" t="e">
        <f>VLOOKUP(A298,'Tüm - Sektör'!$A:$H,15,0)</f>
        <v>#REF!</v>
      </c>
      <c r="P298" s="156" t="e">
        <f>VLOOKUP(A298,'Tüm - Sektör'!$A:$H,16,0)</f>
        <v>#REF!</v>
      </c>
      <c r="Q298" s="158">
        <f>E298*G298/100</f>
        <v>1.4590114329158741</v>
      </c>
      <c r="R298" s="166" t="str">
        <f>IF(OR(H298="", H299="", Q298=0), "", IF(H298&lt;H299, (H299-H298)/H298, ""))</f>
        <v/>
      </c>
      <c r="S298" s="191">
        <v>1.4590114329158741</v>
      </c>
      <c r="T298" s="208">
        <f>S298-Q298</f>
        <v>0</v>
      </c>
      <c r="U298" s="222"/>
      <c r="W298" s="200"/>
      <c r="X298" s="209" t="str">
        <f>IF(COUNTIF('Yıldız Liste'!A:A, A298)&gt;0, "Yıldız Pazar", IF(COUNTIF('Ana Pazar Liste'!A:A, A298)&gt;0, "Ana Pazar", IF(COUNTIF('Alt Pazar Liste'!A:A, A298)&gt;0, "Alt Pazar", "")))</f>
        <v>Yıldız Pazar</v>
      </c>
    </row>
    <row r="299" spans="1:24" ht="30" customHeight="1" thickTop="1" thickBot="1">
      <c r="A299" s="125" t="s">
        <v>14</v>
      </c>
      <c r="B299" s="136" t="s">
        <v>349</v>
      </c>
      <c r="C299" s="137">
        <v>8079434926</v>
      </c>
      <c r="D299" s="137">
        <v>333000000</v>
      </c>
      <c r="E299" s="128">
        <f>VLOOKUP(A299,'Tüm - Sektör'!$A:$H,5,0)</f>
        <v>1.2747241005082668</v>
      </c>
      <c r="F299" s="128">
        <f>VLOOKUP(A299,'Tüm - Sektör'!$A:$H,6,0)</f>
        <v>1.4953126179010262E-2</v>
      </c>
      <c r="G299" s="127">
        <f>VLOOKUP(A299,'Tüm - Sektör'!$A:$H,7,0)</f>
        <v>115.707533</v>
      </c>
      <c r="H299" s="159">
        <v>271.25</v>
      </c>
      <c r="I299" s="141" t="e">
        <f>VLOOKUP(A299,'Tüm - Sektör'!$A:$H,9,0)</f>
        <v>#REF!</v>
      </c>
      <c r="J299" s="145" t="e">
        <f>VLOOKUP(A299,'Tüm - Sektör'!$A:$H,10,0)</f>
        <v>#REF!</v>
      </c>
      <c r="K299" s="146" t="e">
        <f>VLOOKUP(A299,'Tüm - Sektör'!$A:$H,11,0)</f>
        <v>#REF!</v>
      </c>
      <c r="L299" s="146" t="e">
        <f>VLOOKUP(A299,'Tüm - Sektör'!$A:$H,12,0)</f>
        <v>#REF!</v>
      </c>
      <c r="M299" s="146" t="e">
        <f>VLOOKUP(A299,'Tüm - Sektör'!$A:$H,13,0)</f>
        <v>#REF!</v>
      </c>
      <c r="N299" s="147" t="e">
        <f>VLOOKUP(A299,'Tüm - Sektör'!$A:$H,14,0)</f>
        <v>#REF!</v>
      </c>
      <c r="O299" s="148" t="e">
        <f>VLOOKUP(A299,'Tüm - Sektör'!$A:$H,15,0)</f>
        <v>#REF!</v>
      </c>
      <c r="P299" s="156" t="e">
        <f>VLOOKUP(A299,'Tüm - Sektör'!$A:$H,16,0)</f>
        <v>#REF!</v>
      </c>
      <c r="Q299" s="158">
        <f>E299*G299/100</f>
        <v>1.4749518092545559</v>
      </c>
      <c r="R299" s="166" t="str">
        <f>IF(OR(H299="", H300="", Q299=0), "", IF(H299&lt;H300, (H300-H299)/H299, ""))</f>
        <v/>
      </c>
      <c r="S299" s="191">
        <v>1.4749518092545559</v>
      </c>
      <c r="T299" s="208">
        <f>S299-Q299</f>
        <v>0</v>
      </c>
      <c r="U299" s="222"/>
      <c r="W299" s="200"/>
      <c r="X299" s="209" t="str">
        <f>IF(COUNTIF('Yıldız Liste'!A:A, A299)&gt;0, "Yıldız Pazar", IF(COUNTIF('Ana Pazar Liste'!A:A, A299)&gt;0, "Ana Pazar", IF(COUNTIF('Alt Pazar Liste'!A:A, A299)&gt;0, "Alt Pazar", "")))</f>
        <v>Yıldız Pazar</v>
      </c>
    </row>
    <row r="300" spans="1:24" ht="30" customHeight="1" thickTop="1" thickBot="1">
      <c r="A300" s="125" t="s">
        <v>246</v>
      </c>
      <c r="B300" s="136" t="s">
        <v>349</v>
      </c>
      <c r="C300" s="137">
        <v>77122493000</v>
      </c>
      <c r="D300" s="137">
        <v>363281250</v>
      </c>
      <c r="E300" s="128">
        <f>VLOOKUP(A300,'Tüm - Sektör'!$A:$H,5,0)</f>
        <v>0.82671977020650089</v>
      </c>
      <c r="F300" s="128">
        <f>VLOOKUP(A300,'Tüm - Sektör'!$A:$H,6,0)</f>
        <v>8.5552755605899974E-3</v>
      </c>
      <c r="G300" s="127">
        <f>VLOOKUP(A300,'Tüm - Sektör'!$A:$H,7,0)</f>
        <v>180.39090300000001</v>
      </c>
      <c r="H300" s="159">
        <v>268.25</v>
      </c>
      <c r="I300" s="141" t="e">
        <f>VLOOKUP(A300,'Tüm - Sektör'!$A:$H,9,0)</f>
        <v>#REF!</v>
      </c>
      <c r="J300" s="145" t="e">
        <f>VLOOKUP(A300,'Tüm - Sektör'!$A:$H,10,0)</f>
        <v>#REF!</v>
      </c>
      <c r="K300" s="146" t="e">
        <f>VLOOKUP(A300,'Tüm - Sektör'!$A:$H,11,0)</f>
        <v>#REF!</v>
      </c>
      <c r="L300" s="146" t="e">
        <f>VLOOKUP(A300,'Tüm - Sektör'!$A:$H,12,0)</f>
        <v>#REF!</v>
      </c>
      <c r="M300" s="146" t="e">
        <f>VLOOKUP(A300,'Tüm - Sektör'!$A:$H,13,0)</f>
        <v>#REF!</v>
      </c>
      <c r="N300" s="147" t="e">
        <f>VLOOKUP(A300,'Tüm - Sektör'!$A:$H,14,0)</f>
        <v>#REF!</v>
      </c>
      <c r="O300" s="148" t="e">
        <f>VLOOKUP(A300,'Tüm - Sektör'!$A:$H,15,0)</f>
        <v>#REF!</v>
      </c>
      <c r="P300" s="156" t="e">
        <f>VLOOKUP(A300,'Tüm - Sektör'!$A:$H,16,0)</f>
        <v>#REF!</v>
      </c>
      <c r="Q300" s="158">
        <f>E300*G300/100</f>
        <v>1.4913272587550321</v>
      </c>
      <c r="R300" s="166" t="str">
        <f>IF(OR(H300="", H301="", Q300=0), "", IF(H300&lt;H301, (H301-H300)/H300, ""))</f>
        <v/>
      </c>
      <c r="S300" s="191">
        <v>1.4913272587550321</v>
      </c>
      <c r="T300" s="208">
        <f>S300-Q300</f>
        <v>0</v>
      </c>
      <c r="U300" s="222"/>
      <c r="W300" s="200"/>
      <c r="X300" s="209" t="str">
        <f>IF(COUNTIF('Yıldız Liste'!A:A, A300)&gt;0, "Yıldız Pazar", IF(COUNTIF('Ana Pazar Liste'!A:A, A300)&gt;0, "Ana Pazar", IF(COUNTIF('Alt Pazar Liste'!A:A, A300)&gt;0, "Alt Pazar", "")))</f>
        <v>Yıldız Pazar</v>
      </c>
    </row>
    <row r="301" spans="1:24" ht="30" customHeight="1" thickTop="1" thickBot="1">
      <c r="A301" s="125" t="s">
        <v>275</v>
      </c>
      <c r="B301" s="136" t="s">
        <v>353</v>
      </c>
      <c r="C301" s="137">
        <v>27204728000</v>
      </c>
      <c r="D301" s="137">
        <v>191447068</v>
      </c>
      <c r="E301" s="128">
        <f>VLOOKUP(A301,'Tüm - Sektör'!$A:$H,5,0)</f>
        <v>4.1706062187724893</v>
      </c>
      <c r="F301" s="128">
        <f>VLOOKUP(A301,'Tüm - Sektör'!$A:$H,6,0)</f>
        <v>9.0019222003623153E-2</v>
      </c>
      <c r="G301" s="127">
        <f>VLOOKUP(A301,'Tüm - Sektör'!$A:$H,7,0)</f>
        <v>39.326844000000001</v>
      </c>
      <c r="H301" s="159">
        <v>243.9</v>
      </c>
      <c r="I301" s="141" t="e">
        <f>VLOOKUP(A301,'Tüm - Sektör'!$A:$H,9,0)</f>
        <v>#REF!</v>
      </c>
      <c r="J301" s="145" t="e">
        <f>VLOOKUP(A301,'Tüm - Sektör'!$A:$H,10,0)</f>
        <v>#REF!</v>
      </c>
      <c r="K301" s="146" t="e">
        <f>VLOOKUP(A301,'Tüm - Sektör'!$A:$H,11,0)</f>
        <v>#REF!</v>
      </c>
      <c r="L301" s="146" t="e">
        <f>VLOOKUP(A301,'Tüm - Sektör'!$A:$H,12,0)</f>
        <v>#REF!</v>
      </c>
      <c r="M301" s="146" t="e">
        <f>VLOOKUP(A301,'Tüm - Sektör'!$A:$H,13,0)</f>
        <v>#REF!</v>
      </c>
      <c r="N301" s="147" t="e">
        <f>VLOOKUP(A301,'Tüm - Sektör'!$A:$H,14,0)</f>
        <v>#REF!</v>
      </c>
      <c r="O301" s="148" t="e">
        <f>VLOOKUP(A301,'Tüm - Sektör'!$A:$H,15,0)</f>
        <v>#REF!</v>
      </c>
      <c r="P301" s="156" t="e">
        <f>VLOOKUP(A301,'Tüm - Sektör'!$A:$H,16,0)</f>
        <v>#REF!</v>
      </c>
      <c r="Q301" s="158">
        <f>E301*G301/100</f>
        <v>1.6401678015109555</v>
      </c>
      <c r="R301" s="166" t="str">
        <f>IF(OR(H301="", H302="", Q301=0), "", IF(H301&lt;H302, (H302-H301)/H301, ""))</f>
        <v/>
      </c>
      <c r="S301" s="191">
        <v>1.6401678015109555</v>
      </c>
      <c r="T301" s="208">
        <f>S301-Q301</f>
        <v>0</v>
      </c>
      <c r="U301" s="222"/>
      <c r="W301" s="200"/>
      <c r="X301" s="209" t="str">
        <f>IF(COUNTIF('Yıldız Liste'!A:A, A301)&gt;0, "Yıldız Pazar", IF(COUNTIF('Ana Pazar Liste'!A:A, A301)&gt;0, "Ana Pazar", IF(COUNTIF('Alt Pazar Liste'!A:A, A301)&gt;0, "Alt Pazar", "")))</f>
        <v>Yıldız Pazar</v>
      </c>
    </row>
    <row r="302" spans="1:24" ht="30" customHeight="1" thickTop="1" thickBot="1">
      <c r="A302" s="125" t="s">
        <v>512</v>
      </c>
      <c r="B302" s="136" t="s">
        <v>608</v>
      </c>
      <c r="C302" s="137">
        <v>24772686000</v>
      </c>
      <c r="D302" s="137">
        <v>261292000</v>
      </c>
      <c r="E302" s="128">
        <f>VLOOKUP(A302,'Tüm - Sektör'!$A:$H,5,0)</f>
        <v>2.6599720907871744</v>
      </c>
      <c r="F302" s="128">
        <f>VLOOKUP(A302,'Tüm - Sektör'!$A:$H,6,0)</f>
        <v>4.3879632530074271E-2</v>
      </c>
      <c r="G302" s="127">
        <f>VLOOKUP(A302,'Tüm - Sektör'!$A:$H,7,0)</f>
        <v>62.8855</v>
      </c>
      <c r="H302" s="159">
        <v>239.2</v>
      </c>
      <c r="I302" s="141" t="e">
        <f>VLOOKUP(A302,'Tüm - Sektör'!$A:$H,9,0)</f>
        <v>#REF!</v>
      </c>
      <c r="J302" s="145" t="e">
        <f>VLOOKUP(A302,'Tüm - Sektör'!$A:$H,10,0)</f>
        <v>#REF!</v>
      </c>
      <c r="K302" s="146" t="e">
        <f>VLOOKUP(A302,'Tüm - Sektör'!$A:$H,11,0)</f>
        <v>#REF!</v>
      </c>
      <c r="L302" s="146" t="e">
        <f>VLOOKUP(A302,'Tüm - Sektör'!$A:$H,12,0)</f>
        <v>#REF!</v>
      </c>
      <c r="M302" s="146" t="e">
        <f>VLOOKUP(A302,'Tüm - Sektör'!$A:$H,13,0)</f>
        <v>#REF!</v>
      </c>
      <c r="N302" s="147" t="e">
        <f>VLOOKUP(A302,'Tüm - Sektör'!$A:$H,14,0)</f>
        <v>#REF!</v>
      </c>
      <c r="O302" s="148" t="e">
        <f>VLOOKUP(A302,'Tüm - Sektör'!$A:$H,15,0)</f>
        <v>#REF!</v>
      </c>
      <c r="P302" s="156" t="e">
        <f>VLOOKUP(A302,'Tüm - Sektör'!$A:$H,16,0)</f>
        <v>#REF!</v>
      </c>
      <c r="Q302" s="158">
        <f>E302*G302/100</f>
        <v>1.6727367491519687</v>
      </c>
      <c r="R302" s="166" t="str">
        <f>IF(OR(H302="", H303="", Q302=0), "", IF(H302&lt;H303, (H303-H302)/H302, ""))</f>
        <v/>
      </c>
      <c r="S302" s="191">
        <v>1.6727367491519687</v>
      </c>
      <c r="T302" s="208">
        <f>S302-Q302</f>
        <v>0</v>
      </c>
      <c r="U302" s="222"/>
      <c r="W302" s="200"/>
      <c r="X302" s="209" t="str">
        <f>IF(COUNTIF('Yıldız Liste'!A:A, A302)&gt;0, "Yıldız Pazar", IF(COUNTIF('Ana Pazar Liste'!A:A, A302)&gt;0, "Ana Pazar", IF(COUNTIF('Alt Pazar Liste'!A:A, A302)&gt;0, "Alt Pazar", "")))</f>
        <v>Yıldız Pazar</v>
      </c>
    </row>
    <row r="303" spans="1:24" ht="30" customHeight="1" thickTop="1" thickBot="1">
      <c r="A303" s="125" t="s">
        <v>223</v>
      </c>
      <c r="B303" s="136" t="s">
        <v>221</v>
      </c>
      <c r="C303" s="137">
        <v>28485883551</v>
      </c>
      <c r="D303" s="137">
        <v>241920000</v>
      </c>
      <c r="E303" s="128">
        <f>VLOOKUP(A303,'Tüm - Sektör'!$A:$H,5,0)</f>
        <v>0.90032590080507591</v>
      </c>
      <c r="F303" s="128">
        <f>VLOOKUP(A303,'Tüm - Sektör'!$A:$H,6,0)</f>
        <v>1.6993539900074062E-2</v>
      </c>
      <c r="G303" s="127">
        <f>VLOOKUP(A303,'Tüm - Sektör'!$A:$H,7,0)</f>
        <v>199.069242</v>
      </c>
      <c r="H303" s="159">
        <v>223.2</v>
      </c>
      <c r="I303" s="141" t="e">
        <f>VLOOKUP(A303,'Tüm - Sektör'!$A:$H,9,0)</f>
        <v>#REF!</v>
      </c>
      <c r="J303" s="145" t="e">
        <f>VLOOKUP(A303,'Tüm - Sektör'!$A:$H,10,0)</f>
        <v>#REF!</v>
      </c>
      <c r="K303" s="146" t="e">
        <f>VLOOKUP(A303,'Tüm - Sektör'!$A:$H,11,0)</f>
        <v>#REF!</v>
      </c>
      <c r="L303" s="146" t="e">
        <f>VLOOKUP(A303,'Tüm - Sektör'!$A:$H,12,0)</f>
        <v>#REF!</v>
      </c>
      <c r="M303" s="146" t="e">
        <f>VLOOKUP(A303,'Tüm - Sektör'!$A:$H,13,0)</f>
        <v>#REF!</v>
      </c>
      <c r="N303" s="147" t="e">
        <f>VLOOKUP(A303,'Tüm - Sektör'!$A:$H,14,0)</f>
        <v>#REF!</v>
      </c>
      <c r="O303" s="148" t="e">
        <f>VLOOKUP(A303,'Tüm - Sektör'!$A:$H,15,0)</f>
        <v>#REF!</v>
      </c>
      <c r="P303" s="156" t="e">
        <f>VLOOKUP(A303,'Tüm - Sektör'!$A:$H,16,0)</f>
        <v>#REF!</v>
      </c>
      <c r="Q303" s="158">
        <f>E303*G303/100</f>
        <v>1.7922719462623364</v>
      </c>
      <c r="R303" s="166" t="str">
        <f>IF(OR(H303="", H304="", Q303=0), "", IF(H303&lt;H304, (H304-H303)/H303, ""))</f>
        <v/>
      </c>
      <c r="S303" s="191">
        <v>1.7922719462623364</v>
      </c>
      <c r="T303" s="208">
        <f>S303-Q303</f>
        <v>0</v>
      </c>
      <c r="U303" s="222"/>
      <c r="W303" s="200"/>
      <c r="X303" s="209" t="str">
        <f>IF(COUNTIF('Yıldız Liste'!A:A, A303)&gt;0, "Yıldız Pazar", IF(COUNTIF('Ana Pazar Liste'!A:A, A303)&gt;0, "Ana Pazar", IF(COUNTIF('Alt Pazar Liste'!A:A, A303)&gt;0, "Alt Pazar", "")))</f>
        <v>Yıldız Pazar</v>
      </c>
    </row>
    <row r="304" spans="1:24" ht="30" customHeight="1" thickTop="1" thickBot="1">
      <c r="A304" s="125" t="s">
        <v>252</v>
      </c>
      <c r="B304" s="136" t="s">
        <v>349</v>
      </c>
      <c r="C304" s="137">
        <v>714571000000</v>
      </c>
      <c r="D304" s="137">
        <v>2535898050</v>
      </c>
      <c r="E304" s="128">
        <f>VLOOKUP(A304,'Tüm - Sektör'!$A:$H,5,0)</f>
        <v>0.27860213921955729</v>
      </c>
      <c r="F304" s="128">
        <f>VLOOKUP(A304,'Tüm - Sektör'!$A:$H,6,0)</f>
        <v>5.0860596159663313E-4</v>
      </c>
      <c r="G304" s="127">
        <f>VLOOKUP(A304,'Tüm - Sektör'!$A:$H,7,0)</f>
        <v>667.62948400000005</v>
      </c>
      <c r="H304" s="159">
        <v>215.1</v>
      </c>
      <c r="I304" s="141" t="e">
        <f>VLOOKUP(A304,'Tüm - Sektör'!$A:$H,9,0)</f>
        <v>#REF!</v>
      </c>
      <c r="J304" s="145" t="e">
        <f>VLOOKUP(A304,'Tüm - Sektör'!$A:$H,10,0)</f>
        <v>#REF!</v>
      </c>
      <c r="K304" s="146" t="e">
        <f>VLOOKUP(A304,'Tüm - Sektör'!$A:$H,11,0)</f>
        <v>#REF!</v>
      </c>
      <c r="L304" s="146" t="e">
        <f>VLOOKUP(A304,'Tüm - Sektör'!$A:$H,12,0)</f>
        <v>#REF!</v>
      </c>
      <c r="M304" s="146" t="e">
        <f>VLOOKUP(A304,'Tüm - Sektör'!$A:$H,13,0)</f>
        <v>#REF!</v>
      </c>
      <c r="N304" s="147" t="e">
        <f>VLOOKUP(A304,'Tüm - Sektör'!$A:$H,14,0)</f>
        <v>#REF!</v>
      </c>
      <c r="O304" s="148" t="e">
        <f>VLOOKUP(A304,'Tüm - Sektör'!$A:$H,15,0)</f>
        <v>#REF!</v>
      </c>
      <c r="P304" s="156" t="e">
        <f>VLOOKUP(A304,'Tüm - Sektör'!$A:$H,16,0)</f>
        <v>#REF!</v>
      </c>
      <c r="Q304" s="158">
        <f>E304*G304/100</f>
        <v>1.8600300244844918</v>
      </c>
      <c r="R304" s="166" t="str">
        <f>IF(OR(H304="", H305="", Q304=0), "", IF(H304&lt;H305, (H305-H304)/H304, ""))</f>
        <v/>
      </c>
      <c r="S304" s="191">
        <v>1.8600300244844918</v>
      </c>
      <c r="T304" s="208">
        <f>S304-Q304</f>
        <v>0</v>
      </c>
      <c r="U304" s="222"/>
      <c r="W304" s="200"/>
      <c r="X304" s="209" t="str">
        <f>IF(COUNTIF('Yıldız Liste'!A:A, A304)&gt;0, "Yıldız Pazar", IF(COUNTIF('Ana Pazar Liste'!A:A, A304)&gt;0, "Ana Pazar", IF(COUNTIF('Alt Pazar Liste'!A:A, A304)&gt;0, "Alt Pazar", "")))</f>
        <v>Yıldız Pazar</v>
      </c>
    </row>
    <row r="305" spans="1:24" ht="30" customHeight="1" thickTop="1" thickBot="1">
      <c r="A305" s="125" t="s">
        <v>133</v>
      </c>
      <c r="B305" s="136" t="s">
        <v>349</v>
      </c>
      <c r="C305" s="137">
        <v>2247762700</v>
      </c>
      <c r="D305" s="137">
        <v>543595733</v>
      </c>
      <c r="E305" s="128">
        <f>VLOOKUP(A305,'Tüm - Sektör'!$A:$H,5,0)</f>
        <v>0.94668563824876661</v>
      </c>
      <c r="F305" s="128">
        <f>VLOOKUP(A305,'Tüm - Sektör'!$A:$H,6,0)</f>
        <v>8.21474125446503E-3</v>
      </c>
      <c r="G305" s="127">
        <f>VLOOKUP(A305,'Tüm - Sektör'!$A:$H,7,0)</f>
        <v>196.92824899999999</v>
      </c>
      <c r="H305" s="159">
        <v>214.6</v>
      </c>
      <c r="I305" s="141" t="e">
        <f>VLOOKUP(A305,'Tüm - Sektör'!$A:$H,9,0)</f>
        <v>#REF!</v>
      </c>
      <c r="J305" s="145" t="e">
        <f>VLOOKUP(A305,'Tüm - Sektör'!$A:$H,10,0)</f>
        <v>#REF!</v>
      </c>
      <c r="K305" s="146" t="e">
        <f>VLOOKUP(A305,'Tüm - Sektör'!$A:$H,11,0)</f>
        <v>#REF!</v>
      </c>
      <c r="L305" s="146" t="e">
        <f>VLOOKUP(A305,'Tüm - Sektör'!$A:$H,12,0)</f>
        <v>#REF!</v>
      </c>
      <c r="M305" s="146" t="e">
        <f>VLOOKUP(A305,'Tüm - Sektör'!$A:$H,13,0)</f>
        <v>#REF!</v>
      </c>
      <c r="N305" s="147" t="e">
        <f>VLOOKUP(A305,'Tüm - Sektör'!$A:$H,14,0)</f>
        <v>#REF!</v>
      </c>
      <c r="O305" s="148" t="e">
        <f>VLOOKUP(A305,'Tüm - Sektör'!$A:$H,15,0)</f>
        <v>#REF!</v>
      </c>
      <c r="P305" s="156" t="e">
        <f>VLOOKUP(A305,'Tüm - Sektör'!$A:$H,16,0)</f>
        <v>#REF!</v>
      </c>
      <c r="Q305" s="158">
        <f>E305*G305/100</f>
        <v>1.8642914509377704</v>
      </c>
      <c r="R305" s="166" t="str">
        <f>IF(OR(H305="", H306="", Q305=0), "", IF(H305&lt;H306, (H306-H305)/H305, ""))</f>
        <v/>
      </c>
      <c r="S305" s="191">
        <v>1.8642914509377704</v>
      </c>
      <c r="T305" s="208">
        <f>S305-Q305</f>
        <v>0</v>
      </c>
      <c r="U305" s="222"/>
      <c r="W305" s="200"/>
      <c r="X305" s="209" t="str">
        <f>IF(COUNTIF('Yıldız Liste'!A:A, A305)&gt;0, "Yıldız Pazar", IF(COUNTIF('Ana Pazar Liste'!A:A, A305)&gt;0, "Ana Pazar", IF(COUNTIF('Alt Pazar Liste'!A:A, A305)&gt;0, "Alt Pazar", "")))</f>
        <v>Yıldız Pazar</v>
      </c>
    </row>
    <row r="306" spans="1:24" ht="30" customHeight="1" thickTop="1" thickBot="1">
      <c r="A306" s="125" t="s">
        <v>247</v>
      </c>
      <c r="B306" s="136" t="s">
        <v>349</v>
      </c>
      <c r="C306" s="137">
        <v>35055157000</v>
      </c>
      <c r="D306" s="137">
        <v>370000000</v>
      </c>
      <c r="E306" s="128">
        <f>VLOOKUP(A306,'Tüm - Sektör'!$A:$H,5,0)</f>
        <v>2.3964804329769129</v>
      </c>
      <c r="F306" s="128">
        <f>VLOOKUP(A306,'Tüm - Sektör'!$A:$H,6,0)</f>
        <v>3.1139298765292527E-2</v>
      </c>
      <c r="G306" s="127">
        <f>VLOOKUP(A306,'Tüm - Sektör'!$A:$H,7,0)</f>
        <v>79.204424000000003</v>
      </c>
      <c r="H306" s="159">
        <v>210.8</v>
      </c>
      <c r="I306" s="141" t="e">
        <f>VLOOKUP(A306,'Tüm - Sektör'!$A:$H,9,0)</f>
        <v>#REF!</v>
      </c>
      <c r="J306" s="145" t="e">
        <f>VLOOKUP(A306,'Tüm - Sektör'!$A:$H,10,0)</f>
        <v>#REF!</v>
      </c>
      <c r="K306" s="146" t="e">
        <f>VLOOKUP(A306,'Tüm - Sektör'!$A:$H,11,0)</f>
        <v>#REF!</v>
      </c>
      <c r="L306" s="146" t="e">
        <f>VLOOKUP(A306,'Tüm - Sektör'!$A:$H,12,0)</f>
        <v>#REF!</v>
      </c>
      <c r="M306" s="146" t="e">
        <f>VLOOKUP(A306,'Tüm - Sektör'!$A:$H,13,0)</f>
        <v>#REF!</v>
      </c>
      <c r="N306" s="147" t="e">
        <f>VLOOKUP(A306,'Tüm - Sektör'!$A:$H,14,0)</f>
        <v>#REF!</v>
      </c>
      <c r="O306" s="148" t="e">
        <f>VLOOKUP(A306,'Tüm - Sektör'!$A:$H,15,0)</f>
        <v>#REF!</v>
      </c>
      <c r="P306" s="156" t="e">
        <f>VLOOKUP(A306,'Tüm - Sektör'!$A:$H,16,0)</f>
        <v>#REF!</v>
      </c>
      <c r="Q306" s="158">
        <f>E306*G306/100</f>
        <v>1.8981185232120701</v>
      </c>
      <c r="R306" s="166" t="str">
        <f>IF(OR(H306="", H307="", Q306=0), "", IF(H306&lt;H307, (H307-H306)/H306, ""))</f>
        <v/>
      </c>
      <c r="S306" s="191">
        <v>1.8981185232120701</v>
      </c>
      <c r="T306" s="208">
        <f>S306-Q306</f>
        <v>0</v>
      </c>
      <c r="U306" s="222"/>
      <c r="W306" s="200"/>
      <c r="X306" s="209" t="str">
        <f>IF(COUNTIF('Yıldız Liste'!A:A, A306)&gt;0, "Yıldız Pazar", IF(COUNTIF('Ana Pazar Liste'!A:A, A306)&gt;0, "Ana Pazar", IF(COUNTIF('Alt Pazar Liste'!A:A, A306)&gt;0, "Alt Pazar", "")))</f>
        <v>Yıldız Pazar</v>
      </c>
    </row>
    <row r="307" spans="1:24" ht="30" customHeight="1" thickTop="1" thickBot="1">
      <c r="A307" s="125" t="s">
        <v>151</v>
      </c>
      <c r="B307" s="136" t="s">
        <v>353</v>
      </c>
      <c r="C307" s="137">
        <v>22759617000</v>
      </c>
      <c r="D307" s="137">
        <v>150213600</v>
      </c>
      <c r="E307" s="128">
        <f>VLOOKUP(A307,'Tüm - Sektör'!$A:$H,5,0)</f>
        <v>7.3249580634627787</v>
      </c>
      <c r="F307" s="128">
        <f>VLOOKUP(A307,'Tüm - Sektör'!$A:$H,6,0)</f>
        <v>0.23443982941589162</v>
      </c>
      <c r="G307" s="127">
        <f>VLOOKUP(A307,'Tüm - Sektör'!$A:$H,7,0)</f>
        <v>25.942046000000001</v>
      </c>
      <c r="H307" s="159">
        <v>210.5</v>
      </c>
      <c r="I307" s="141" t="e">
        <f>VLOOKUP(A307,'Tüm - Sektör'!$A:$H,9,0)</f>
        <v>#REF!</v>
      </c>
      <c r="J307" s="145" t="e">
        <f>VLOOKUP(A307,'Tüm - Sektör'!$A:$H,10,0)</f>
        <v>#REF!</v>
      </c>
      <c r="K307" s="146" t="e">
        <f>VLOOKUP(A307,'Tüm - Sektör'!$A:$H,11,0)</f>
        <v>#REF!</v>
      </c>
      <c r="L307" s="146" t="e">
        <f>VLOOKUP(A307,'Tüm - Sektör'!$A:$H,12,0)</f>
        <v>#REF!</v>
      </c>
      <c r="M307" s="146" t="e">
        <f>VLOOKUP(A307,'Tüm - Sektör'!$A:$H,13,0)</f>
        <v>#REF!</v>
      </c>
      <c r="N307" s="147" t="e">
        <f>VLOOKUP(A307,'Tüm - Sektör'!$A:$H,14,0)</f>
        <v>#REF!</v>
      </c>
      <c r="O307" s="148" t="e">
        <f>VLOOKUP(A307,'Tüm - Sektör'!$A:$H,15,0)</f>
        <v>#REF!</v>
      </c>
      <c r="P307" s="156" t="e">
        <f>VLOOKUP(A307,'Tüm - Sektör'!$A:$H,16,0)</f>
        <v>#REF!</v>
      </c>
      <c r="Q307" s="158">
        <f>E307*G307/100</f>
        <v>1.9002439903042232</v>
      </c>
      <c r="R307" s="166" t="str">
        <f>IF(OR(H307="", H308="", Q307=0), "", IF(H307&lt;H308, (H308-H307)/H307, ""))</f>
        <v/>
      </c>
      <c r="S307" s="191">
        <v>1.9002439903042232</v>
      </c>
      <c r="T307" s="208">
        <f>S307-Q307</f>
        <v>0</v>
      </c>
      <c r="U307" s="222"/>
      <c r="W307" s="200"/>
      <c r="X307" s="209" t="str">
        <f>IF(COUNTIF('Yıldız Liste'!A:A, A307)&gt;0, "Yıldız Pazar", IF(COUNTIF('Ana Pazar Liste'!A:A, A307)&gt;0, "Ana Pazar", IF(COUNTIF('Alt Pazar Liste'!A:A, A307)&gt;0, "Alt Pazar", "")))</f>
        <v>Yıldız Pazar</v>
      </c>
    </row>
    <row r="308" spans="1:24" ht="30" customHeight="1" thickTop="1" thickBot="1">
      <c r="A308" s="125" t="s">
        <v>533</v>
      </c>
      <c r="B308" s="136" t="s">
        <v>404</v>
      </c>
      <c r="C308" s="137">
        <v>149138524000</v>
      </c>
      <c r="D308" s="137">
        <v>331000000</v>
      </c>
      <c r="E308" s="128">
        <f>VLOOKUP(A308,'Tüm - Sektör'!$A:$H,5,0)</f>
        <v>2.1794774388995486</v>
      </c>
      <c r="F308" s="128">
        <f>VLOOKUP(A308,'Tüm - Sektör'!$A:$H,6,0)</f>
        <v>3.2277078355837166E-2</v>
      </c>
      <c r="G308" s="127">
        <f>VLOOKUP(A308,'Tüm - Sektör'!$A:$H,7,0)</f>
        <v>89.976471000000004</v>
      </c>
      <c r="H308" s="159">
        <v>204</v>
      </c>
      <c r="I308" s="141" t="e">
        <f>VLOOKUP(A308,'Tüm - Sektör'!$A:$H,9,0)</f>
        <v>#REF!</v>
      </c>
      <c r="J308" s="145" t="e">
        <f>VLOOKUP(A308,'Tüm - Sektör'!$A:$H,10,0)</f>
        <v>#REF!</v>
      </c>
      <c r="K308" s="146" t="e">
        <f>VLOOKUP(A308,'Tüm - Sektör'!$A:$H,11,0)</f>
        <v>#REF!</v>
      </c>
      <c r="L308" s="146" t="e">
        <f>VLOOKUP(A308,'Tüm - Sektör'!$A:$H,12,0)</f>
        <v>#REF!</v>
      </c>
      <c r="M308" s="146" t="e">
        <f>VLOOKUP(A308,'Tüm - Sektör'!$A:$H,13,0)</f>
        <v>#REF!</v>
      </c>
      <c r="N308" s="147" t="e">
        <f>VLOOKUP(A308,'Tüm - Sektör'!$A:$H,14,0)</f>
        <v>#REF!</v>
      </c>
      <c r="O308" s="148" t="e">
        <f>VLOOKUP(A308,'Tüm - Sektör'!$A:$H,15,0)</f>
        <v>#REF!</v>
      </c>
      <c r="P308" s="156" t="e">
        <f>VLOOKUP(A308,'Tüm - Sektör'!$A:$H,16,0)</f>
        <v>#REF!</v>
      </c>
      <c r="Q308" s="158">
        <f>E308*G308/100</f>
        <v>1.9610168857629953</v>
      </c>
      <c r="R308" s="166" t="str">
        <f>IF(OR(H308="", H309="", Q308=0), "", IF(H308&lt;H309, (H309-H308)/H308, ""))</f>
        <v/>
      </c>
      <c r="S308" s="191">
        <v>1.9610168857629953</v>
      </c>
      <c r="T308" s="208">
        <f>S308-Q308</f>
        <v>0</v>
      </c>
      <c r="U308" s="222"/>
      <c r="W308" s="200"/>
      <c r="X308" s="209" t="str">
        <f>IF(COUNTIF('Yıldız Liste'!A:A, A308)&gt;0, "Yıldız Pazar", IF(COUNTIF('Ana Pazar Liste'!A:A, A308)&gt;0, "Ana Pazar", IF(COUNTIF('Alt Pazar Liste'!A:A, A308)&gt;0, "Alt Pazar", "")))</f>
        <v>Yıldız Pazar</v>
      </c>
    </row>
    <row r="309" spans="1:24" ht="30" customHeight="1" thickTop="1" thickBot="1">
      <c r="A309" s="125" t="s">
        <v>553</v>
      </c>
      <c r="B309" s="136" t="s">
        <v>357</v>
      </c>
      <c r="C309" s="137">
        <v>9944531679</v>
      </c>
      <c r="D309" s="137">
        <v>125000000</v>
      </c>
      <c r="E309" s="128">
        <f>VLOOKUP(A309,'Tüm - Sektör'!$A:$H,5,0)</f>
        <v>7.9192670322398309</v>
      </c>
      <c r="F309" s="128">
        <f>VLOOKUP(A309,'Tüm - Sektör'!$A:$H,6,0)</f>
        <v>0.33699008647829065</v>
      </c>
      <c r="G309" s="127">
        <f>VLOOKUP(A309,'Tüm - Sektör'!$A:$H,7,0)</f>
        <v>25.599695000000001</v>
      </c>
      <c r="H309" s="159">
        <v>197.4</v>
      </c>
      <c r="I309" s="141" t="e">
        <f>VLOOKUP(A309,'Tüm - Sektör'!$A:$H,9,0)</f>
        <v>#REF!</v>
      </c>
      <c r="J309" s="145" t="e">
        <f>VLOOKUP(A309,'Tüm - Sektör'!$A:$H,10,0)</f>
        <v>#REF!</v>
      </c>
      <c r="K309" s="146" t="e">
        <f>VLOOKUP(A309,'Tüm - Sektör'!$A:$H,11,0)</f>
        <v>#REF!</v>
      </c>
      <c r="L309" s="146" t="e">
        <f>VLOOKUP(A309,'Tüm - Sektör'!$A:$H,12,0)</f>
        <v>#REF!</v>
      </c>
      <c r="M309" s="146" t="e">
        <f>VLOOKUP(A309,'Tüm - Sektör'!$A:$H,13,0)</f>
        <v>#REF!</v>
      </c>
      <c r="N309" s="147" t="e">
        <f>VLOOKUP(A309,'Tüm - Sektör'!$A:$H,14,0)</f>
        <v>#REF!</v>
      </c>
      <c r="O309" s="148" t="e">
        <f>VLOOKUP(A309,'Tüm - Sektör'!$A:$H,15,0)</f>
        <v>#REF!</v>
      </c>
      <c r="P309" s="156" t="e">
        <f>VLOOKUP(A309,'Tüm - Sektör'!$A:$H,16,0)</f>
        <v>#REF!</v>
      </c>
      <c r="Q309" s="158">
        <f>E309*G309/100</f>
        <v>2.0273082064889483</v>
      </c>
      <c r="R309" s="166" t="str">
        <f>IF(OR(H309="", H310="", Q309=0), "", IF(H309&lt;H310, (H310-H309)/H309, ""))</f>
        <v/>
      </c>
      <c r="S309" s="191">
        <v>2.0273082064889483</v>
      </c>
      <c r="T309" s="208">
        <f>S309-Q309</f>
        <v>0</v>
      </c>
      <c r="U309" s="222"/>
      <c r="W309" s="200"/>
      <c r="X309" s="209" t="str">
        <f>IF(COUNTIF('Yıldız Liste'!A:A, A309)&gt;0, "Yıldız Pazar", IF(COUNTIF('Ana Pazar Liste'!A:A, A309)&gt;0, "Ana Pazar", IF(COUNTIF('Alt Pazar Liste'!A:A, A309)&gt;0, "Alt Pazar", "")))</f>
        <v>Yıldız Pazar</v>
      </c>
    </row>
    <row r="310" spans="1:24" ht="30" customHeight="1" thickTop="1" thickBot="1">
      <c r="A310" s="125" t="s">
        <v>629</v>
      </c>
      <c r="B310" s="131" t="s">
        <v>233</v>
      </c>
      <c r="C310" s="132">
        <v>7118953178</v>
      </c>
      <c r="D310" s="132">
        <v>263980843</v>
      </c>
      <c r="E310" s="128">
        <f>VLOOKUP(A310,'Tüm - Sektör'!$A:$H,5,0)</f>
        <v>4.5843359220479272</v>
      </c>
      <c r="F310" s="128">
        <f>VLOOKUP(A310,'Tüm - Sektör'!$A:$H,6,0)</f>
        <v>8.8153141934831494E-2</v>
      </c>
      <c r="G310" s="127">
        <f>VLOOKUP(A310,'Tüm - Sektör'!$A:$H,7,0)</f>
        <v>46.937992000000001</v>
      </c>
      <c r="H310" s="159">
        <v>185.9</v>
      </c>
      <c r="I310" s="133" t="e">
        <f>VLOOKUP(A310,'Tüm - Sektör'!$A:$H,9,0)</f>
        <v>#REF!</v>
      </c>
      <c r="J310" s="132" t="e">
        <f>VLOOKUP(A310,'Tüm - Sektör'!$A:$H,10,0)</f>
        <v>#REF!</v>
      </c>
      <c r="K310" s="133" t="e">
        <f>VLOOKUP(A310,'Tüm - Sektör'!$A:$H,11,0)</f>
        <v>#REF!</v>
      </c>
      <c r="L310" s="133" t="e">
        <f>VLOOKUP(A310,'Tüm - Sektör'!$A:$H,12,0)</f>
        <v>#REF!</v>
      </c>
      <c r="M310" s="133" t="e">
        <f>VLOOKUP(A310,'Tüm - Sektör'!$A:$H,13,0)</f>
        <v>#REF!</v>
      </c>
      <c r="N310" s="134" t="e">
        <f>VLOOKUP(A310,'Tüm - Sektör'!$A:$H,14,0)</f>
        <v>#REF!</v>
      </c>
      <c r="O310" s="135" t="e">
        <f>VLOOKUP(A310,'Tüm - Sektör'!$A:$H,15,0)</f>
        <v>#REF!</v>
      </c>
      <c r="P310" s="153" t="e">
        <f>VLOOKUP(A310,'Tüm - Sektör'!$A:$H,16,0)</f>
        <v>#REF!</v>
      </c>
      <c r="Q310" s="158">
        <f>E310*G310/100</f>
        <v>2.1517952283439823</v>
      </c>
      <c r="R310" s="166" t="str">
        <f>IF(OR(H310="", H311="", Q310=0), "", IF(H310&lt;H311, (H311-H310)/H310, ""))</f>
        <v/>
      </c>
      <c r="S310" s="191">
        <v>2.1517952283439823</v>
      </c>
      <c r="T310" s="208">
        <f>S310-Q310</f>
        <v>0</v>
      </c>
      <c r="U310" s="222"/>
      <c r="W310" s="200"/>
      <c r="X310" s="209" t="str">
        <f>IF(COUNTIF('Yıldız Liste'!A:A, A310)&gt;0, "Yıldız Pazar", IF(COUNTIF('Ana Pazar Liste'!A:A, A310)&gt;0, "Ana Pazar", IF(COUNTIF('Alt Pazar Liste'!A:A, A310)&gt;0, "Alt Pazar", "")))</f>
        <v>Yıldız Pazar</v>
      </c>
    </row>
    <row r="311" spans="1:24" ht="30" customHeight="1" thickTop="1" thickBot="1">
      <c r="A311" s="125" t="s">
        <v>555</v>
      </c>
      <c r="B311" s="136" t="s">
        <v>355</v>
      </c>
      <c r="C311" s="137">
        <v>1784851552</v>
      </c>
      <c r="D311" s="137">
        <v>112000000</v>
      </c>
      <c r="E311" s="128">
        <f>VLOOKUP(A311,'Tüm - Sektör'!$A:$H,5,0)</f>
        <v>13.497462477054315</v>
      </c>
      <c r="F311" s="128">
        <f>VLOOKUP(A311,'Tüm - Sektör'!$A:$H,6,0)</f>
        <v>0.70475472415697127</v>
      </c>
      <c r="G311" s="127">
        <f>VLOOKUP(A311,'Tüm - Sektör'!$A:$H,7,0)</f>
        <v>16.937535</v>
      </c>
      <c r="H311" s="159">
        <v>175</v>
      </c>
      <c r="I311" s="138" t="e">
        <f>VLOOKUP(A311,'Tüm - Sektör'!$A:$H,9,0)</f>
        <v>#REF!</v>
      </c>
      <c r="J311" s="137" t="e">
        <f>VLOOKUP(A311,'Tüm - Sektör'!$A:$H,10,0)</f>
        <v>#REF!</v>
      </c>
      <c r="K311" s="138" t="e">
        <f>VLOOKUP(A311,'Tüm - Sektör'!$A:$H,11,0)</f>
        <v>#REF!</v>
      </c>
      <c r="L311" s="138" t="e">
        <f>VLOOKUP(A311,'Tüm - Sektör'!$A:$H,12,0)</f>
        <v>#REF!</v>
      </c>
      <c r="M311" s="138" t="e">
        <f>VLOOKUP(A311,'Tüm - Sektör'!$A:$H,13,0)</f>
        <v>#REF!</v>
      </c>
      <c r="N311" s="139" t="e">
        <f>VLOOKUP(A311,'Tüm - Sektör'!$A:$H,14,0)</f>
        <v>#REF!</v>
      </c>
      <c r="O311" s="140" t="e">
        <f>VLOOKUP(A311,'Tüm - Sektör'!$A:$H,15,0)</f>
        <v>#REF!</v>
      </c>
      <c r="P311" s="154" t="e">
        <f>VLOOKUP(A311,'Tüm - Sektör'!$A:$H,16,0)</f>
        <v>#REF!</v>
      </c>
      <c r="Q311" s="158">
        <f>E311*G311/100</f>
        <v>2.2861374311629414</v>
      </c>
      <c r="R311" s="166" t="str">
        <f>IF(OR(H311="", H312="", Q311=0), "", IF(H311&lt;H312, (H312-H311)/H311, ""))</f>
        <v/>
      </c>
      <c r="S311" s="191">
        <v>2.2861374311629414</v>
      </c>
      <c r="T311" s="208">
        <f>S311-Q311</f>
        <v>0</v>
      </c>
      <c r="U311" s="222"/>
      <c r="W311" s="200"/>
      <c r="X311" s="209" t="str">
        <f>IF(COUNTIF('Yıldız Liste'!A:A, A311)&gt;0, "Yıldız Pazar", IF(COUNTIF('Ana Pazar Liste'!A:A, A311)&gt;0, "Ana Pazar", IF(COUNTIF('Alt Pazar Liste'!A:A, A311)&gt;0, "Alt Pazar", "")))</f>
        <v>Yıldız Pazar</v>
      </c>
    </row>
    <row r="312" spans="1:24" ht="30" customHeight="1" thickTop="1" thickBot="1">
      <c r="A312" s="195" t="s">
        <v>295</v>
      </c>
      <c r="B312" s="212" t="s">
        <v>357</v>
      </c>
      <c r="C312" s="213">
        <v>67808233000</v>
      </c>
      <c r="D312" s="213">
        <v>220000000</v>
      </c>
      <c r="E312" s="197">
        <f>VLOOKUP(A312,'Tüm - Sektör'!$A:$H,5,0)</f>
        <v>2.8285192924956806</v>
      </c>
      <c r="F312" s="197">
        <f>VLOOKUP(A312,'Tüm - Sektör'!$A:$H,6,0)</f>
        <v>8.0861043238870223E-2</v>
      </c>
      <c r="G312" s="196">
        <f>VLOOKUP(A312,'Tüm - Sektör'!$A:$H,7,0)</f>
        <v>86.823064000000002</v>
      </c>
      <c r="H312" s="198">
        <v>162.9</v>
      </c>
      <c r="I312" s="228" t="e">
        <f>VLOOKUP(A312,'Tüm - Sektör'!$A:$H,9,0)</f>
        <v>#REF!</v>
      </c>
      <c r="J312" s="229" t="e">
        <f>VLOOKUP(A312,'Tüm - Sektör'!$A:$H,10,0)</f>
        <v>#REF!</v>
      </c>
      <c r="K312" s="230" t="e">
        <f>VLOOKUP(A312,'Tüm - Sektör'!$A:$H,11,0)</f>
        <v>#REF!</v>
      </c>
      <c r="L312" s="230" t="e">
        <f>VLOOKUP(A312,'Tüm - Sektör'!$A:$H,12,0)</f>
        <v>#REF!</v>
      </c>
      <c r="M312" s="230" t="e">
        <f>VLOOKUP(A312,'Tüm - Sektör'!$A:$H,13,0)</f>
        <v>#REF!</v>
      </c>
      <c r="N312" s="231" t="e">
        <f>VLOOKUP(A312,'Tüm - Sektör'!$A:$H,14,0)</f>
        <v>#REF!</v>
      </c>
      <c r="O312" s="232" t="e">
        <f>VLOOKUP(A312,'Tüm - Sektör'!$A:$H,15,0)</f>
        <v>#REF!</v>
      </c>
      <c r="P312" s="233" t="e">
        <f>VLOOKUP(A312,'Tüm - Sektör'!$A:$H,16,0)</f>
        <v>#REF!</v>
      </c>
      <c r="Q312" s="199">
        <f>E312*G312/100</f>
        <v>2.4558071155758721</v>
      </c>
      <c r="R312" s="166" t="str">
        <f>IF(OR(H312="", H313="", Q312=0), "", IF(H312&lt;H313, (H313-H312)/H312, ""))</f>
        <v/>
      </c>
      <c r="S312" s="191">
        <v>2.4558071155758721</v>
      </c>
      <c r="T312" s="208">
        <f>S312-Q312</f>
        <v>0</v>
      </c>
      <c r="U312" s="222"/>
      <c r="W312" s="200"/>
      <c r="X312" s="209" t="str">
        <f>IF(COUNTIF('Yıldız Liste'!A:A, A312)&gt;0, "Yıldız Pazar", IF(COUNTIF('Ana Pazar Liste'!A:A, A312)&gt;0, "Ana Pazar", IF(COUNTIF('Alt Pazar Liste'!A:A, A312)&gt;0, "Alt Pazar", "")))</f>
        <v>Yıldız Pazar</v>
      </c>
    </row>
    <row r="313" spans="1:24" ht="30" customHeight="1" thickTop="1" thickBot="1">
      <c r="A313" s="125" t="s">
        <v>468</v>
      </c>
      <c r="B313" s="136" t="s">
        <v>356</v>
      </c>
      <c r="C313" s="137">
        <v>3885250224</v>
      </c>
      <c r="D313" s="137">
        <v>672000000</v>
      </c>
      <c r="E313" s="128">
        <f>VLOOKUP(A313,'Tüm - Sektör'!$A:$H,5,0)</f>
        <v>1.158746918845593</v>
      </c>
      <c r="F313" s="128">
        <f>VLOOKUP(A313,'Tüm - Sektör'!$A:$H,6,0)</f>
        <v>9.8532901262380363E-3</v>
      </c>
      <c r="G313" s="127">
        <f>VLOOKUP(A313,'Tüm - Sektör'!$A:$H,7,0)</f>
        <v>217.993559</v>
      </c>
      <c r="H313" s="159">
        <v>158.4</v>
      </c>
      <c r="I313" s="141" t="e">
        <f>VLOOKUP(A313,'Tüm - Sektör'!$A:$H,9,0)</f>
        <v>#REF!</v>
      </c>
      <c r="J313" s="145" t="e">
        <f>VLOOKUP(A313,'Tüm - Sektör'!$A:$H,10,0)</f>
        <v>#REF!</v>
      </c>
      <c r="K313" s="146" t="e">
        <f>VLOOKUP(A313,'Tüm - Sektör'!$A:$H,11,0)</f>
        <v>#REF!</v>
      </c>
      <c r="L313" s="146" t="e">
        <f>VLOOKUP(A313,'Tüm - Sektör'!$A:$H,12,0)</f>
        <v>#REF!</v>
      </c>
      <c r="M313" s="146" t="e">
        <f>VLOOKUP(A313,'Tüm - Sektör'!$A:$H,13,0)</f>
        <v>#REF!</v>
      </c>
      <c r="N313" s="147" t="e">
        <f>VLOOKUP(A313,'Tüm - Sektör'!$A:$H,14,0)</f>
        <v>#REF!</v>
      </c>
      <c r="O313" s="148" t="e">
        <f>VLOOKUP(A313,'Tüm - Sektör'!$A:$H,15,0)</f>
        <v>#REF!</v>
      </c>
      <c r="P313" s="156" t="e">
        <f>VLOOKUP(A313,'Tüm - Sektör'!$A:$H,16,0)</f>
        <v>#REF!</v>
      </c>
      <c r="Q313" s="158">
        <f>E313*G313/100</f>
        <v>2.5259936481943499</v>
      </c>
      <c r="R313" s="166" t="str">
        <f>IF(OR(H313="", H314="", Q313=0), "", IF(H313&lt;H314, (H314-H313)/H313, ""))</f>
        <v/>
      </c>
      <c r="S313" s="191">
        <v>2.5259936481943499</v>
      </c>
      <c r="T313" s="208">
        <f>S313-Q313</f>
        <v>0</v>
      </c>
      <c r="U313" s="222"/>
      <c r="W313" s="200"/>
      <c r="X313" s="209" t="str">
        <f>IF(COUNTIF('Yıldız Liste'!A:A, A313)&gt;0, "Yıldız Pazar", IF(COUNTIF('Ana Pazar Liste'!A:A, A313)&gt;0, "Ana Pazar", IF(COUNTIF('Alt Pazar Liste'!A:A, A313)&gt;0, "Alt Pazar", "")))</f>
        <v>Yıldız Pazar</v>
      </c>
    </row>
    <row r="314" spans="1:24" ht="30" customHeight="1" thickTop="1" thickBot="1">
      <c r="A314" s="125" t="s">
        <v>635</v>
      </c>
      <c r="B314" s="136" t="s">
        <v>376</v>
      </c>
      <c r="C314" s="137">
        <v>18936263841</v>
      </c>
      <c r="D314" s="137">
        <v>322600000</v>
      </c>
      <c r="E314" s="128">
        <f>VLOOKUP(A314,'Tüm - Sektör'!$A:$H,5,0)</f>
        <v>2.9680780911425368</v>
      </c>
      <c r="F314" s="128">
        <f>VLOOKUP(A314,'Tüm - Sektör'!$A:$H,6,0)</f>
        <v>5.9358000342830168E-2</v>
      </c>
      <c r="G314" s="127">
        <f>VLOOKUP(A314,'Tüm - Sektör'!$A:$H,7,0)</f>
        <v>85.154841000000005</v>
      </c>
      <c r="H314" s="159">
        <v>158.30000000000001</v>
      </c>
      <c r="I314" s="141" t="e">
        <f>VLOOKUP(A314,'Tüm - Sektör'!$A:$H,9,0)</f>
        <v>#REF!</v>
      </c>
      <c r="J314" s="145" t="e">
        <f>VLOOKUP(A314,'Tüm - Sektör'!$A:$H,10,0)</f>
        <v>#REF!</v>
      </c>
      <c r="K314" s="146" t="e">
        <f>VLOOKUP(A314,'Tüm - Sektör'!$A:$H,11,0)</f>
        <v>#REF!</v>
      </c>
      <c r="L314" s="146" t="e">
        <f>VLOOKUP(A314,'Tüm - Sektör'!$A:$H,12,0)</f>
        <v>#REF!</v>
      </c>
      <c r="M314" s="146" t="e">
        <f>VLOOKUP(A314,'Tüm - Sektör'!$A:$H,13,0)</f>
        <v>#REF!</v>
      </c>
      <c r="N314" s="147" t="e">
        <f>VLOOKUP(A314,'Tüm - Sektör'!$A:$H,14,0)</f>
        <v>#REF!</v>
      </c>
      <c r="O314" s="148" t="e">
        <f>VLOOKUP(A314,'Tüm - Sektör'!$A:$H,15,0)</f>
        <v>#REF!</v>
      </c>
      <c r="P314" s="156" t="e">
        <f>VLOOKUP(A314,'Tüm - Sektör'!$A:$H,16,0)</f>
        <v>#REF!</v>
      </c>
      <c r="Q314" s="158">
        <f>E314*G314/100</f>
        <v>2.5274621792682623</v>
      </c>
      <c r="R314" s="166" t="str">
        <f>IF(OR(H314="", H315="", Q314=0), "", IF(H314&lt;H315, (H315-H314)/H314, ""))</f>
        <v/>
      </c>
      <c r="S314" s="191">
        <v>2.5274621792682623</v>
      </c>
      <c r="T314" s="208">
        <f>S314-Q314</f>
        <v>0</v>
      </c>
      <c r="U314" s="222"/>
      <c r="W314" s="200"/>
      <c r="X314" s="209" t="str">
        <f>IF(COUNTIF('Yıldız Liste'!A:A, A314)&gt;0, "Yıldız Pazar", IF(COUNTIF('Ana Pazar Liste'!A:A, A314)&gt;0, "Ana Pazar", IF(COUNTIF('Alt Pazar Liste'!A:A, A314)&gt;0, "Alt Pazar", "")))</f>
        <v>Yıldız Pazar</v>
      </c>
    </row>
    <row r="315" spans="1:24" ht="30" customHeight="1" thickTop="1" thickBot="1">
      <c r="A315" s="125" t="s">
        <v>631</v>
      </c>
      <c r="B315" s="126" t="s">
        <v>208</v>
      </c>
      <c r="C315" s="127">
        <v>3343455014</v>
      </c>
      <c r="D315" s="127">
        <v>577000000</v>
      </c>
      <c r="E315" s="128">
        <f>VLOOKUP(A315,'Tüm - Sektör'!$A:$H,5,0)</f>
        <v>2.286780376192008</v>
      </c>
      <c r="F315" s="128">
        <f>VLOOKUP(A315,'Tüm - Sektör'!$A:$H,6,0)</f>
        <v>2.3590620370058678E-2</v>
      </c>
      <c r="G315" s="127">
        <f>VLOOKUP(A315,'Tüm - Sektör'!$A:$H,7,0)</f>
        <v>115.48181</v>
      </c>
      <c r="H315" s="159">
        <v>151.5</v>
      </c>
      <c r="I315" s="128" t="e">
        <f>VLOOKUP(A315,'Tüm - Sektör'!$A:$H,9,0)</f>
        <v>#REF!</v>
      </c>
      <c r="J315" s="127" t="e">
        <f>VLOOKUP(A315,'Tüm - Sektör'!$A:$H,10,0)</f>
        <v>#REF!</v>
      </c>
      <c r="K315" s="128" t="e">
        <f>VLOOKUP(A315,'Tüm - Sektör'!$A:$H,11,0)</f>
        <v>#REF!</v>
      </c>
      <c r="L315" s="128" t="e">
        <f>VLOOKUP(A315,'Tüm - Sektör'!$A:$H,12,0)</f>
        <v>#REF!</v>
      </c>
      <c r="M315" s="128" t="e">
        <f>VLOOKUP(A315,'Tüm - Sektör'!$A:$H,13,0)</f>
        <v>#REF!</v>
      </c>
      <c r="N315" s="129" t="e">
        <f>VLOOKUP(A315,'Tüm - Sektör'!$A:$H,14,0)</f>
        <v>#REF!</v>
      </c>
      <c r="O315" s="130" t="e">
        <f>VLOOKUP(A315,'Tüm - Sektör'!$A:$H,15,0)</f>
        <v>#REF!</v>
      </c>
      <c r="P315" s="152" t="e">
        <f>VLOOKUP(A315,'Tüm - Sektör'!$A:$H,16,0)</f>
        <v>#REF!</v>
      </c>
      <c r="Q315" s="158">
        <f>E315*G315/100</f>
        <v>2.6408153691513401</v>
      </c>
      <c r="R315" s="166" t="str">
        <f>IF(OR(H315="", H316="", Q315=0), "", IF(H315&lt;H316, (H316-H315)/H315, ""))</f>
        <v/>
      </c>
      <c r="S315" s="191">
        <v>2.6408153691513401</v>
      </c>
      <c r="T315" s="208">
        <f>S315-Q315</f>
        <v>0</v>
      </c>
      <c r="U315" s="222"/>
      <c r="W315" s="200"/>
      <c r="X315" s="209" t="str">
        <f>IF(COUNTIF('Yıldız Liste'!A:A, A315)&gt;0, "Yıldız Pazar", IF(COUNTIF('Ana Pazar Liste'!A:A, A315)&gt;0, "Ana Pazar", IF(COUNTIF('Alt Pazar Liste'!A:A, A315)&gt;0, "Alt Pazar", "")))</f>
        <v>Yıldız Pazar</v>
      </c>
    </row>
    <row r="316" spans="1:24" ht="30" customHeight="1" thickTop="1" thickBot="1">
      <c r="A316" s="125" t="s">
        <v>293</v>
      </c>
      <c r="B316" s="136" t="s">
        <v>356</v>
      </c>
      <c r="C316" s="137">
        <v>115747897000</v>
      </c>
      <c r="D316" s="137">
        <v>500000000</v>
      </c>
      <c r="E316" s="128">
        <f>VLOOKUP(A316,'Tüm - Sektör'!$A:$H,5,0)</f>
        <v>1.1619783261992707</v>
      </c>
      <c r="F316" s="128">
        <f>VLOOKUP(A316,'Tüm - Sektör'!$A:$H,6,0)</f>
        <v>1.5702409813503657E-2</v>
      </c>
      <c r="G316" s="127">
        <f>VLOOKUP(A316,'Tüm - Sektör'!$A:$H,7,0)</f>
        <v>231.500754</v>
      </c>
      <c r="H316" s="159">
        <v>148.69999999999999</v>
      </c>
      <c r="I316" s="141" t="e">
        <f>VLOOKUP(A316,'Tüm - Sektör'!$A:$H,9,0)</f>
        <v>#REF!</v>
      </c>
      <c r="J316" s="145" t="e">
        <f>VLOOKUP(A316,'Tüm - Sektör'!$A:$H,10,0)</f>
        <v>#REF!</v>
      </c>
      <c r="K316" s="146" t="e">
        <f>VLOOKUP(A316,'Tüm - Sektör'!$A:$H,11,0)</f>
        <v>#REF!</v>
      </c>
      <c r="L316" s="146" t="e">
        <f>VLOOKUP(A316,'Tüm - Sektör'!$A:$H,12,0)</f>
        <v>#REF!</v>
      </c>
      <c r="M316" s="146" t="e">
        <f>VLOOKUP(A316,'Tüm - Sektör'!$A:$H,13,0)</f>
        <v>#REF!</v>
      </c>
      <c r="N316" s="147" t="e">
        <f>VLOOKUP(A316,'Tüm - Sektör'!$A:$H,14,0)</f>
        <v>#REF!</v>
      </c>
      <c r="O316" s="148" t="e">
        <f>VLOOKUP(A316,'Tüm - Sektör'!$A:$H,15,0)</f>
        <v>#REF!</v>
      </c>
      <c r="P316" s="156" t="e">
        <f>VLOOKUP(A316,'Tüm - Sektör'!$A:$H,16,0)</f>
        <v>#REF!</v>
      </c>
      <c r="Q316" s="158">
        <f>E316*G316/100</f>
        <v>2.6899885864678912</v>
      </c>
      <c r="R316" s="166" t="str">
        <f>IF(OR(H316="", H317="", Q316=0), "", IF(H316&lt;H317, (H317-H316)/H316, ""))</f>
        <v/>
      </c>
      <c r="S316" s="191">
        <v>2.6899885864678912</v>
      </c>
      <c r="T316" s="208">
        <f>S316-Q316</f>
        <v>0</v>
      </c>
      <c r="U316" s="222"/>
      <c r="W316" s="200"/>
      <c r="X316" s="209" t="str">
        <f>IF(COUNTIF('Yıldız Liste'!A:A, A316)&gt;0, "Yıldız Pazar", IF(COUNTIF('Ana Pazar Liste'!A:A, A316)&gt;0, "Ana Pazar", IF(COUNTIF('Alt Pazar Liste'!A:A, A316)&gt;0, "Alt Pazar", "")))</f>
        <v>Yıldız Pazar</v>
      </c>
    </row>
    <row r="317" spans="1:24" ht="30" customHeight="1" thickTop="1" thickBot="1">
      <c r="A317" s="125" t="s">
        <v>729</v>
      </c>
      <c r="B317" s="136" t="s">
        <v>349</v>
      </c>
      <c r="C317" s="137">
        <v>6782904588</v>
      </c>
      <c r="D317" s="137">
        <v>351991313</v>
      </c>
      <c r="E317" s="128">
        <f>VLOOKUP(A317,'Tüm - Sektör'!$A:$H,5,0)</f>
        <v>5.1110950710208511</v>
      </c>
      <c r="F317" s="128">
        <f>VLOOKUP(A317,'Tüm - Sektör'!$A:$H,6,0)</f>
        <v>0.11000389971186453</v>
      </c>
      <c r="G317" s="127">
        <f>VLOOKUP(A317,'Tüm - Sektör'!$A:$H,7,0)</f>
        <v>53.715555000000002</v>
      </c>
      <c r="H317" s="159">
        <v>145.69999999999999</v>
      </c>
      <c r="I317" s="141" t="e">
        <f>VLOOKUP(A317,'Tüm - Sektör'!$A:$H,9,0)</f>
        <v>#REF!</v>
      </c>
      <c r="J317" s="145" t="e">
        <f>VLOOKUP(A317,'Tüm - Sektör'!$A:$H,10,0)</f>
        <v>#REF!</v>
      </c>
      <c r="K317" s="146" t="e">
        <f>VLOOKUP(A317,'Tüm - Sektör'!$A:$H,11,0)</f>
        <v>#REF!</v>
      </c>
      <c r="L317" s="146" t="e">
        <f>VLOOKUP(A317,'Tüm - Sektör'!$A:$H,12,0)</f>
        <v>#REF!</v>
      </c>
      <c r="M317" s="146" t="e">
        <f>VLOOKUP(A317,'Tüm - Sektör'!$A:$H,13,0)</f>
        <v>#REF!</v>
      </c>
      <c r="N317" s="147" t="e">
        <f>VLOOKUP(A317,'Tüm - Sektör'!$A:$H,14,0)</f>
        <v>#REF!</v>
      </c>
      <c r="O317" s="148" t="e">
        <f>VLOOKUP(A317,'Tüm - Sektör'!$A:$H,15,0)</f>
        <v>#REF!</v>
      </c>
      <c r="P317" s="156" t="e">
        <f>VLOOKUP(A317,'Tüm - Sektör'!$A:$H,16,0)</f>
        <v>#REF!</v>
      </c>
      <c r="Q317" s="158">
        <f>E317*G317/100</f>
        <v>2.7454530839764941</v>
      </c>
      <c r="R317" s="166" t="str">
        <f>IF(OR(H317="", H318="", Q317=0), "", IF(H317&lt;H318, (H318-H317)/H317, ""))</f>
        <v/>
      </c>
      <c r="S317" s="191">
        <v>2.7454530839764941</v>
      </c>
      <c r="T317" s="208">
        <f>S317-Q317</f>
        <v>0</v>
      </c>
      <c r="U317" s="222"/>
      <c r="W317" s="200"/>
      <c r="X317" s="209" t="str">
        <f>IF(COUNTIF('Yıldız Liste'!A:A, A317)&gt;0, "Yıldız Pazar", IF(COUNTIF('Ana Pazar Liste'!A:A, A317)&gt;0, "Ana Pazar", IF(COUNTIF('Alt Pazar Liste'!A:A, A317)&gt;0, "Alt Pazar", "")))</f>
        <v>Yıldız Pazar</v>
      </c>
    </row>
    <row r="318" spans="1:24" ht="30" customHeight="1" thickTop="1" thickBot="1">
      <c r="A318" s="125" t="s">
        <v>551</v>
      </c>
      <c r="B318" s="126" t="s">
        <v>200</v>
      </c>
      <c r="C318" s="127">
        <v>6093838382</v>
      </c>
      <c r="D318" s="127">
        <v>170000000</v>
      </c>
      <c r="E318" s="128">
        <f>VLOOKUP(A318,'Tüm - Sektör'!$A:$H,5,0)</f>
        <v>5.3021111097679094</v>
      </c>
      <c r="F318" s="128">
        <f>VLOOKUP(A318,'Tüm - Sektör'!$A:$H,6,0)</f>
        <v>0.22277777772134072</v>
      </c>
      <c r="G318" s="127">
        <f>VLOOKUP(A318,'Tüm - Sektör'!$A:$H,7,0)</f>
        <v>53.288747999999998</v>
      </c>
      <c r="H318" s="159">
        <v>141.6</v>
      </c>
      <c r="I318" s="128" t="e">
        <f>VLOOKUP(A318,'Tüm - Sektör'!$A:$H,9,0)</f>
        <v>#REF!</v>
      </c>
      <c r="J318" s="127" t="e">
        <f>VLOOKUP(A318,'Tüm - Sektör'!$A:$H,10,0)</f>
        <v>#REF!</v>
      </c>
      <c r="K318" s="128" t="e">
        <f>VLOOKUP(A318,'Tüm - Sektör'!$A:$H,11,0)</f>
        <v>#REF!</v>
      </c>
      <c r="L318" s="128" t="e">
        <f>VLOOKUP(A318,'Tüm - Sektör'!$A:$H,12,0)</f>
        <v>#REF!</v>
      </c>
      <c r="M318" s="128" t="e">
        <f>VLOOKUP(A318,'Tüm - Sektör'!$A:$H,13,0)</f>
        <v>#REF!</v>
      </c>
      <c r="N318" s="129" t="e">
        <f>VLOOKUP(A318,'Tüm - Sektör'!$A:$H,14,0)</f>
        <v>#REF!</v>
      </c>
      <c r="O318" s="130" t="e">
        <f>VLOOKUP(A318,'Tüm - Sektör'!$A:$H,15,0)</f>
        <v>#REF!</v>
      </c>
      <c r="P318" s="152" t="e">
        <f>VLOOKUP(A318,'Tüm - Sektör'!$A:$H,16,0)</f>
        <v>#REF!</v>
      </c>
      <c r="Q318" s="158">
        <f>E318*G318/100</f>
        <v>2.8254286279642247</v>
      </c>
      <c r="R318" s="166" t="str">
        <f>IF(OR(H318="", H319="", Q318=0), "", IF(H318&lt;H319, (H319-H318)/H318, ""))</f>
        <v/>
      </c>
      <c r="S318" s="191">
        <v>2.8254286279642247</v>
      </c>
      <c r="T318" s="208">
        <f>S318-Q318</f>
        <v>0</v>
      </c>
      <c r="U318" s="222"/>
      <c r="W318" s="200"/>
      <c r="X318" s="209" t="str">
        <f>IF(COUNTIF('Yıldız Liste'!A:A, A318)&gt;0, "Yıldız Pazar", IF(COUNTIF('Ana Pazar Liste'!A:A, A318)&gt;0, "Ana Pazar", IF(COUNTIF('Alt Pazar Liste'!A:A, A318)&gt;0, "Alt Pazar", "")))</f>
        <v>Yıldız Pazar</v>
      </c>
    </row>
    <row r="319" spans="1:24" ht="30" customHeight="1" thickTop="1" thickBot="1">
      <c r="A319" s="125" t="s">
        <v>25</v>
      </c>
      <c r="B319" s="136" t="s">
        <v>221</v>
      </c>
      <c r="C319" s="137">
        <v>16873295401</v>
      </c>
      <c r="D319" s="137">
        <v>87000000</v>
      </c>
      <c r="E319" s="128">
        <f>VLOOKUP(A319,'Tüm - Sektör'!$A:$H,5,0)</f>
        <v>8.8232719798292951</v>
      </c>
      <c r="F319" s="128">
        <f>VLOOKUP(A319,'Tüm - Sektör'!$A:$H,6,0)</f>
        <v>0.70428416186376874</v>
      </c>
      <c r="G319" s="127">
        <f>VLOOKUP(A319,'Tüm - Sektör'!$A:$H,7,0)</f>
        <v>32.857968999999997</v>
      </c>
      <c r="H319" s="159">
        <v>138</v>
      </c>
      <c r="I319" s="141" t="e">
        <f>VLOOKUP(A319,'Tüm - Sektör'!$A:$H,9,0)</f>
        <v>#REF!</v>
      </c>
      <c r="J319" s="145" t="e">
        <f>VLOOKUP(A319,'Tüm - Sektör'!$A:$H,10,0)</f>
        <v>#REF!</v>
      </c>
      <c r="K319" s="146" t="e">
        <f>VLOOKUP(A319,'Tüm - Sektör'!$A:$H,11,0)</f>
        <v>#REF!</v>
      </c>
      <c r="L319" s="146" t="e">
        <f>VLOOKUP(A319,'Tüm - Sektör'!$A:$H,12,0)</f>
        <v>#REF!</v>
      </c>
      <c r="M319" s="146" t="e">
        <f>VLOOKUP(A319,'Tüm - Sektör'!$A:$H,13,0)</f>
        <v>#REF!</v>
      </c>
      <c r="N319" s="147" t="e">
        <f>VLOOKUP(A319,'Tüm - Sektör'!$A:$H,14,0)</f>
        <v>#REF!</v>
      </c>
      <c r="O319" s="148" t="e">
        <f>VLOOKUP(A319,'Tüm - Sektör'!$A:$H,15,0)</f>
        <v>#REF!</v>
      </c>
      <c r="P319" s="156" t="e">
        <f>VLOOKUP(A319,'Tüm - Sektör'!$A:$H,16,0)</f>
        <v>#REF!</v>
      </c>
      <c r="Q319" s="158">
        <f>E319*G319/100</f>
        <v>2.8991479719179956</v>
      </c>
      <c r="R319" s="166" t="str">
        <f>IF(OR(H319="", H320="", Q319=0), "", IF(H319&lt;H320, (H320-H319)/H319, ""))</f>
        <v/>
      </c>
      <c r="S319" s="191">
        <v>2.8991479719179956</v>
      </c>
      <c r="T319" s="208">
        <f>S319-Q319</f>
        <v>0</v>
      </c>
      <c r="U319" s="222"/>
      <c r="W319" s="200"/>
      <c r="X319" s="209" t="str">
        <f>IF(COUNTIF('Yıldız Liste'!A:A, A319)&gt;0, "Yıldız Pazar", IF(COUNTIF('Ana Pazar Liste'!A:A, A319)&gt;0, "Ana Pazar", IF(COUNTIF('Alt Pazar Liste'!A:A, A319)&gt;0, "Alt Pazar", "")))</f>
        <v>Yıldız Pazar</v>
      </c>
    </row>
    <row r="320" spans="1:24" ht="30" customHeight="1" thickTop="1" thickBot="1">
      <c r="A320" s="125" t="s">
        <v>747</v>
      </c>
      <c r="B320" s="136" t="s">
        <v>350</v>
      </c>
      <c r="C320" s="137">
        <v>27589684000</v>
      </c>
      <c r="D320" s="137">
        <v>388080000</v>
      </c>
      <c r="E320" s="128">
        <f>VLOOKUP(A320,'Tüm - Sektör'!$A:$H,5,0)</f>
        <v>1.8172429701309816</v>
      </c>
      <c r="F320" s="128">
        <f>VLOOKUP(A320,'Tüm - Sektör'!$A:$H,6,0)</f>
        <v>3.3932249329493201E-2</v>
      </c>
      <c r="G320" s="127">
        <f>VLOOKUP(A320,'Tüm - Sektör'!$A:$H,7,0)</f>
        <v>160.34344200000001</v>
      </c>
      <c r="H320" s="159">
        <v>137.30000000000001</v>
      </c>
      <c r="I320" s="141" t="e">
        <f>VLOOKUP(A320,'Tüm - Sektör'!$A:$H,9,0)</f>
        <v>#REF!</v>
      </c>
      <c r="J320" s="145" t="e">
        <f>VLOOKUP(A320,'Tüm - Sektör'!$A:$H,10,0)</f>
        <v>#REF!</v>
      </c>
      <c r="K320" s="146" t="e">
        <f>VLOOKUP(A320,'Tüm - Sektör'!$A:$H,11,0)</f>
        <v>#REF!</v>
      </c>
      <c r="L320" s="146" t="e">
        <f>VLOOKUP(A320,'Tüm - Sektör'!$A:$H,12,0)</f>
        <v>#REF!</v>
      </c>
      <c r="M320" s="146" t="e">
        <f>VLOOKUP(A320,'Tüm - Sektör'!$A:$H,13,0)</f>
        <v>#REF!</v>
      </c>
      <c r="N320" s="147" t="e">
        <f>VLOOKUP(A320,'Tüm - Sektör'!$A:$H,14,0)</f>
        <v>#REF!</v>
      </c>
      <c r="O320" s="148" t="e">
        <f>VLOOKUP(A320,'Tüm - Sektör'!$A:$H,15,0)</f>
        <v>#REF!</v>
      </c>
      <c r="P320" s="156" t="e">
        <f>VLOOKUP(A320,'Tüm - Sektör'!$A:$H,16,0)</f>
        <v>#REF!</v>
      </c>
      <c r="Q320" s="158">
        <f>E320*G320/100</f>
        <v>2.9138299278110482</v>
      </c>
      <c r="R320" s="166" t="str">
        <f>IF(OR(H320="", H321="", Q320=0), "", IF(H320&lt;H321, (H321-H320)/H320, ""))</f>
        <v/>
      </c>
      <c r="S320" s="191">
        <v>2.9138299278110482</v>
      </c>
      <c r="T320" s="208">
        <f>S320-Q320</f>
        <v>0</v>
      </c>
      <c r="U320" s="222"/>
      <c r="W320" s="200"/>
      <c r="X320" s="209" t="str">
        <f>IF(COUNTIF('Yıldız Liste'!A:A, A320)&gt;0, "Yıldız Pazar", IF(COUNTIF('Ana Pazar Liste'!A:A, A320)&gt;0, "Ana Pazar", IF(COUNTIF('Alt Pazar Liste'!A:A, A320)&gt;0, "Alt Pazar", "")))</f>
        <v>Yıldız Pazar</v>
      </c>
    </row>
    <row r="321" spans="1:24" ht="30" customHeight="1" thickTop="1" thickBot="1">
      <c r="A321" s="125" t="s">
        <v>281</v>
      </c>
      <c r="B321" s="136" t="s">
        <v>355</v>
      </c>
      <c r="C321" s="137">
        <v>4102311000</v>
      </c>
      <c r="D321" s="137">
        <v>95000000</v>
      </c>
      <c r="E321" s="128">
        <f>VLOOKUP(A321,'Tüm - Sektör'!$A:$H,5,0)</f>
        <v>4.8877040225413086</v>
      </c>
      <c r="F321" s="128">
        <f>VLOOKUP(A321,'Tüm - Sektör'!$A:$H,6,0)</f>
        <v>0.38683846636654601</v>
      </c>
      <c r="G321" s="127">
        <f>VLOOKUP(A321,'Tüm - Sektör'!$A:$H,7,0)</f>
        <v>61.261921000000001</v>
      </c>
      <c r="H321" s="159">
        <v>133.6</v>
      </c>
      <c r="I321" s="138" t="e">
        <f>VLOOKUP(A321,'Tüm - Sektör'!$A:$H,9,0)</f>
        <v>#REF!</v>
      </c>
      <c r="J321" s="137" t="e">
        <f>VLOOKUP(A321,'Tüm - Sektör'!$A:$H,10,0)</f>
        <v>#REF!</v>
      </c>
      <c r="K321" s="138" t="e">
        <f>VLOOKUP(A321,'Tüm - Sektör'!$A:$H,11,0)</f>
        <v>#REF!</v>
      </c>
      <c r="L321" s="138" t="e">
        <f>VLOOKUP(A321,'Tüm - Sektör'!$A:$H,12,0)</f>
        <v>#REF!</v>
      </c>
      <c r="M321" s="138" t="e">
        <f>VLOOKUP(A321,'Tüm - Sektör'!$A:$H,13,0)</f>
        <v>#REF!</v>
      </c>
      <c r="N321" s="139" t="e">
        <f>VLOOKUP(A321,'Tüm - Sektör'!$A:$H,14,0)</f>
        <v>#REF!</v>
      </c>
      <c r="O321" s="140" t="e">
        <f>VLOOKUP(A321,'Tüm - Sektör'!$A:$H,15,0)</f>
        <v>#REF!</v>
      </c>
      <c r="P321" s="154" t="e">
        <f>VLOOKUP(A321,'Tüm - Sektör'!$A:$H,16,0)</f>
        <v>#REF!</v>
      </c>
      <c r="Q321" s="158">
        <f>E321*G321/100</f>
        <v>2.9943013770030786</v>
      </c>
      <c r="R321" s="166" t="str">
        <f>IF(OR(H321="", H322="", Q321=0), "", IF(H321&lt;H322, (H322-H321)/H321, ""))</f>
        <v/>
      </c>
      <c r="S321" s="191">
        <v>2.9943013770030786</v>
      </c>
      <c r="T321" s="208">
        <f>S321-Q321</f>
        <v>0</v>
      </c>
      <c r="U321" s="222"/>
      <c r="W321" s="200"/>
      <c r="X321" s="209" t="str">
        <f>IF(COUNTIF('Yıldız Liste'!A:A, A321)&gt;0, "Yıldız Pazar", IF(COUNTIF('Ana Pazar Liste'!A:A, A321)&gt;0, "Ana Pazar", IF(COUNTIF('Alt Pazar Liste'!A:A, A321)&gt;0, "Alt Pazar", "")))</f>
        <v>Yıldız Pazar</v>
      </c>
    </row>
    <row r="322" spans="1:24" ht="30" customHeight="1" thickTop="1" thickBot="1">
      <c r="A322" s="125" t="s">
        <v>708</v>
      </c>
      <c r="B322" s="136" t="s">
        <v>374</v>
      </c>
      <c r="C322" s="137">
        <v>1357332842</v>
      </c>
      <c r="D322" s="137">
        <v>535000000</v>
      </c>
      <c r="E322" s="128">
        <f>VLOOKUP(A322,'Tüm - Sektör'!$A:$H,5,0)</f>
        <v>0.51845153458025073</v>
      </c>
      <c r="F322" s="128">
        <f>VLOOKUP(A322,'Tüm - Sektör'!$A:$H,6,0)</f>
        <v>9.4229650050936151E-4</v>
      </c>
      <c r="G322" s="127">
        <f>VLOOKUP(A322,'Tüm - Sektör'!$A:$H,7,0)</f>
        <v>587.28230399999995</v>
      </c>
      <c r="H322" s="159">
        <v>131.4</v>
      </c>
      <c r="I322" s="141" t="e">
        <f>VLOOKUP(A322,'Tüm - Sektör'!$A:$H,9,0)</f>
        <v>#REF!</v>
      </c>
      <c r="J322" s="145" t="e">
        <f>VLOOKUP(A322,'Tüm - Sektör'!$A:$H,10,0)</f>
        <v>#REF!</v>
      </c>
      <c r="K322" s="146" t="e">
        <f>VLOOKUP(A322,'Tüm - Sektör'!$A:$H,11,0)</f>
        <v>#REF!</v>
      </c>
      <c r="L322" s="146" t="e">
        <f>VLOOKUP(A322,'Tüm - Sektör'!$A:$H,12,0)</f>
        <v>#REF!</v>
      </c>
      <c r="M322" s="146" t="e">
        <f>VLOOKUP(A322,'Tüm - Sektör'!$A:$H,13,0)</f>
        <v>#REF!</v>
      </c>
      <c r="N322" s="147" t="e">
        <f>VLOOKUP(A322,'Tüm - Sektör'!$A:$H,14,0)</f>
        <v>#REF!</v>
      </c>
      <c r="O322" s="148" t="e">
        <f>VLOOKUP(A322,'Tüm - Sektör'!$A:$H,15,0)</f>
        <v>#REF!</v>
      </c>
      <c r="P322" s="156" t="e">
        <f>VLOOKUP(A322,'Tüm - Sektör'!$A:$H,16,0)</f>
        <v>#REF!</v>
      </c>
      <c r="Q322" s="158">
        <f>E322*G322/100</f>
        <v>3.044774117406253</v>
      </c>
      <c r="R322" s="166" t="str">
        <f>IF(OR(H322="", H323="", Q322=0), "", IF(H322&lt;H323, (H323-H322)/H322, ""))</f>
        <v/>
      </c>
      <c r="S322" s="191">
        <v>3.044774117406253</v>
      </c>
      <c r="T322" s="208">
        <f>S322-Q322</f>
        <v>0</v>
      </c>
      <c r="U322" s="222"/>
      <c r="W322" s="200"/>
      <c r="X322" s="209" t="str">
        <f>IF(COUNTIF('Yıldız Liste'!A:A, A322)&gt;0, "Yıldız Pazar", IF(COUNTIF('Ana Pazar Liste'!A:A, A322)&gt;0, "Ana Pazar", IF(COUNTIF('Alt Pazar Liste'!A:A, A322)&gt;0, "Alt Pazar", "")))</f>
        <v>Yıldız Pazar</v>
      </c>
    </row>
    <row r="323" spans="1:24" ht="30" customHeight="1" thickTop="1" thickBot="1">
      <c r="A323" s="125" t="s">
        <v>52</v>
      </c>
      <c r="B323" s="136" t="s">
        <v>375</v>
      </c>
      <c r="C323" s="137">
        <v>699845726</v>
      </c>
      <c r="D323" s="137">
        <v>122522806</v>
      </c>
      <c r="E323" s="128">
        <f>VLOOKUP(A323,'Tüm - Sektör'!$A:$H,5,0)</f>
        <v>16.797085469292885</v>
      </c>
      <c r="F323" s="128">
        <f>VLOOKUP(A323,'Tüm - Sektör'!$A:$H,6,0)</f>
        <v>1.1055930818940423</v>
      </c>
      <c r="G323" s="127">
        <f>VLOOKUP(A323,'Tüm - Sektör'!$A:$H,7,0)</f>
        <v>18.936226999999999</v>
      </c>
      <c r="H323" s="159">
        <v>125.8</v>
      </c>
      <c r="I323" s="141" t="e">
        <f>VLOOKUP(A323,'Tüm - Sektör'!$A:$H,9,0)</f>
        <v>#REF!</v>
      </c>
      <c r="J323" s="145" t="e">
        <f>VLOOKUP(A323,'Tüm - Sektör'!$A:$H,10,0)</f>
        <v>#REF!</v>
      </c>
      <c r="K323" s="146" t="e">
        <f>VLOOKUP(A323,'Tüm - Sektör'!$A:$H,11,0)</f>
        <v>#REF!</v>
      </c>
      <c r="L323" s="146" t="e">
        <f>VLOOKUP(A323,'Tüm - Sektör'!$A:$H,12,0)</f>
        <v>#REF!</v>
      </c>
      <c r="M323" s="146" t="e">
        <f>VLOOKUP(A323,'Tüm - Sektör'!$A:$H,13,0)</f>
        <v>#REF!</v>
      </c>
      <c r="N323" s="147" t="e">
        <f>VLOOKUP(A323,'Tüm - Sektör'!$A:$H,14,0)</f>
        <v>#REF!</v>
      </c>
      <c r="O323" s="148" t="e">
        <f>VLOOKUP(A323,'Tüm - Sektör'!$A:$H,15,0)</f>
        <v>#REF!</v>
      </c>
      <c r="P323" s="156" t="e">
        <f>VLOOKUP(A323,'Tüm - Sektör'!$A:$H,16,0)</f>
        <v>#REF!</v>
      </c>
      <c r="Q323" s="158">
        <f>E323*G323/100</f>
        <v>3.1807342338493156</v>
      </c>
      <c r="R323" s="166" t="str">
        <f>IF(OR(H323="", H324="", Q323=0), "", IF(H323&lt;H324, (H324-H323)/H323, ""))</f>
        <v/>
      </c>
      <c r="S323" s="191">
        <v>3.1807342338493156</v>
      </c>
      <c r="T323" s="208">
        <f>S323-Q323</f>
        <v>0</v>
      </c>
      <c r="U323" s="222"/>
      <c r="W323" s="200"/>
      <c r="X323" s="209" t="str">
        <f>IF(COUNTIF('Yıldız Liste'!A:A, A323)&gt;0, "Yıldız Pazar", IF(COUNTIF('Ana Pazar Liste'!A:A, A323)&gt;0, "Ana Pazar", IF(COUNTIF('Alt Pazar Liste'!A:A, A323)&gt;0, "Alt Pazar", "")))</f>
        <v>Yıldız Pazar</v>
      </c>
    </row>
    <row r="324" spans="1:24" ht="30" customHeight="1" thickTop="1" thickBot="1">
      <c r="A324" s="125" t="s">
        <v>209</v>
      </c>
      <c r="B324" s="126" t="s">
        <v>208</v>
      </c>
      <c r="C324" s="127">
        <v>3343455014</v>
      </c>
      <c r="D324" s="127">
        <v>577000000</v>
      </c>
      <c r="E324" s="128">
        <f>VLOOKUP(A324,'Tüm - Sektör'!$A:$H,5,0)</f>
        <v>7.6600287729830789</v>
      </c>
      <c r="F324" s="128">
        <f>VLOOKUP(A324,'Tüm - Sektör'!$A:$H,6,0)</f>
        <v>0.25533429243276928</v>
      </c>
      <c r="G324" s="127">
        <f>VLOOKUP(A324,'Tüm - Sektör'!$A:$H,7,0)</f>
        <v>43.649664999999999</v>
      </c>
      <c r="H324" s="159">
        <v>119.7</v>
      </c>
      <c r="I324" s="128" t="e">
        <f>VLOOKUP(A324,'Tüm - Sektör'!$A:$H,9,0)</f>
        <v>#REF!</v>
      </c>
      <c r="J324" s="127" t="e">
        <f>VLOOKUP(A324,'Tüm - Sektör'!$A:$H,10,0)</f>
        <v>#REF!</v>
      </c>
      <c r="K324" s="128" t="e">
        <f>VLOOKUP(A324,'Tüm - Sektör'!$A:$H,11,0)</f>
        <v>#REF!</v>
      </c>
      <c r="L324" s="128" t="e">
        <f>VLOOKUP(A324,'Tüm - Sektör'!$A:$H,12,0)</f>
        <v>#REF!</v>
      </c>
      <c r="M324" s="128" t="e">
        <f>VLOOKUP(A324,'Tüm - Sektör'!$A:$H,13,0)</f>
        <v>#REF!</v>
      </c>
      <c r="N324" s="129" t="e">
        <f>VLOOKUP(A324,'Tüm - Sektör'!$A:$H,14,0)</f>
        <v>#REF!</v>
      </c>
      <c r="O324" s="130" t="e">
        <f>VLOOKUP(A324,'Tüm - Sektör'!$A:$H,15,0)</f>
        <v>#REF!</v>
      </c>
      <c r="P324" s="152" t="e">
        <f>VLOOKUP(A324,'Tüm - Sektör'!$A:$H,16,0)</f>
        <v>#REF!</v>
      </c>
      <c r="Q324" s="158">
        <f>E324*G324/100</f>
        <v>3.3435768983107241</v>
      </c>
      <c r="R324" s="166" t="str">
        <f>IF(OR(H324="", H325="", Q324=0), "", IF(H324&lt;H325, (H325-H324)/H324, ""))</f>
        <v/>
      </c>
      <c r="S324" s="191">
        <v>3.3435768983107241</v>
      </c>
      <c r="T324" s="208">
        <f>S324-Q324</f>
        <v>0</v>
      </c>
      <c r="U324" s="222"/>
      <c r="W324" s="200"/>
      <c r="X324" s="209" t="str">
        <f>IF(COUNTIF('Yıldız Liste'!A:A, A324)&gt;0, "Yıldız Pazar", IF(COUNTIF('Ana Pazar Liste'!A:A, A324)&gt;0, "Ana Pazar", IF(COUNTIF('Alt Pazar Liste'!A:A, A324)&gt;0, "Alt Pazar", "")))</f>
        <v>Yıldız Pazar</v>
      </c>
    </row>
    <row r="325" spans="1:24" ht="30" customHeight="1" thickTop="1" thickBot="1">
      <c r="A325" s="125" t="s">
        <v>769</v>
      </c>
      <c r="B325" s="136" t="s">
        <v>355</v>
      </c>
      <c r="C325" s="137">
        <v>3756403776</v>
      </c>
      <c r="D325" s="137">
        <v>137000000</v>
      </c>
      <c r="E325" s="128">
        <f>VLOOKUP(A325,'Tüm - Sektör'!$A:$H,5,0)</f>
        <v>8.5228734448493935</v>
      </c>
      <c r="F325" s="128">
        <f>VLOOKUP(A325,'Tüm - Sektör'!$A:$H,6,0)</f>
        <v>0.52720978874485913</v>
      </c>
      <c r="G325" s="127">
        <f>VLOOKUP(A325,'Tüm - Sektör'!$A:$H,7,0)</f>
        <v>39.979588999999997</v>
      </c>
      <c r="H325" s="159">
        <v>117.4</v>
      </c>
      <c r="I325" s="138" t="e">
        <f>VLOOKUP(A325,'Tüm - Sektör'!$A:$H,9,0)</f>
        <v>#REF!</v>
      </c>
      <c r="J325" s="137" t="e">
        <f>VLOOKUP(A325,'Tüm - Sektör'!$A:$H,10,0)</f>
        <v>#REF!</v>
      </c>
      <c r="K325" s="138" t="e">
        <f>VLOOKUP(A325,'Tüm - Sektör'!$A:$H,11,0)</f>
        <v>#REF!</v>
      </c>
      <c r="L325" s="138" t="e">
        <f>VLOOKUP(A325,'Tüm - Sektör'!$A:$H,12,0)</f>
        <v>#REF!</v>
      </c>
      <c r="M325" s="138" t="e">
        <f>VLOOKUP(A325,'Tüm - Sektör'!$A:$H,13,0)</f>
        <v>#REF!</v>
      </c>
      <c r="N325" s="139" t="e">
        <f>VLOOKUP(A325,'Tüm - Sektör'!$A:$H,14,0)</f>
        <v>#REF!</v>
      </c>
      <c r="O325" s="140" t="e">
        <f>VLOOKUP(A325,'Tüm - Sektör'!$A:$H,15,0)</f>
        <v>#REF!</v>
      </c>
      <c r="P325" s="154" t="e">
        <f>VLOOKUP(A325,'Tüm - Sektör'!$A:$H,16,0)</f>
        <v>#REF!</v>
      </c>
      <c r="Q325" s="158">
        <f>E325*G325/100</f>
        <v>3.4074097742409286</v>
      </c>
      <c r="R325" s="166" t="str">
        <f>IF(OR(H325="", H326="", Q325=0), "", IF(H325&lt;H326, (H326-H325)/H325, ""))</f>
        <v/>
      </c>
      <c r="S325" s="191">
        <v>3.4074097742409286</v>
      </c>
      <c r="T325" s="208">
        <f>S325-Q325</f>
        <v>0</v>
      </c>
      <c r="U325" s="222"/>
      <c r="W325" s="200"/>
      <c r="X325" s="209" t="str">
        <f>IF(COUNTIF('Yıldız Liste'!A:A, A325)&gt;0, "Yıldız Pazar", IF(COUNTIF('Ana Pazar Liste'!A:A, A325)&gt;0, "Ana Pazar", IF(COUNTIF('Alt Pazar Liste'!A:A, A325)&gt;0, "Alt Pazar", "")))</f>
        <v>Yıldız Pazar</v>
      </c>
    </row>
    <row r="326" spans="1:24" ht="30" customHeight="1" thickTop="1" thickBot="1">
      <c r="A326" s="125" t="s">
        <v>348</v>
      </c>
      <c r="B326" s="136" t="s">
        <v>349</v>
      </c>
      <c r="C326" s="137">
        <v>82316348000</v>
      </c>
      <c r="D326" s="137">
        <v>417000000</v>
      </c>
      <c r="E326" s="128">
        <f>VLOOKUP(A326,'Tüm - Sektör'!$A:$H,5,0)</f>
        <v>2.3943367232352659</v>
      </c>
      <c r="F326" s="128">
        <f>VLOOKUP(A326,'Tüm - Sektör'!$A:$H,6,0)</f>
        <v>4.9587588759143958E-2</v>
      </c>
      <c r="G326" s="127">
        <f>VLOOKUP(A326,'Tüm - Sektör'!$A:$H,7,0)</f>
        <v>143.01765399999999</v>
      </c>
      <c r="H326" s="159">
        <v>112</v>
      </c>
      <c r="I326" s="141" t="e">
        <f>VLOOKUP(A326,'Tüm - Sektör'!$A:$H,9,0)</f>
        <v>#REF!</v>
      </c>
      <c r="J326" s="145" t="e">
        <f>VLOOKUP(A326,'Tüm - Sektör'!$A:$H,10,0)</f>
        <v>#REF!</v>
      </c>
      <c r="K326" s="146" t="e">
        <f>VLOOKUP(A326,'Tüm - Sektör'!$A:$H,11,0)</f>
        <v>#REF!</v>
      </c>
      <c r="L326" s="146" t="e">
        <f>VLOOKUP(A326,'Tüm - Sektör'!$A:$H,12,0)</f>
        <v>#REF!</v>
      </c>
      <c r="M326" s="146" t="e">
        <f>VLOOKUP(A326,'Tüm - Sektör'!$A:$H,13,0)</f>
        <v>#REF!</v>
      </c>
      <c r="N326" s="147" t="e">
        <f>VLOOKUP(A326,'Tüm - Sektör'!$A:$H,14,0)</f>
        <v>#REF!</v>
      </c>
      <c r="O326" s="148" t="e">
        <f>VLOOKUP(A326,'Tüm - Sektör'!$A:$H,15,0)</f>
        <v>#REF!</v>
      </c>
      <c r="P326" s="156" t="e">
        <f>VLOOKUP(A326,'Tüm - Sektör'!$A:$H,16,0)</f>
        <v>#REF!</v>
      </c>
      <c r="Q326" s="158">
        <f>E326*G326/100</f>
        <v>3.4243242104315499</v>
      </c>
      <c r="R326" s="166">
        <f>IF(OR(H326="", H327="", Q326=0), "", IF(H326&lt;H327, (H327-H326)/H326, ""))</f>
        <v>1.5178571428571454E-2</v>
      </c>
      <c r="S326" s="191">
        <v>3.4243242104315499</v>
      </c>
      <c r="T326" s="208">
        <f>S326-Q326</f>
        <v>0</v>
      </c>
      <c r="U326" s="222"/>
      <c r="W326" s="200"/>
      <c r="X326" s="209" t="str">
        <f>IF(COUNTIF('Yıldız Liste'!A:A, A326)&gt;0, "Yıldız Pazar", IF(COUNTIF('Ana Pazar Liste'!A:A, A326)&gt;0, "Ana Pazar", IF(COUNTIF('Alt Pazar Liste'!A:A, A326)&gt;0, "Alt Pazar", "")))</f>
        <v>Yıldız Pazar</v>
      </c>
    </row>
    <row r="327" spans="1:24" ht="30" customHeight="1" thickTop="1" thickBot="1">
      <c r="A327" s="125" t="s">
        <v>218</v>
      </c>
      <c r="B327" s="126" t="s">
        <v>208</v>
      </c>
      <c r="C327" s="127">
        <v>100728570000</v>
      </c>
      <c r="D327" s="127">
        <v>1181068967</v>
      </c>
      <c r="E327" s="128">
        <f>VLOOKUP(A327,'Tüm - Sektör'!$A:$H,5,0)</f>
        <v>1.4900864378597924</v>
      </c>
      <c r="F327" s="128">
        <f>VLOOKUP(A327,'Tüm - Sektör'!$A:$H,6,0)</f>
        <v>1.1067036443625881E-2</v>
      </c>
      <c r="G327" s="127">
        <f>VLOOKUP(A327,'Tüm - Sektör'!$A:$H,7,0)</f>
        <v>236.099774</v>
      </c>
      <c r="H327" s="159">
        <v>113.7</v>
      </c>
      <c r="I327" s="128" t="e">
        <f>VLOOKUP(A327,'Tüm - Sektör'!$A:$H,9,0)</f>
        <v>#REF!</v>
      </c>
      <c r="J327" s="127" t="e">
        <f>VLOOKUP(A327,'Tüm - Sektör'!$A:$H,10,0)</f>
        <v>#REF!</v>
      </c>
      <c r="K327" s="128" t="e">
        <f>VLOOKUP(A327,'Tüm - Sektör'!$A:$H,11,0)</f>
        <v>#REF!</v>
      </c>
      <c r="L327" s="128" t="e">
        <f>VLOOKUP(A327,'Tüm - Sektör'!$A:$H,12,0)</f>
        <v>#REF!</v>
      </c>
      <c r="M327" s="128" t="e">
        <f>VLOOKUP(A327,'Tüm - Sektör'!$A:$H,13,0)</f>
        <v>#REF!</v>
      </c>
      <c r="N327" s="129" t="e">
        <f>VLOOKUP(A327,'Tüm - Sektör'!$A:$H,14,0)</f>
        <v>#REF!</v>
      </c>
      <c r="O327" s="130" t="e">
        <f>VLOOKUP(A327,'Tüm - Sektör'!$A:$H,15,0)</f>
        <v>#REF!</v>
      </c>
      <c r="P327" s="152" t="e">
        <f>VLOOKUP(A327,'Tüm - Sektör'!$A:$H,16,0)</f>
        <v>#REF!</v>
      </c>
      <c r="Q327" s="158">
        <f>E327*G327/100</f>
        <v>3.5180907121916203</v>
      </c>
      <c r="R327" s="166" t="str">
        <f>IF(OR(H327="", H328="", Q327=0), "", IF(H327&lt;H328, (H328-H327)/H327, ""))</f>
        <v/>
      </c>
      <c r="S327" s="191">
        <v>3.5180907121916203</v>
      </c>
      <c r="T327" s="208">
        <f>S327-Q327</f>
        <v>0</v>
      </c>
      <c r="U327" s="222"/>
      <c r="W327" s="200"/>
      <c r="X327" s="209" t="str">
        <f>IF(COUNTIF('Yıldız Liste'!A:A, A327)&gt;0, "Yıldız Pazar", IF(COUNTIF('Ana Pazar Liste'!A:A, A327)&gt;0, "Ana Pazar", IF(COUNTIF('Alt Pazar Liste'!A:A, A327)&gt;0, "Alt Pazar", "")))</f>
        <v>Yıldız Pazar</v>
      </c>
    </row>
    <row r="328" spans="1:24" ht="30" customHeight="1" thickTop="1" thickBot="1">
      <c r="A328" s="125" t="s">
        <v>670</v>
      </c>
      <c r="B328" s="136" t="s">
        <v>355</v>
      </c>
      <c r="C328" s="137">
        <v>2142280161</v>
      </c>
      <c r="D328" s="137">
        <v>155000000</v>
      </c>
      <c r="E328" s="128">
        <f>VLOOKUP(A328,'Tüm - Sektör'!$A:$H,5,0)</f>
        <v>7.828031303357819</v>
      </c>
      <c r="F328" s="128">
        <f>VLOOKUP(A328,'Tüm - Sektör'!$A:$H,6,0)</f>
        <v>0.43165322874870798</v>
      </c>
      <c r="G328" s="127">
        <f>VLOOKUP(A328,'Tüm - Sektör'!$A:$H,7,0)</f>
        <v>44.987780999999998</v>
      </c>
      <c r="H328" s="159">
        <v>113.6</v>
      </c>
      <c r="I328" s="138" t="e">
        <f>VLOOKUP(A328,'Tüm - Sektör'!$A:$H,9,0)</f>
        <v>#REF!</v>
      </c>
      <c r="J328" s="137" t="e">
        <f>VLOOKUP(A328,'Tüm - Sektör'!$A:$H,10,0)</f>
        <v>#REF!</v>
      </c>
      <c r="K328" s="138" t="e">
        <f>VLOOKUP(A328,'Tüm - Sektör'!$A:$H,11,0)</f>
        <v>#REF!</v>
      </c>
      <c r="L328" s="138" t="e">
        <f>VLOOKUP(A328,'Tüm - Sektör'!$A:$H,12,0)</f>
        <v>#REF!</v>
      </c>
      <c r="M328" s="138" t="e">
        <f>VLOOKUP(A328,'Tüm - Sektör'!$A:$H,13,0)</f>
        <v>#REF!</v>
      </c>
      <c r="N328" s="139" t="e">
        <f>VLOOKUP(A328,'Tüm - Sektör'!$A:$H,14,0)</f>
        <v>#REF!</v>
      </c>
      <c r="O328" s="140" t="e">
        <f>VLOOKUP(A328,'Tüm - Sektör'!$A:$H,15,0)</f>
        <v>#REF!</v>
      </c>
      <c r="P328" s="154" t="e">
        <f>VLOOKUP(A328,'Tüm - Sektör'!$A:$H,16,0)</f>
        <v>#REF!</v>
      </c>
      <c r="Q328" s="158">
        <f>E328*G328/100</f>
        <v>3.5216575793660612</v>
      </c>
      <c r="R328" s="166" t="str">
        <f>IF(OR(H328="", H329="", Q328=0), "", IF(H328&lt;H329, (H329-H328)/H328, ""))</f>
        <v/>
      </c>
      <c r="S328" s="191">
        <v>3.5216575793660612</v>
      </c>
      <c r="T328" s="208">
        <f>S328-Q328</f>
        <v>0</v>
      </c>
      <c r="U328" s="222"/>
      <c r="W328" s="200"/>
      <c r="X328" s="209" t="str">
        <f>IF(COUNTIF('Yıldız Liste'!A:A, A328)&gt;0, "Yıldız Pazar", IF(COUNTIF('Ana Pazar Liste'!A:A, A328)&gt;0, "Ana Pazar", IF(COUNTIF('Alt Pazar Liste'!A:A, A328)&gt;0, "Alt Pazar", "")))</f>
        <v>Yıldız Pazar</v>
      </c>
    </row>
    <row r="329" spans="1:24" ht="30" customHeight="1" thickTop="1" thickBot="1">
      <c r="A329" s="125" t="s">
        <v>10</v>
      </c>
      <c r="B329" s="136" t="s">
        <v>255</v>
      </c>
      <c r="C329" s="137">
        <v>9551963345</v>
      </c>
      <c r="D329" s="137">
        <v>100000000</v>
      </c>
      <c r="E329" s="128">
        <f>VLOOKUP(A329,'Tüm - Sektör'!$A:$H,5,0)</f>
        <v>8.2852581230741951</v>
      </c>
      <c r="F329" s="128">
        <f>VLOOKUP(A329,'Tüm - Sektör'!$A:$H,6,0)</f>
        <v>0.79665943491098035</v>
      </c>
      <c r="G329" s="127">
        <f>VLOOKUP(A329,'Tüm - Sektör'!$A:$H,7,0)</f>
        <v>45.468504000000003</v>
      </c>
      <c r="H329" s="159">
        <v>106.2</v>
      </c>
      <c r="I329" s="141" t="e">
        <f>VLOOKUP(A329,'Tüm - Sektör'!$A:$H,9,0)</f>
        <v>#REF!</v>
      </c>
      <c r="J329" s="145" t="e">
        <f>VLOOKUP(A329,'Tüm - Sektör'!$A:$H,10,0)</f>
        <v>#REF!</v>
      </c>
      <c r="K329" s="146" t="e">
        <f>VLOOKUP(A329,'Tüm - Sektör'!$A:$H,11,0)</f>
        <v>#REF!</v>
      </c>
      <c r="L329" s="146" t="e">
        <f>VLOOKUP(A329,'Tüm - Sektör'!$A:$H,12,0)</f>
        <v>#REF!</v>
      </c>
      <c r="M329" s="146" t="e">
        <f>VLOOKUP(A329,'Tüm - Sektör'!$A:$H,13,0)</f>
        <v>#REF!</v>
      </c>
      <c r="N329" s="147" t="e">
        <f>VLOOKUP(A329,'Tüm - Sektör'!$A:$H,14,0)</f>
        <v>#REF!</v>
      </c>
      <c r="O329" s="148" t="e">
        <f>VLOOKUP(A329,'Tüm - Sektör'!$A:$H,15,0)</f>
        <v>#REF!</v>
      </c>
      <c r="P329" s="156" t="e">
        <f>VLOOKUP(A329,'Tüm - Sektör'!$A:$H,16,0)</f>
        <v>#REF!</v>
      </c>
      <c r="Q329" s="158">
        <f>E329*G329/100</f>
        <v>3.7671829211003156</v>
      </c>
      <c r="R329" s="166" t="str">
        <f>IF(OR(H329="", H330="", Q329=0), "", IF(H329&lt;H330, (H330-H329)/H329, ""))</f>
        <v/>
      </c>
      <c r="S329" s="191">
        <v>3.7671829211003156</v>
      </c>
      <c r="T329" s="208">
        <f>S329-Q329</f>
        <v>0</v>
      </c>
      <c r="U329" s="222"/>
      <c r="W329" s="200"/>
      <c r="X329" s="209" t="str">
        <f>IF(COUNTIF('Yıldız Liste'!A:A, A329)&gt;0, "Yıldız Pazar", IF(COUNTIF('Ana Pazar Liste'!A:A, A329)&gt;0, "Ana Pazar", IF(COUNTIF('Alt Pazar Liste'!A:A, A329)&gt;0, "Alt Pazar", "")))</f>
        <v>Yıldız Pazar</v>
      </c>
    </row>
    <row r="330" spans="1:24" ht="30" customHeight="1" thickTop="1" thickBot="1">
      <c r="A330" s="125" t="s">
        <v>746</v>
      </c>
      <c r="B330" s="136" t="s">
        <v>350</v>
      </c>
      <c r="C330" s="137">
        <v>13909963000</v>
      </c>
      <c r="D330" s="137">
        <v>259785561</v>
      </c>
      <c r="E330" s="128">
        <f>VLOOKUP(A330,'Tüm - Sektör'!$A:$H,5,0)</f>
        <v>4.3612055524775295</v>
      </c>
      <c r="F330" s="128">
        <f>VLOOKUP(A330,'Tüm - Sektör'!$A:$H,6,0)</f>
        <v>0.15988271491141351</v>
      </c>
      <c r="G330" s="127">
        <f>VLOOKUP(A330,'Tüm - Sektör'!$A:$H,7,0)</f>
        <v>87.197725000000005</v>
      </c>
      <c r="H330" s="159">
        <v>105.2</v>
      </c>
      <c r="I330" s="141" t="e">
        <f>VLOOKUP(A330,'Tüm - Sektör'!$A:$H,9,0)</f>
        <v>#REF!</v>
      </c>
      <c r="J330" s="145" t="e">
        <f>VLOOKUP(A330,'Tüm - Sektör'!$A:$H,10,0)</f>
        <v>#REF!</v>
      </c>
      <c r="K330" s="146" t="e">
        <f>VLOOKUP(A330,'Tüm - Sektör'!$A:$H,11,0)</f>
        <v>#REF!</v>
      </c>
      <c r="L330" s="146" t="e">
        <f>VLOOKUP(A330,'Tüm - Sektör'!$A:$H,12,0)</f>
        <v>#REF!</v>
      </c>
      <c r="M330" s="146" t="e">
        <f>VLOOKUP(A330,'Tüm - Sektör'!$A:$H,13,0)</f>
        <v>#REF!</v>
      </c>
      <c r="N330" s="147" t="e">
        <f>VLOOKUP(A330,'Tüm - Sektör'!$A:$H,14,0)</f>
        <v>#REF!</v>
      </c>
      <c r="O330" s="148" t="e">
        <f>VLOOKUP(A330,'Tüm - Sektör'!$A:$H,15,0)</f>
        <v>#REF!</v>
      </c>
      <c r="P330" s="156" t="e">
        <f>VLOOKUP(A330,'Tüm - Sektör'!$A:$H,16,0)</f>
        <v>#REF!</v>
      </c>
      <c r="Q330" s="158">
        <f>E330*G330/100</f>
        <v>3.802872024334087</v>
      </c>
      <c r="R330" s="166" t="str">
        <f>IF(OR(H330="", H331="", Q330=0), "", IF(H330&lt;H331, (H331-H330)/H330, ""))</f>
        <v/>
      </c>
      <c r="S330" s="191">
        <v>3.802872024334087</v>
      </c>
      <c r="T330" s="208">
        <f>S330-Q330</f>
        <v>0</v>
      </c>
      <c r="U330" s="222"/>
      <c r="W330" s="200"/>
      <c r="X330" s="209" t="str">
        <f>IF(COUNTIF('Yıldız Liste'!A:A, A330)&gt;0, "Yıldız Pazar", IF(COUNTIF('Ana Pazar Liste'!A:A, A330)&gt;0, "Ana Pazar", IF(COUNTIF('Alt Pazar Liste'!A:A, A330)&gt;0, "Alt Pazar", "")))</f>
        <v>Yıldız Pazar</v>
      </c>
    </row>
    <row r="331" spans="1:24" ht="30" customHeight="1" thickTop="1" thickBot="1">
      <c r="A331" s="125" t="s">
        <v>145</v>
      </c>
      <c r="B331" s="126" t="s">
        <v>200</v>
      </c>
      <c r="C331" s="127">
        <v>9789764329</v>
      </c>
      <c r="D331" s="127">
        <v>119470352</v>
      </c>
      <c r="E331" s="128">
        <f>VLOOKUP(A331,'Tüm - Sektör'!$A:$H,5,0)</f>
        <v>3.4354504595005104</v>
      </c>
      <c r="F331" s="128">
        <f>VLOOKUP(A331,'Tüm - Sektör'!$A:$H,6,0)</f>
        <v>0.26141521549749014</v>
      </c>
      <c r="G331" s="127">
        <f>VLOOKUP(A331,'Tüm - Sektör'!$A:$H,7,0)</f>
        <v>116.852366</v>
      </c>
      <c r="H331" s="159">
        <v>99.65</v>
      </c>
      <c r="I331" s="128" t="e">
        <f>VLOOKUP(A331,'Tüm - Sektör'!$A:$H,9,0)</f>
        <v>#REF!</v>
      </c>
      <c r="J331" s="127" t="e">
        <f>VLOOKUP(A331,'Tüm - Sektör'!$A:$H,10,0)</f>
        <v>#REF!</v>
      </c>
      <c r="K331" s="128" t="e">
        <f>VLOOKUP(A331,'Tüm - Sektör'!$A:$H,11,0)</f>
        <v>#REF!</v>
      </c>
      <c r="L331" s="128" t="e">
        <f>VLOOKUP(A331,'Tüm - Sektör'!$A:$H,12,0)</f>
        <v>#REF!</v>
      </c>
      <c r="M331" s="128" t="e">
        <f>VLOOKUP(A331,'Tüm - Sektör'!$A:$H,13,0)</f>
        <v>#REF!</v>
      </c>
      <c r="N331" s="129" t="e">
        <f>VLOOKUP(A331,'Tüm - Sektör'!$A:$H,14,0)</f>
        <v>#REF!</v>
      </c>
      <c r="O331" s="130" t="e">
        <f>VLOOKUP(A331,'Tüm - Sektör'!$A:$H,15,0)</f>
        <v>#REF!</v>
      </c>
      <c r="P331" s="152" t="e">
        <f>VLOOKUP(A331,'Tüm - Sektör'!$A:$H,16,0)</f>
        <v>#REF!</v>
      </c>
      <c r="Q331" s="158">
        <f>E331*G331/100</f>
        <v>4.0144051446842184</v>
      </c>
      <c r="R331" s="166" t="str">
        <f>IF(OR(H331="", H332="", Q331=0), "", IF(H331&lt;H332, (H332-H331)/H331, ""))</f>
        <v/>
      </c>
      <c r="S331" s="191">
        <v>4.0144051446842184</v>
      </c>
      <c r="T331" s="208">
        <f>S331-Q331</f>
        <v>0</v>
      </c>
      <c r="U331" s="222"/>
      <c r="W331" s="200"/>
      <c r="X331" s="209" t="str">
        <f>IF(COUNTIF('Yıldız Liste'!A:A, A331)&gt;0, "Yıldız Pazar", IF(COUNTIF('Ana Pazar Liste'!A:A, A331)&gt;0, "Ana Pazar", IF(COUNTIF('Alt Pazar Liste'!A:A, A331)&gt;0, "Alt Pazar", "")))</f>
        <v>Yıldız Pazar</v>
      </c>
    </row>
    <row r="332" spans="1:24" ht="30" customHeight="1" thickTop="1" thickBot="1">
      <c r="A332" s="125" t="s">
        <v>5</v>
      </c>
      <c r="B332" s="136" t="s">
        <v>745</v>
      </c>
      <c r="C332" s="137">
        <v>290909226000</v>
      </c>
      <c r="D332" s="137">
        <v>2200000000</v>
      </c>
      <c r="E332" s="128">
        <f>VLOOKUP(A332,'Tüm - Sektör'!$A:$H,5,0)</f>
        <v>0.43301827573118545</v>
      </c>
      <c r="F332" s="128">
        <f>VLOOKUP(A332,'Tüm - Sektör'!$A:$H,6,0)</f>
        <v>2.0502759267575069E-3</v>
      </c>
      <c r="G332" s="127">
        <f>VLOOKUP(A332,'Tüm - Sektör'!$A:$H,7,0)</f>
        <v>941.18174399999998</v>
      </c>
      <c r="H332" s="159">
        <v>98.15</v>
      </c>
      <c r="I332" s="141" t="e">
        <f>VLOOKUP(A332,'Tüm - Sektör'!$A:$H,9,0)</f>
        <v>#REF!</v>
      </c>
      <c r="J332" s="145" t="e">
        <f>VLOOKUP(A332,'Tüm - Sektör'!$A:$H,10,0)</f>
        <v>#REF!</v>
      </c>
      <c r="K332" s="146" t="e">
        <f>VLOOKUP(A332,'Tüm - Sektör'!$A:$H,11,0)</f>
        <v>#REF!</v>
      </c>
      <c r="L332" s="146" t="e">
        <f>VLOOKUP(A332,'Tüm - Sektör'!$A:$H,12,0)</f>
        <v>#REF!</v>
      </c>
      <c r="M332" s="146" t="e">
        <f>VLOOKUP(A332,'Tüm - Sektör'!$A:$H,13,0)</f>
        <v>#REF!</v>
      </c>
      <c r="N332" s="147" t="e">
        <f>VLOOKUP(A332,'Tüm - Sektör'!$A:$H,14,0)</f>
        <v>#REF!</v>
      </c>
      <c r="O332" s="148" t="e">
        <f>VLOOKUP(A332,'Tüm - Sektör'!$A:$H,15,0)</f>
        <v>#REF!</v>
      </c>
      <c r="P332" s="156" t="e">
        <f>VLOOKUP(A332,'Tüm - Sektör'!$A:$H,16,0)</f>
        <v>#REF!</v>
      </c>
      <c r="Q332" s="158">
        <f>E332*G332/100</f>
        <v>4.0754889593654999</v>
      </c>
      <c r="R332" s="166" t="str">
        <f>IF(OR(H332="", H333="", Q332=0), "", IF(H332&lt;H333, (H333-H332)/H332, ""))</f>
        <v/>
      </c>
      <c r="S332" s="191">
        <v>4.0754889593654999</v>
      </c>
      <c r="T332" s="208">
        <f>S332-Q332</f>
        <v>0</v>
      </c>
      <c r="U332" s="222"/>
      <c r="W332" s="200"/>
      <c r="X332" s="209" t="str">
        <f>IF(COUNTIF('Yıldız Liste'!A:A, A332)&gt;0, "Yıldız Pazar", IF(COUNTIF('Ana Pazar Liste'!A:A, A332)&gt;0, "Ana Pazar", IF(COUNTIF('Alt Pazar Liste'!A:A, A332)&gt;0, "Alt Pazar", "")))</f>
        <v>Yıldız Pazar</v>
      </c>
    </row>
    <row r="333" spans="1:24" ht="30" customHeight="1" thickTop="1" thickBot="1">
      <c r="A333" s="125" t="s">
        <v>229</v>
      </c>
      <c r="B333" s="136" t="s">
        <v>221</v>
      </c>
      <c r="C333" s="137">
        <v>145309566000</v>
      </c>
      <c r="D333" s="137">
        <v>1000000000</v>
      </c>
      <c r="E333" s="128">
        <f>VLOOKUP(A333,'Tüm - Sektör'!$A:$H,5,0)</f>
        <v>2.0546168524810784</v>
      </c>
      <c r="F333" s="128">
        <f>VLOOKUP(A333,'Tüm - Sektör'!$A:$H,6,0)</f>
        <v>2.2092654327753532E-2</v>
      </c>
      <c r="G333" s="127">
        <f>VLOOKUP(A333,'Tüm - Sektör'!$A:$H,7,0)</f>
        <v>207.02247700000001</v>
      </c>
      <c r="H333" s="159">
        <v>94.05</v>
      </c>
      <c r="I333" s="141" t="e">
        <f>VLOOKUP(A333,'Tüm - Sektör'!$A:$H,9,0)</f>
        <v>#REF!</v>
      </c>
      <c r="J333" s="145" t="e">
        <f>VLOOKUP(A333,'Tüm - Sektör'!$A:$H,10,0)</f>
        <v>#REF!</v>
      </c>
      <c r="K333" s="146" t="e">
        <f>VLOOKUP(A333,'Tüm - Sektör'!$A:$H,11,0)</f>
        <v>#REF!</v>
      </c>
      <c r="L333" s="146" t="e">
        <f>VLOOKUP(A333,'Tüm - Sektör'!$A:$H,12,0)</f>
        <v>#REF!</v>
      </c>
      <c r="M333" s="146" t="e">
        <f>VLOOKUP(A333,'Tüm - Sektör'!$A:$H,13,0)</f>
        <v>#REF!</v>
      </c>
      <c r="N333" s="147" t="e">
        <f>VLOOKUP(A333,'Tüm - Sektör'!$A:$H,14,0)</f>
        <v>#REF!</v>
      </c>
      <c r="O333" s="148" t="e">
        <f>VLOOKUP(A333,'Tüm - Sektör'!$A:$H,15,0)</f>
        <v>#REF!</v>
      </c>
      <c r="P333" s="156" t="e">
        <f>VLOOKUP(A333,'Tüm - Sektör'!$A:$H,16,0)</f>
        <v>#REF!</v>
      </c>
      <c r="Q333" s="158">
        <f>E333*G333/100</f>
        <v>4.2535187008657651</v>
      </c>
      <c r="R333" s="166" t="str">
        <f>IF(OR(H333="", H334="", Q333=0), "", IF(H333&lt;H334, (H334-H333)/H333, ""))</f>
        <v/>
      </c>
      <c r="S333" s="191">
        <v>4.2535187008657651</v>
      </c>
      <c r="T333" s="208">
        <f>S333-Q333</f>
        <v>0</v>
      </c>
      <c r="U333" s="222"/>
      <c r="W333" s="200"/>
      <c r="X333" s="209" t="str">
        <f>IF(COUNTIF('Yıldız Liste'!A:A, A333)&gt;0, "Yıldız Pazar", IF(COUNTIF('Ana Pazar Liste'!A:A, A333)&gt;0, "Ana Pazar", IF(COUNTIF('Alt Pazar Liste'!A:A, A333)&gt;0, "Alt Pazar", "")))</f>
        <v>Yıldız Pazar</v>
      </c>
    </row>
    <row r="334" spans="1:24" ht="30" customHeight="1" thickTop="1" thickBot="1">
      <c r="A334" s="125" t="s">
        <v>251</v>
      </c>
      <c r="B334" s="136" t="s">
        <v>349</v>
      </c>
      <c r="C334" s="137">
        <v>382411470000</v>
      </c>
      <c r="D334" s="137">
        <v>2100375969</v>
      </c>
      <c r="E334" s="128">
        <f>VLOOKUP(A334,'Tüm - Sektör'!$A:$H,5,0)</f>
        <v>0.39451564698695724</v>
      </c>
      <c r="F334" s="128">
        <f>VLOOKUP(A334,'Tüm - Sektör'!$A:$H,6,0)</f>
        <v>2.0196877754471345E-3</v>
      </c>
      <c r="G334" s="127">
        <f>VLOOKUP(A334,'Tüm - Sektör'!$A:$H,7,0)</f>
        <v>1095.0032759999999</v>
      </c>
      <c r="H334" s="159">
        <v>92.6</v>
      </c>
      <c r="I334" s="141" t="e">
        <f>VLOOKUP(A334,'Tüm - Sektör'!$A:$H,9,0)</f>
        <v>#REF!</v>
      </c>
      <c r="J334" s="145" t="e">
        <f>VLOOKUP(A334,'Tüm - Sektör'!$A:$H,10,0)</f>
        <v>#REF!</v>
      </c>
      <c r="K334" s="146" t="e">
        <f>VLOOKUP(A334,'Tüm - Sektör'!$A:$H,11,0)</f>
        <v>#REF!</v>
      </c>
      <c r="L334" s="146" t="e">
        <f>VLOOKUP(A334,'Tüm - Sektör'!$A:$H,12,0)</f>
        <v>#REF!</v>
      </c>
      <c r="M334" s="146" t="e">
        <f>VLOOKUP(A334,'Tüm - Sektör'!$A:$H,13,0)</f>
        <v>#REF!</v>
      </c>
      <c r="N334" s="147" t="e">
        <f>VLOOKUP(A334,'Tüm - Sektör'!$A:$H,14,0)</f>
        <v>#REF!</v>
      </c>
      <c r="O334" s="148" t="e">
        <f>VLOOKUP(A334,'Tüm - Sektör'!$A:$H,15,0)</f>
        <v>#REF!</v>
      </c>
      <c r="P334" s="156" t="e">
        <f>VLOOKUP(A334,'Tüm - Sektör'!$A:$H,16,0)</f>
        <v>#REF!</v>
      </c>
      <c r="Q334" s="158">
        <f>E334*G334/100</f>
        <v>4.319959258839777</v>
      </c>
      <c r="R334" s="166" t="str">
        <f>IF(OR(H334="", H335="", Q334=0), "", IF(H334&lt;H335, (H335-H334)/H334, ""))</f>
        <v/>
      </c>
      <c r="S334" s="191">
        <v>4.319959258839777</v>
      </c>
      <c r="T334" s="208">
        <f>S334-Q334</f>
        <v>0</v>
      </c>
      <c r="U334" s="222"/>
      <c r="W334" s="200"/>
      <c r="X334" s="209" t="str">
        <f>IF(COUNTIF('Yıldız Liste'!A:A, A334)&gt;0, "Yıldız Pazar", IF(COUNTIF('Ana Pazar Liste'!A:A, A334)&gt;0, "Ana Pazar", IF(COUNTIF('Alt Pazar Liste'!A:A, A334)&gt;0, "Alt Pazar", "")))</f>
        <v>Yıldız Pazar</v>
      </c>
    </row>
    <row r="335" spans="1:24" ht="30" customHeight="1" thickTop="1" thickBot="1">
      <c r="A335" s="125" t="s">
        <v>258</v>
      </c>
      <c r="B335" s="136" t="s">
        <v>255</v>
      </c>
      <c r="C335" s="137">
        <v>28844632356</v>
      </c>
      <c r="D335" s="137">
        <v>200019287</v>
      </c>
      <c r="E335" s="128">
        <f>VLOOKUP(A335,'Tüm - Sektör'!$A:$H,5,0)</f>
        <v>12.207239949112592</v>
      </c>
      <c r="F335" s="128">
        <f>VLOOKUP(A335,'Tüm - Sektör'!$A:$H,6,0)</f>
        <v>0.67811459980091704</v>
      </c>
      <c r="G335" s="127">
        <f>VLOOKUP(A335,'Tüm - Sektör'!$A:$H,7,0)</f>
        <v>35.457332999999998</v>
      </c>
      <c r="H335" s="159">
        <v>92.45</v>
      </c>
      <c r="I335" s="141" t="e">
        <f>VLOOKUP(A335,'Tüm - Sektör'!$A:$H,9,0)</f>
        <v>#REF!</v>
      </c>
      <c r="J335" s="145" t="e">
        <f>VLOOKUP(A335,'Tüm - Sektör'!$A:$H,10,0)</f>
        <v>#REF!</v>
      </c>
      <c r="K335" s="146" t="e">
        <f>VLOOKUP(A335,'Tüm - Sektör'!$A:$H,11,0)</f>
        <v>#REF!</v>
      </c>
      <c r="L335" s="146" t="e">
        <f>VLOOKUP(A335,'Tüm - Sektör'!$A:$H,12,0)</f>
        <v>#REF!</v>
      </c>
      <c r="M335" s="146" t="e">
        <f>VLOOKUP(A335,'Tüm - Sektör'!$A:$H,13,0)</f>
        <v>#REF!</v>
      </c>
      <c r="N335" s="147" t="e">
        <f>VLOOKUP(A335,'Tüm - Sektör'!$A:$H,14,0)</f>
        <v>#REF!</v>
      </c>
      <c r="O335" s="148" t="e">
        <f>VLOOKUP(A335,'Tüm - Sektör'!$A:$H,15,0)</f>
        <v>#REF!</v>
      </c>
      <c r="P335" s="156" t="e">
        <f>VLOOKUP(A335,'Tüm - Sektör'!$A:$H,16,0)</f>
        <v>#REF!</v>
      </c>
      <c r="Q335" s="158">
        <f>E335*G335/100</f>
        <v>4.3283617188658816</v>
      </c>
      <c r="R335" s="166" t="str">
        <f>IF(OR(H335="", H336="", Q335=0), "", IF(H335&lt;H336, (H336-H335)/H335, ""))</f>
        <v/>
      </c>
      <c r="S335" s="191">
        <v>4.3283617188658816</v>
      </c>
      <c r="T335" s="208">
        <f>S335-Q335</f>
        <v>0</v>
      </c>
      <c r="U335" s="222"/>
      <c r="W335" s="200"/>
      <c r="X335" s="209" t="str">
        <f>IF(COUNTIF('Yıldız Liste'!A:A, A335)&gt;0, "Yıldız Pazar", IF(COUNTIF('Ana Pazar Liste'!A:A, A335)&gt;0, "Ana Pazar", IF(COUNTIF('Alt Pazar Liste'!A:A, A335)&gt;0, "Alt Pazar", "")))</f>
        <v>Yıldız Pazar</v>
      </c>
    </row>
    <row r="336" spans="1:24" ht="30" customHeight="1" thickTop="1" thickBot="1">
      <c r="A336" s="125" t="s">
        <v>267</v>
      </c>
      <c r="B336" s="136" t="s">
        <v>375</v>
      </c>
      <c r="C336" s="137">
        <v>73314458000</v>
      </c>
      <c r="D336" s="137">
        <v>675728205</v>
      </c>
      <c r="E336" s="128">
        <f>VLOOKUP(A336,'Tüm - Sektör'!$A:$H,5,0)</f>
        <v>3.7623949948003843</v>
      </c>
      <c r="F336" s="128">
        <f>VLOOKUP(A336,'Tüm - Sektör'!$A:$H,6,0)</f>
        <v>6.3271743330566579E-2</v>
      </c>
      <c r="G336" s="127">
        <f>VLOOKUP(A336,'Tüm - Sektör'!$A:$H,7,0)</f>
        <v>116.81877299999999</v>
      </c>
      <c r="H336" s="159">
        <v>91.05</v>
      </c>
      <c r="I336" s="141" t="e">
        <f>VLOOKUP(A336,'Tüm - Sektör'!$A:$H,9,0)</f>
        <v>#REF!</v>
      </c>
      <c r="J336" s="145" t="e">
        <f>VLOOKUP(A336,'Tüm - Sektör'!$A:$H,10,0)</f>
        <v>#REF!</v>
      </c>
      <c r="K336" s="146" t="e">
        <f>VLOOKUP(A336,'Tüm - Sektör'!$A:$H,11,0)</f>
        <v>#REF!</v>
      </c>
      <c r="L336" s="146" t="e">
        <f>VLOOKUP(A336,'Tüm - Sektör'!$A:$H,12,0)</f>
        <v>#REF!</v>
      </c>
      <c r="M336" s="146" t="e">
        <f>VLOOKUP(A336,'Tüm - Sektör'!$A:$H,13,0)</f>
        <v>#REF!</v>
      </c>
      <c r="N336" s="147" t="e">
        <f>VLOOKUP(A336,'Tüm - Sektör'!$A:$H,14,0)</f>
        <v>#REF!</v>
      </c>
      <c r="O336" s="148" t="e">
        <f>VLOOKUP(A336,'Tüm - Sektör'!$A:$H,15,0)</f>
        <v>#REF!</v>
      </c>
      <c r="P336" s="156" t="e">
        <f>VLOOKUP(A336,'Tüm - Sektör'!$A:$H,16,0)</f>
        <v>#REF!</v>
      </c>
      <c r="Q336" s="158">
        <f>E336*G336/100</f>
        <v>4.3951836683392225</v>
      </c>
      <c r="R336" s="166" t="str">
        <f>IF(OR(H336="", H337="", Q336=0), "", IF(H336&lt;H337, (H337-H336)/H336, ""))</f>
        <v/>
      </c>
      <c r="S336" s="191">
        <v>4.3951836683392225</v>
      </c>
      <c r="T336" s="208">
        <f>S336-Q336</f>
        <v>0</v>
      </c>
      <c r="U336" s="222"/>
      <c r="W336" s="200"/>
      <c r="X336" s="209" t="str">
        <f>IF(COUNTIF('Yıldız Liste'!A:A, A336)&gt;0, "Yıldız Pazar", IF(COUNTIF('Ana Pazar Liste'!A:A, A336)&gt;0, "Ana Pazar", IF(COUNTIF('Alt Pazar Liste'!A:A, A336)&gt;0, "Alt Pazar", "")))</f>
        <v>Yıldız Pazar</v>
      </c>
    </row>
    <row r="337" spans="1:24" ht="30" customHeight="1" thickTop="1" thickBot="1">
      <c r="A337" s="125" t="s">
        <v>237</v>
      </c>
      <c r="B337" s="131" t="s">
        <v>233</v>
      </c>
      <c r="C337" s="132">
        <v>49023532000</v>
      </c>
      <c r="D337" s="132">
        <v>369275855</v>
      </c>
      <c r="E337" s="128">
        <f>VLOOKUP(A337,'Tüm - Sektör'!$A:$H,5,0)</f>
        <v>2.6935862031741116</v>
      </c>
      <c r="F337" s="128">
        <f>VLOOKUP(A337,'Tüm - Sektör'!$A:$H,6,0)</f>
        <v>8.2889042686171158E-2</v>
      </c>
      <c r="G337" s="127">
        <f>VLOOKUP(A337,'Tüm - Sektör'!$A:$H,7,0)</f>
        <v>164.20942500000001</v>
      </c>
      <c r="H337" s="159">
        <v>90.45</v>
      </c>
      <c r="I337" s="133" t="e">
        <f>VLOOKUP(A337,'Tüm - Sektör'!$A:$H,9,0)</f>
        <v>#REF!</v>
      </c>
      <c r="J337" s="132" t="e">
        <f>VLOOKUP(A337,'Tüm - Sektör'!$A:$H,10,0)</f>
        <v>#REF!</v>
      </c>
      <c r="K337" s="133" t="e">
        <f>VLOOKUP(A337,'Tüm - Sektör'!$A:$H,11,0)</f>
        <v>#REF!</v>
      </c>
      <c r="L337" s="133" t="e">
        <f>VLOOKUP(A337,'Tüm - Sektör'!$A:$H,12,0)</f>
        <v>#REF!</v>
      </c>
      <c r="M337" s="133" t="e">
        <f>VLOOKUP(A337,'Tüm - Sektör'!$A:$H,13,0)</f>
        <v>#REF!</v>
      </c>
      <c r="N337" s="134" t="e">
        <f>VLOOKUP(A337,'Tüm - Sektör'!$A:$H,14,0)</f>
        <v>#REF!</v>
      </c>
      <c r="O337" s="135" t="e">
        <f>VLOOKUP(A337,'Tüm - Sektör'!$A:$H,15,0)</f>
        <v>#REF!</v>
      </c>
      <c r="P337" s="153" t="e">
        <f>VLOOKUP(A337,'Tüm - Sektör'!$A:$H,16,0)</f>
        <v>#REF!</v>
      </c>
      <c r="Q337" s="158">
        <f>E337*G337/100</f>
        <v>4.4231224161115401</v>
      </c>
      <c r="R337" s="166" t="str">
        <f>IF(OR(H337="", H338="", Q337=0), "", IF(H337&lt;H338, (H338-H337)/H337, ""))</f>
        <v/>
      </c>
      <c r="S337" s="191">
        <v>4.4231224161115401</v>
      </c>
      <c r="T337" s="208">
        <f>S337-Q337</f>
        <v>0</v>
      </c>
      <c r="U337" s="222"/>
      <c r="W337" s="200"/>
      <c r="X337" s="209" t="str">
        <f>IF(COUNTIF('Yıldız Liste'!A:A, A337)&gt;0, "Yıldız Pazar", IF(COUNTIF('Ana Pazar Liste'!A:A, A337)&gt;0, "Ana Pazar", IF(COUNTIF('Alt Pazar Liste'!A:A, A337)&gt;0, "Alt Pazar", "")))</f>
        <v>Yıldız Pazar</v>
      </c>
    </row>
    <row r="338" spans="1:24" ht="30" customHeight="1" thickTop="1" thickBot="1">
      <c r="A338" s="125" t="s">
        <v>537</v>
      </c>
      <c r="B338" s="136" t="s">
        <v>356</v>
      </c>
      <c r="C338" s="137">
        <v>7584806686</v>
      </c>
      <c r="D338" s="137">
        <v>115200000</v>
      </c>
      <c r="E338" s="128">
        <f>VLOOKUP(A338,'Tüm - Sektör'!$A:$H,5,0)</f>
        <v>13.824852173620679</v>
      </c>
      <c r="F338" s="128">
        <f>VLOOKUP(A338,'Tüm - Sektör'!$A:$H,6,0)</f>
        <v>1.3187626081368933</v>
      </c>
      <c r="G338" s="127">
        <f>VLOOKUP(A338,'Tüm - Sektör'!$A:$H,7,0)</f>
        <v>32.517617000000001</v>
      </c>
      <c r="H338" s="159">
        <v>89</v>
      </c>
      <c r="I338" s="141" t="e">
        <f>VLOOKUP(A338,'Tüm - Sektör'!$A:$H,9,0)</f>
        <v>#REF!</v>
      </c>
      <c r="J338" s="145" t="e">
        <f>VLOOKUP(A338,'Tüm - Sektör'!$A:$H,10,0)</f>
        <v>#REF!</v>
      </c>
      <c r="K338" s="146" t="e">
        <f>VLOOKUP(A338,'Tüm - Sektör'!$A:$H,11,0)</f>
        <v>#REF!</v>
      </c>
      <c r="L338" s="146" t="e">
        <f>VLOOKUP(A338,'Tüm - Sektör'!$A:$H,12,0)</f>
        <v>#REF!</v>
      </c>
      <c r="M338" s="146" t="e">
        <f>VLOOKUP(A338,'Tüm - Sektör'!$A:$H,13,0)</f>
        <v>#REF!</v>
      </c>
      <c r="N338" s="147" t="e">
        <f>VLOOKUP(A338,'Tüm - Sektör'!$A:$H,14,0)</f>
        <v>#REF!</v>
      </c>
      <c r="O338" s="148" t="e">
        <f>VLOOKUP(A338,'Tüm - Sektör'!$A:$H,15,0)</f>
        <v>#REF!</v>
      </c>
      <c r="P338" s="156" t="e">
        <f>VLOOKUP(A338,'Tüm - Sektör'!$A:$H,16,0)</f>
        <v>#REF!</v>
      </c>
      <c r="Q338" s="158">
        <f>E338*G338/100</f>
        <v>4.4955124806341473</v>
      </c>
      <c r="R338" s="166" t="str">
        <f>IF(OR(H338="", H339="", Q338=0), "", IF(H338&lt;H339, (H339-H338)/H338, ""))</f>
        <v/>
      </c>
      <c r="S338" s="191">
        <v>4.4955124806341473</v>
      </c>
      <c r="T338" s="208">
        <f>S338-Q338</f>
        <v>0</v>
      </c>
      <c r="U338" s="222"/>
      <c r="W338" s="200"/>
      <c r="X338" s="209" t="str">
        <f>IF(COUNTIF('Yıldız Liste'!A:A, A338)&gt;0, "Yıldız Pazar", IF(COUNTIF('Ana Pazar Liste'!A:A, A338)&gt;0, "Ana Pazar", IF(COUNTIF('Alt Pazar Liste'!A:A, A338)&gt;0, "Alt Pazar", "")))</f>
        <v>Yıldız Pazar</v>
      </c>
    </row>
    <row r="339" spans="1:24" ht="30" customHeight="1" thickTop="1" thickBot="1">
      <c r="A339" s="125" t="s">
        <v>395</v>
      </c>
      <c r="B339" s="136" t="s">
        <v>376</v>
      </c>
      <c r="C339" s="137">
        <v>386633607000</v>
      </c>
      <c r="D339" s="137">
        <v>6000000000</v>
      </c>
      <c r="E339" s="128">
        <f>VLOOKUP(A339,'Tüm - Sektör'!$A:$H,5,0)</f>
        <v>0.92171400507547396</v>
      </c>
      <c r="F339" s="128">
        <f>VLOOKUP(A339,'Tüm - Sektör'!$A:$H,6,0)</f>
        <v>1.7798336496919601E-3</v>
      </c>
      <c r="G339" s="127">
        <f>VLOOKUP(A339,'Tüm - Sektör'!$A:$H,7,0)</f>
        <v>495.63727299999999</v>
      </c>
      <c r="H339" s="159">
        <v>87.25</v>
      </c>
      <c r="I339" s="141" t="e">
        <f>VLOOKUP(A339,'Tüm - Sektör'!$A:$H,9,0)</f>
        <v>#REF!</v>
      </c>
      <c r="J339" s="145" t="e">
        <f>VLOOKUP(A339,'Tüm - Sektör'!$A:$H,10,0)</f>
        <v>#REF!</v>
      </c>
      <c r="K339" s="146" t="e">
        <f>VLOOKUP(A339,'Tüm - Sektör'!$A:$H,11,0)</f>
        <v>#REF!</v>
      </c>
      <c r="L339" s="146" t="e">
        <f>VLOOKUP(A339,'Tüm - Sektör'!$A:$H,12,0)</f>
        <v>#REF!</v>
      </c>
      <c r="M339" s="146" t="e">
        <f>VLOOKUP(A339,'Tüm - Sektör'!$A:$H,13,0)</f>
        <v>#REF!</v>
      </c>
      <c r="N339" s="147" t="e">
        <f>VLOOKUP(A339,'Tüm - Sektör'!$A:$H,14,0)</f>
        <v>#REF!</v>
      </c>
      <c r="O339" s="148" t="e">
        <f>VLOOKUP(A339,'Tüm - Sektör'!$A:$H,15,0)</f>
        <v>#REF!</v>
      </c>
      <c r="P339" s="156" t="e">
        <f>VLOOKUP(A339,'Tüm - Sektör'!$A:$H,16,0)</f>
        <v>#REF!</v>
      </c>
      <c r="Q339" s="158">
        <f>E339*G339/100</f>
        <v>4.568358159615161</v>
      </c>
      <c r="R339" s="166" t="str">
        <f>IF(OR(H339="", H340="", Q339=0), "", IF(H339&lt;H340, (H340-H339)/H339, ""))</f>
        <v/>
      </c>
      <c r="S339" s="191">
        <v>4.568358159615161</v>
      </c>
      <c r="T339" s="208">
        <f>S339-Q339</f>
        <v>0</v>
      </c>
      <c r="U339" s="222"/>
      <c r="W339" s="200"/>
      <c r="X339" s="209" t="str">
        <f>IF(COUNTIF('Yıldız Liste'!A:A, A339)&gt;0, "Yıldız Pazar", IF(COUNTIF('Ana Pazar Liste'!A:A, A339)&gt;0, "Ana Pazar", IF(COUNTIF('Alt Pazar Liste'!A:A, A339)&gt;0, "Alt Pazar", "")))</f>
        <v>Yıldız Pazar</v>
      </c>
    </row>
    <row r="340" spans="1:24" ht="30" customHeight="1" thickTop="1" thickBot="1">
      <c r="A340" s="125" t="s">
        <v>283</v>
      </c>
      <c r="B340" s="136" t="s">
        <v>355</v>
      </c>
      <c r="C340" s="137">
        <v>5879015160</v>
      </c>
      <c r="D340" s="137">
        <v>322274085</v>
      </c>
      <c r="E340" s="128">
        <f>VLOOKUP(A340,'Tüm - Sektör'!$A:$H,5,0)</f>
        <v>3.6662606135354516</v>
      </c>
      <c r="F340" s="128">
        <f>VLOOKUP(A340,'Tüm - Sektör'!$A:$H,6,0)</f>
        <v>0.13873437930413587</v>
      </c>
      <c r="G340" s="127">
        <f>VLOOKUP(A340,'Tüm - Sektör'!$A:$H,7,0)</f>
        <v>127.238255</v>
      </c>
      <c r="H340" s="159">
        <v>85.75</v>
      </c>
      <c r="I340" s="138" t="e">
        <f>VLOOKUP(A340,'Tüm - Sektör'!$A:$H,9,0)</f>
        <v>#REF!</v>
      </c>
      <c r="J340" s="137" t="e">
        <f>VLOOKUP(A340,'Tüm - Sektör'!$A:$H,10,0)</f>
        <v>#REF!</v>
      </c>
      <c r="K340" s="138" t="e">
        <f>VLOOKUP(A340,'Tüm - Sektör'!$A:$H,11,0)</f>
        <v>#REF!</v>
      </c>
      <c r="L340" s="138" t="e">
        <f>VLOOKUP(A340,'Tüm - Sektör'!$A:$H,12,0)</f>
        <v>#REF!</v>
      </c>
      <c r="M340" s="138" t="e">
        <f>VLOOKUP(A340,'Tüm - Sektör'!$A:$H,13,0)</f>
        <v>#REF!</v>
      </c>
      <c r="N340" s="139" t="e">
        <f>VLOOKUP(A340,'Tüm - Sektör'!$A:$H,14,0)</f>
        <v>#REF!</v>
      </c>
      <c r="O340" s="140" t="e">
        <f>VLOOKUP(A340,'Tüm - Sektör'!$A:$H,15,0)</f>
        <v>#REF!</v>
      </c>
      <c r="P340" s="154" t="e">
        <f>VLOOKUP(A340,'Tüm - Sektör'!$A:$H,16,0)</f>
        <v>#REF!</v>
      </c>
      <c r="Q340" s="158">
        <f>E340*G340/100</f>
        <v>4.6648860284148022</v>
      </c>
      <c r="R340" s="166" t="str">
        <f>IF(OR(H340="", H341="", Q340=0), "", IF(H340&lt;H341, (H341-H340)/H340, ""))</f>
        <v/>
      </c>
      <c r="S340" s="191">
        <v>4.6648860284148022</v>
      </c>
      <c r="T340" s="208">
        <f>S340-Q340</f>
        <v>0</v>
      </c>
      <c r="U340" s="222"/>
      <c r="W340" s="200"/>
      <c r="X340" s="209" t="str">
        <f>IF(COUNTIF('Yıldız Liste'!A:A, A340)&gt;0, "Yıldız Pazar", IF(COUNTIF('Ana Pazar Liste'!A:A, A340)&gt;0, "Ana Pazar", IF(COUNTIF('Alt Pazar Liste'!A:A, A340)&gt;0, "Alt Pazar", "")))</f>
        <v>Yıldız Pazar</v>
      </c>
    </row>
    <row r="341" spans="1:24" ht="30" customHeight="1" thickTop="1" thickBot="1">
      <c r="A341" s="125" t="s">
        <v>479</v>
      </c>
      <c r="B341" s="136" t="s">
        <v>352</v>
      </c>
      <c r="C341" s="137">
        <v>5083033115</v>
      </c>
      <c r="D341" s="137">
        <v>160000000</v>
      </c>
      <c r="E341" s="128">
        <f>VLOOKUP(A341,'Tüm - Sektör'!$A:$H,5,0)</f>
        <v>12.082591764263801</v>
      </c>
      <c r="F341" s="128">
        <f>VLOOKUP(A341,'Tüm - Sektör'!$A:$H,6,0)</f>
        <v>0.95590124717276914</v>
      </c>
      <c r="G341" s="127">
        <f>VLOOKUP(A341,'Tüm - Sektör'!$A:$H,7,0)</f>
        <v>40.501919000000001</v>
      </c>
      <c r="H341" s="159">
        <v>81.75</v>
      </c>
      <c r="I341" s="141" t="e">
        <f>VLOOKUP(A341,'Tüm - Sektör'!$A:$H,9,0)</f>
        <v>#REF!</v>
      </c>
      <c r="J341" s="145" t="e">
        <f>VLOOKUP(A341,'Tüm - Sektör'!$A:$H,10,0)</f>
        <v>#REF!</v>
      </c>
      <c r="K341" s="146" t="e">
        <f>VLOOKUP(A341,'Tüm - Sektör'!$A:$H,11,0)</f>
        <v>#REF!</v>
      </c>
      <c r="L341" s="146" t="e">
        <f>VLOOKUP(A341,'Tüm - Sektör'!$A:$H,12,0)</f>
        <v>#REF!</v>
      </c>
      <c r="M341" s="146" t="e">
        <f>VLOOKUP(A341,'Tüm - Sektör'!$A:$H,13,0)</f>
        <v>#REF!</v>
      </c>
      <c r="N341" s="147" t="e">
        <f>VLOOKUP(A341,'Tüm - Sektör'!$A:$H,14,0)</f>
        <v>#REF!</v>
      </c>
      <c r="O341" s="148" t="e">
        <f>VLOOKUP(A341,'Tüm - Sektör'!$A:$H,15,0)</f>
        <v>#REF!</v>
      </c>
      <c r="P341" s="156" t="e">
        <f>VLOOKUP(A341,'Tüm - Sektör'!$A:$H,16,0)</f>
        <v>#REF!</v>
      </c>
      <c r="Q341" s="158">
        <f>E341*G341/100</f>
        <v>4.8936815294627953</v>
      </c>
      <c r="R341" s="166" t="str">
        <f>IF(OR(H341="", H342="", Q341=0), "", IF(H341&lt;H342, (H342-H341)/H341, ""))</f>
        <v/>
      </c>
      <c r="S341" s="191">
        <v>4.8936815294627953</v>
      </c>
      <c r="T341" s="208">
        <f>S341-Q341</f>
        <v>0</v>
      </c>
      <c r="U341" s="222"/>
      <c r="W341" s="200"/>
      <c r="X341" s="209" t="str">
        <f>IF(COUNTIF('Yıldız Liste'!A:A, A341)&gt;0, "Yıldız Pazar", IF(COUNTIF('Ana Pazar Liste'!A:A, A341)&gt;0, "Ana Pazar", IF(COUNTIF('Alt Pazar Liste'!A:A, A341)&gt;0, "Alt Pazar", "")))</f>
        <v>Yıldız Pazar</v>
      </c>
    </row>
    <row r="342" spans="1:24" ht="30" customHeight="1" thickTop="1" thickBot="1">
      <c r="A342" s="125" t="s">
        <v>235</v>
      </c>
      <c r="B342" s="131" t="s">
        <v>233</v>
      </c>
      <c r="C342" s="132">
        <v>83438856000</v>
      </c>
      <c r="D342" s="132">
        <v>2798078602</v>
      </c>
      <c r="E342" s="128">
        <f>VLOOKUP(A342,'Tüm - Sektör'!$A:$H,5,0)</f>
        <v>0.61654506005386622</v>
      </c>
      <c r="F342" s="128">
        <f>VLOOKUP(A342,'Tüm - Sektör'!$A:$H,6,0)</f>
        <v>2.8249466319015433E-3</v>
      </c>
      <c r="G342" s="127">
        <f>VLOOKUP(A342,'Tüm - Sektör'!$A:$H,7,0)</f>
        <v>821.38268200000005</v>
      </c>
      <c r="H342" s="159">
        <v>79</v>
      </c>
      <c r="I342" s="133" t="e">
        <f>VLOOKUP(A342,'Tüm - Sektör'!$A:$H,9,0)</f>
        <v>#REF!</v>
      </c>
      <c r="J342" s="132" t="e">
        <f>VLOOKUP(A342,'Tüm - Sektör'!$A:$H,10,0)</f>
        <v>#REF!</v>
      </c>
      <c r="K342" s="133" t="e">
        <f>VLOOKUP(A342,'Tüm - Sektör'!$A:$H,11,0)</f>
        <v>#REF!</v>
      </c>
      <c r="L342" s="133" t="e">
        <f>VLOOKUP(A342,'Tüm - Sektör'!$A:$H,12,0)</f>
        <v>#REF!</v>
      </c>
      <c r="M342" s="133" t="e">
        <f>VLOOKUP(A342,'Tüm - Sektör'!$A:$H,13,0)</f>
        <v>#REF!</v>
      </c>
      <c r="N342" s="134" t="e">
        <f>VLOOKUP(A342,'Tüm - Sektör'!$A:$H,14,0)</f>
        <v>#REF!</v>
      </c>
      <c r="O342" s="135" t="e">
        <f>VLOOKUP(A342,'Tüm - Sektör'!$A:$H,15,0)</f>
        <v>#REF!</v>
      </c>
      <c r="P342" s="153" t="e">
        <f>VLOOKUP(A342,'Tüm - Sektör'!$A:$H,16,0)</f>
        <v>#REF!</v>
      </c>
      <c r="Q342" s="158">
        <f>E342*G342/100</f>
        <v>5.0641943500089575</v>
      </c>
      <c r="R342" s="166" t="str">
        <f>IF(OR(H342="", H343="", Q342=0), "", IF(H342&lt;H343, (H343-H342)/H342, ""))</f>
        <v/>
      </c>
      <c r="S342" s="191">
        <v>5.0641943500089575</v>
      </c>
      <c r="T342" s="208">
        <f>S342-Q342</f>
        <v>0</v>
      </c>
      <c r="U342" s="222"/>
      <c r="W342" s="200"/>
      <c r="X342" s="209" t="str">
        <f>IF(COUNTIF('Yıldız Liste'!A:A, A342)&gt;0, "Yıldız Pazar", IF(COUNTIF('Ana Pazar Liste'!A:A, A342)&gt;0, "Ana Pazar", IF(COUNTIF('Alt Pazar Liste'!A:A, A342)&gt;0, "Alt Pazar", "")))</f>
        <v>Yıldız Pazar</v>
      </c>
    </row>
    <row r="343" spans="1:24" ht="30" customHeight="1" thickTop="1" thickBot="1">
      <c r="A343" s="125" t="s">
        <v>219</v>
      </c>
      <c r="B343" s="126" t="s">
        <v>208</v>
      </c>
      <c r="C343" s="127">
        <v>64142566183</v>
      </c>
      <c r="D343" s="127">
        <v>1226338236</v>
      </c>
      <c r="E343" s="128">
        <f>VLOOKUP(A343,'Tüm - Sektör'!$A:$H,5,0)</f>
        <v>2.1281581512232166</v>
      </c>
      <c r="F343" s="128">
        <f>VLOOKUP(A343,'Tüm - Sektör'!$A:$H,6,0)</f>
        <v>2.1966786963150211E-2</v>
      </c>
      <c r="G343" s="127">
        <f>VLOOKUP(A343,'Tüm - Sektör'!$A:$H,7,0)</f>
        <v>238.53873200000001</v>
      </c>
      <c r="H343" s="159">
        <v>78.8</v>
      </c>
      <c r="I343" s="128" t="e">
        <f>VLOOKUP(A343,'Tüm - Sektör'!$A:$H,9,0)</f>
        <v>#REF!</v>
      </c>
      <c r="J343" s="127" t="e">
        <f>VLOOKUP(A343,'Tüm - Sektör'!$A:$H,10,0)</f>
        <v>#REF!</v>
      </c>
      <c r="K343" s="128" t="e">
        <f>VLOOKUP(A343,'Tüm - Sektör'!$A:$H,11,0)</f>
        <v>#REF!</v>
      </c>
      <c r="L343" s="128" t="e">
        <f>VLOOKUP(A343,'Tüm - Sektör'!$A:$H,12,0)</f>
        <v>#REF!</v>
      </c>
      <c r="M343" s="128" t="e">
        <f>VLOOKUP(A343,'Tüm - Sektör'!$A:$H,13,0)</f>
        <v>#REF!</v>
      </c>
      <c r="N343" s="129" t="e">
        <f>VLOOKUP(A343,'Tüm - Sektör'!$A:$H,14,0)</f>
        <v>#REF!</v>
      </c>
      <c r="O343" s="130" t="e">
        <f>VLOOKUP(A343,'Tüm - Sektör'!$A:$H,15,0)</f>
        <v>#REF!</v>
      </c>
      <c r="P343" s="152" t="e">
        <f>VLOOKUP(A343,'Tüm - Sektör'!$A:$H,16,0)</f>
        <v>#REF!</v>
      </c>
      <c r="Q343" s="158">
        <f>E343*G343/100</f>
        <v>5.0764814688825037</v>
      </c>
      <c r="R343" s="166" t="str">
        <f>IF(OR(H343="", H344="", Q343=0), "", IF(H343&lt;H344, (H344-H343)/H343, ""))</f>
        <v/>
      </c>
      <c r="S343" s="191">
        <v>5.0764814688825037</v>
      </c>
      <c r="T343" s="208">
        <f>S343-Q343</f>
        <v>0</v>
      </c>
      <c r="U343" s="222"/>
      <c r="W343" s="200"/>
      <c r="X343" s="209" t="str">
        <f>IF(COUNTIF('Yıldız Liste'!A:A, A343)&gt;0, "Yıldız Pazar", IF(COUNTIF('Ana Pazar Liste'!A:A, A343)&gt;0, "Ana Pazar", IF(COUNTIF('Alt Pazar Liste'!A:A, A343)&gt;0, "Alt Pazar", "")))</f>
        <v>Yıldız Pazar</v>
      </c>
    </row>
    <row r="344" spans="1:24" ht="30" customHeight="1" thickTop="1" thickBot="1">
      <c r="A344" s="125" t="s">
        <v>291</v>
      </c>
      <c r="B344" s="136" t="s">
        <v>287</v>
      </c>
      <c r="C344" s="137">
        <v>16001001473</v>
      </c>
      <c r="D344" s="137">
        <v>194529076</v>
      </c>
      <c r="E344" s="128">
        <f>VLOOKUP(A344,'Tüm - Sektör'!$A:$H,5,0)</f>
        <v>9.155624083004513</v>
      </c>
      <c r="F344" s="128">
        <f>VLOOKUP(A344,'Tüm - Sektör'!$A:$H,6,0)</f>
        <v>0.6275410868316339</v>
      </c>
      <c r="G344" s="127">
        <f>VLOOKUP(A344,'Tüm - Sektör'!$A:$H,7,0)</f>
        <v>55.665987999999999</v>
      </c>
      <c r="H344" s="159">
        <v>78.5</v>
      </c>
      <c r="I344" s="141" t="e">
        <f>VLOOKUP(A344,'Tüm - Sektör'!$A:$H,9,0)</f>
        <v>#REF!</v>
      </c>
      <c r="J344" s="145" t="e">
        <f>VLOOKUP(A344,'Tüm - Sektör'!$A:$H,10,0)</f>
        <v>#REF!</v>
      </c>
      <c r="K344" s="146" t="e">
        <f>VLOOKUP(A344,'Tüm - Sektör'!$A:$H,11,0)</f>
        <v>#REF!</v>
      </c>
      <c r="L344" s="146" t="e">
        <f>VLOOKUP(A344,'Tüm - Sektör'!$A:$H,12,0)</f>
        <v>#REF!</v>
      </c>
      <c r="M344" s="146" t="e">
        <f>VLOOKUP(A344,'Tüm - Sektör'!$A:$H,13,0)</f>
        <v>#REF!</v>
      </c>
      <c r="N344" s="147" t="e">
        <f>VLOOKUP(A344,'Tüm - Sektör'!$A:$H,14,0)</f>
        <v>#REF!</v>
      </c>
      <c r="O344" s="148" t="e">
        <f>VLOOKUP(A344,'Tüm - Sektör'!$A:$H,15,0)</f>
        <v>#REF!</v>
      </c>
      <c r="P344" s="156" t="e">
        <f>VLOOKUP(A344,'Tüm - Sektör'!$A:$H,16,0)</f>
        <v>#REF!</v>
      </c>
      <c r="Q344" s="158">
        <f>E344*G344/100</f>
        <v>5.0965686033704021</v>
      </c>
      <c r="R344" s="166" t="str">
        <f>IF(OR(H344="", H345="", Q344=0), "", IF(H344&lt;H345, (H345-H344)/H344, ""))</f>
        <v/>
      </c>
      <c r="S344" s="191">
        <v>5.0965686033704021</v>
      </c>
      <c r="T344" s="208">
        <f>S344-Q344</f>
        <v>0</v>
      </c>
      <c r="U344" s="222"/>
      <c r="W344" s="200"/>
      <c r="X344" s="209" t="str">
        <f>IF(COUNTIF('Yıldız Liste'!A:A, A344)&gt;0, "Yıldız Pazar", IF(COUNTIF('Ana Pazar Liste'!A:A, A344)&gt;0, "Ana Pazar", IF(COUNTIF('Alt Pazar Liste'!A:A, A344)&gt;0, "Alt Pazar", "")))</f>
        <v>Yıldız Pazar</v>
      </c>
    </row>
    <row r="345" spans="1:24" ht="30" customHeight="1" thickTop="1" thickBot="1">
      <c r="A345" s="125" t="s">
        <v>191</v>
      </c>
      <c r="B345" s="136" t="s">
        <v>375</v>
      </c>
      <c r="C345" s="137">
        <v>164435643000</v>
      </c>
      <c r="D345" s="137">
        <v>3509100000</v>
      </c>
      <c r="E345" s="128">
        <f>VLOOKUP(A345,'Tüm - Sektör'!$A:$H,5,0)</f>
        <v>0.83562302251498621</v>
      </c>
      <c r="F345" s="128">
        <f>VLOOKUP(A345,'Tüm - Sektör'!$A:$H,6,0)</f>
        <v>3.1750706164543089E-3</v>
      </c>
      <c r="G345" s="127">
        <f>VLOOKUP(A345,'Tüm - Sektör'!$A:$H,7,0)</f>
        <v>620.28678500000001</v>
      </c>
      <c r="H345" s="159">
        <v>77.2</v>
      </c>
      <c r="I345" s="141" t="e">
        <f>VLOOKUP(A345,'Tüm - Sektör'!$A:$H,9,0)</f>
        <v>#REF!</v>
      </c>
      <c r="J345" s="145" t="e">
        <f>VLOOKUP(A345,'Tüm - Sektör'!$A:$H,10,0)</f>
        <v>#REF!</v>
      </c>
      <c r="K345" s="146" t="e">
        <f>VLOOKUP(A345,'Tüm - Sektör'!$A:$H,11,0)</f>
        <v>#REF!</v>
      </c>
      <c r="L345" s="146" t="e">
        <f>VLOOKUP(A345,'Tüm - Sektör'!$A:$H,12,0)</f>
        <v>#REF!</v>
      </c>
      <c r="M345" s="146" t="e">
        <f>VLOOKUP(A345,'Tüm - Sektör'!$A:$H,13,0)</f>
        <v>#REF!</v>
      </c>
      <c r="N345" s="147" t="e">
        <f>VLOOKUP(A345,'Tüm - Sektör'!$A:$H,14,0)</f>
        <v>#REF!</v>
      </c>
      <c r="O345" s="148" t="e">
        <f>VLOOKUP(A345,'Tüm - Sektör'!$A:$H,15,0)</f>
        <v>#REF!</v>
      </c>
      <c r="P345" s="156" t="e">
        <f>VLOOKUP(A345,'Tüm - Sektör'!$A:$H,16,0)</f>
        <v>#REF!</v>
      </c>
      <c r="Q345" s="158">
        <f>E345*G345/100</f>
        <v>5.183259181078034</v>
      </c>
      <c r="R345" s="166" t="str">
        <f>IF(OR(H345="", H346="", Q345=0), "", IF(H345&lt;H346, (H346-H345)/H345, ""))</f>
        <v/>
      </c>
      <c r="S345" s="191">
        <v>5.183259181078034</v>
      </c>
      <c r="T345" s="208">
        <f>S345-Q345</f>
        <v>0</v>
      </c>
      <c r="U345" s="222"/>
      <c r="W345" s="200"/>
      <c r="X345" s="209" t="str">
        <f>IF(COUNTIF('Yıldız Liste'!A:A, A345)&gt;0, "Yıldız Pazar", IF(COUNTIF('Ana Pazar Liste'!A:A, A345)&gt;0, "Ana Pazar", IF(COUNTIF('Alt Pazar Liste'!A:A, A345)&gt;0, "Alt Pazar", "")))</f>
        <v>Yıldız Pazar</v>
      </c>
    </row>
    <row r="346" spans="1:24" ht="30" customHeight="1" thickTop="1" thickBot="1">
      <c r="A346" s="125" t="s">
        <v>261</v>
      </c>
      <c r="B346" s="136" t="s">
        <v>255</v>
      </c>
      <c r="C346" s="137">
        <v>26090409000</v>
      </c>
      <c r="D346" s="137">
        <v>305116875</v>
      </c>
      <c r="E346" s="128">
        <f>VLOOKUP(A346,'Tüm - Sektör'!$A:$H,5,0)</f>
        <v>17.172047776020595</v>
      </c>
      <c r="F346" s="128">
        <f>VLOOKUP(A346,'Tüm - Sektör'!$A:$H,6,0)</f>
        <v>0.76054333149563602</v>
      </c>
      <c r="G346" s="127">
        <f>VLOOKUP(A346,'Tüm - Sektör'!$A:$H,7,0)</f>
        <v>31.206356</v>
      </c>
      <c r="H346" s="159">
        <v>74.7</v>
      </c>
      <c r="I346" s="141" t="e">
        <f>VLOOKUP(A346,'Tüm - Sektör'!$A:$H,9,0)</f>
        <v>#REF!</v>
      </c>
      <c r="J346" s="145" t="e">
        <f>VLOOKUP(A346,'Tüm - Sektör'!$A:$H,10,0)</f>
        <v>#REF!</v>
      </c>
      <c r="K346" s="146" t="e">
        <f>VLOOKUP(A346,'Tüm - Sektör'!$A:$H,11,0)</f>
        <v>#REF!</v>
      </c>
      <c r="L346" s="146" t="e">
        <f>VLOOKUP(A346,'Tüm - Sektör'!$A:$H,12,0)</f>
        <v>#REF!</v>
      </c>
      <c r="M346" s="146" t="e">
        <f>VLOOKUP(A346,'Tüm - Sektör'!$A:$H,13,0)</f>
        <v>#REF!</v>
      </c>
      <c r="N346" s="147" t="e">
        <f>VLOOKUP(A346,'Tüm - Sektör'!$A:$H,14,0)</f>
        <v>#REF!</v>
      </c>
      <c r="O346" s="148" t="e">
        <f>VLOOKUP(A346,'Tüm - Sektör'!$A:$H,15,0)</f>
        <v>#REF!</v>
      </c>
      <c r="P346" s="156" t="e">
        <f>VLOOKUP(A346,'Tüm - Sektör'!$A:$H,16,0)</f>
        <v>#REF!</v>
      </c>
      <c r="Q346" s="158">
        <f>E346*G346/100</f>
        <v>5.3587703614750692</v>
      </c>
      <c r="R346" s="166" t="str">
        <f>IF(OR(H346="", H347="", Q346=0), "", IF(H346&lt;H347, (H347-H346)/H346, ""))</f>
        <v/>
      </c>
      <c r="S346" s="191">
        <v>5.3587703614750692</v>
      </c>
      <c r="T346" s="208">
        <f>S346-Q346</f>
        <v>0</v>
      </c>
      <c r="U346" s="222"/>
      <c r="W346" s="200"/>
      <c r="X346" s="209" t="str">
        <f>IF(COUNTIF('Yıldız Liste'!A:A, A346)&gt;0, "Yıldız Pazar", IF(COUNTIF('Ana Pazar Liste'!A:A, A346)&gt;0, "Ana Pazar", IF(COUNTIF('Alt Pazar Liste'!A:A, A346)&gt;0, "Alt Pazar", "")))</f>
        <v>Yıldız Pazar</v>
      </c>
    </row>
    <row r="347" spans="1:24" ht="30" customHeight="1" thickTop="1" thickBot="1">
      <c r="A347" s="125" t="s">
        <v>249</v>
      </c>
      <c r="B347" s="136" t="s">
        <v>349</v>
      </c>
      <c r="C347" s="137">
        <v>66241618000</v>
      </c>
      <c r="D347" s="137">
        <v>685260000</v>
      </c>
      <c r="E347" s="128">
        <f>VLOOKUP(A347,'Tüm - Sektör'!$A:$H,5,0)</f>
        <v>3.6255194253344971</v>
      </c>
      <c r="F347" s="128">
        <f>VLOOKUP(A347,'Tüm - Sektör'!$A:$H,6,0)</f>
        <v>7.5581727588996395E-2</v>
      </c>
      <c r="G347" s="127">
        <f>VLOOKUP(A347,'Tüm - Sektör'!$A:$H,7,0)</f>
        <v>150.89256599999999</v>
      </c>
      <c r="H347" s="159">
        <v>73.150000000000006</v>
      </c>
      <c r="I347" s="141" t="e">
        <f>VLOOKUP(A347,'Tüm - Sektör'!$A:$H,9,0)</f>
        <v>#REF!</v>
      </c>
      <c r="J347" s="145" t="e">
        <f>VLOOKUP(A347,'Tüm - Sektör'!$A:$H,10,0)</f>
        <v>#REF!</v>
      </c>
      <c r="K347" s="146" t="e">
        <f>VLOOKUP(A347,'Tüm - Sektör'!$A:$H,11,0)</f>
        <v>#REF!</v>
      </c>
      <c r="L347" s="146" t="e">
        <f>VLOOKUP(A347,'Tüm - Sektör'!$A:$H,12,0)</f>
        <v>#REF!</v>
      </c>
      <c r="M347" s="146" t="e">
        <f>VLOOKUP(A347,'Tüm - Sektör'!$A:$H,13,0)</f>
        <v>#REF!</v>
      </c>
      <c r="N347" s="147" t="e">
        <f>VLOOKUP(A347,'Tüm - Sektör'!$A:$H,14,0)</f>
        <v>#REF!</v>
      </c>
      <c r="O347" s="148" t="e">
        <f>VLOOKUP(A347,'Tüm - Sektör'!$A:$H,15,0)</f>
        <v>#REF!</v>
      </c>
      <c r="P347" s="156" t="e">
        <f>VLOOKUP(A347,'Tüm - Sektör'!$A:$H,16,0)</f>
        <v>#REF!</v>
      </c>
      <c r="Q347" s="158">
        <f>E347*G347/100</f>
        <v>5.4706392917156768</v>
      </c>
      <c r="R347" s="166" t="str">
        <f>IF(OR(H347="", H348="", Q347=0), "", IF(H347&lt;H348, (H348-H347)/H347, ""))</f>
        <v/>
      </c>
      <c r="S347" s="191">
        <v>5.4706392917156768</v>
      </c>
      <c r="T347" s="208">
        <f>S347-Q347</f>
        <v>0</v>
      </c>
      <c r="U347" s="222"/>
      <c r="W347" s="200"/>
      <c r="X347" s="209" t="str">
        <f>IF(COUNTIF('Yıldız Liste'!A:A, A347)&gt;0, "Yıldız Pazar", IF(COUNTIF('Ana Pazar Liste'!A:A, A347)&gt;0, "Ana Pazar", IF(COUNTIF('Alt Pazar Liste'!A:A, A347)&gt;0, "Alt Pazar", "")))</f>
        <v>Yıldız Pazar</v>
      </c>
    </row>
    <row r="348" spans="1:24" ht="30" customHeight="1" thickTop="1" thickBot="1">
      <c r="A348" s="125" t="s">
        <v>684</v>
      </c>
      <c r="B348" s="136" t="s">
        <v>374</v>
      </c>
      <c r="C348" s="137">
        <v>1357332842</v>
      </c>
      <c r="D348" s="137">
        <v>535000000</v>
      </c>
      <c r="E348" s="128">
        <f>VLOOKUP(A348,'Tüm - Sektör'!$A:$H,5,0)</f>
        <v>0.20139324653526083</v>
      </c>
      <c r="F348" s="128">
        <f>VLOOKUP(A348,'Tüm - Sektör'!$A:$H,6,0)</f>
        <v>5.4548549982465016E-4</v>
      </c>
      <c r="G348" s="127">
        <f>VLOOKUP(A348,'Tüm - Sektör'!$A:$H,7,0)</f>
        <v>2764.7628810000001</v>
      </c>
      <c r="H348" s="159">
        <v>71.849999999999994</v>
      </c>
      <c r="I348" s="141" t="e">
        <f>VLOOKUP(A348,'Tüm - Sektör'!$A:$H,9,0)</f>
        <v>#REF!</v>
      </c>
      <c r="J348" s="145" t="e">
        <f>VLOOKUP(A348,'Tüm - Sektör'!$A:$H,10,0)</f>
        <v>#REF!</v>
      </c>
      <c r="K348" s="146" t="e">
        <f>VLOOKUP(A348,'Tüm - Sektör'!$A:$H,11,0)</f>
        <v>#REF!</v>
      </c>
      <c r="L348" s="146" t="e">
        <f>VLOOKUP(A348,'Tüm - Sektör'!$A:$H,12,0)</f>
        <v>#REF!</v>
      </c>
      <c r="M348" s="146" t="e">
        <f>VLOOKUP(A348,'Tüm - Sektör'!$A:$H,13,0)</f>
        <v>#REF!</v>
      </c>
      <c r="N348" s="147" t="e">
        <f>VLOOKUP(A348,'Tüm - Sektör'!$A:$H,14,0)</f>
        <v>#REF!</v>
      </c>
      <c r="O348" s="148" t="e">
        <f>VLOOKUP(A348,'Tüm - Sektör'!$A:$H,15,0)</f>
        <v>#REF!</v>
      </c>
      <c r="P348" s="156" t="e">
        <f>VLOOKUP(A348,'Tüm - Sektör'!$A:$H,16,0)</f>
        <v>#REF!</v>
      </c>
      <c r="Q348" s="158">
        <f>E348*G348/100</f>
        <v>5.5680457250477104</v>
      </c>
      <c r="R348" s="166" t="str">
        <f>IF(OR(H348="", H349="", Q348=0), "", IF(H348&lt;H349, (H349-H348)/H348, ""))</f>
        <v/>
      </c>
      <c r="S348" s="191">
        <v>5.5680457250477104</v>
      </c>
      <c r="T348" s="208">
        <f>S348-Q348</f>
        <v>0</v>
      </c>
      <c r="U348" s="222"/>
      <c r="W348" s="200"/>
      <c r="X348" s="209" t="str">
        <f>IF(COUNTIF('Yıldız Liste'!A:A, A348)&gt;0, "Yıldız Pazar", IF(COUNTIF('Ana Pazar Liste'!A:A, A348)&gt;0, "Ana Pazar", IF(COUNTIF('Alt Pazar Liste'!A:A, A348)&gt;0, "Alt Pazar", "")))</f>
        <v>Yıldız Pazar</v>
      </c>
    </row>
    <row r="349" spans="1:24" ht="30" customHeight="1" thickTop="1" thickBot="1">
      <c r="A349" s="125" t="s">
        <v>194</v>
      </c>
      <c r="B349" s="136" t="s">
        <v>375</v>
      </c>
      <c r="C349" s="137">
        <v>15094360742</v>
      </c>
      <c r="D349" s="137">
        <v>86788722</v>
      </c>
      <c r="E349" s="128">
        <f>VLOOKUP(A349,'Tüm - Sektör'!$A:$H,5,0)</f>
        <v>23.182590717888939</v>
      </c>
      <c r="F349" s="128">
        <f>VLOOKUP(A349,'Tüm - Sektör'!$A:$H,6,0)</f>
        <v>3.9281653638552352</v>
      </c>
      <c r="G349" s="127">
        <f>VLOOKUP(A349,'Tüm - Sektör'!$A:$H,7,0)</f>
        <v>24.411895999999999</v>
      </c>
      <c r="H349" s="159">
        <v>70.7</v>
      </c>
      <c r="I349" s="141" t="e">
        <f>VLOOKUP(A349,'Tüm - Sektör'!$A:$H,9,0)</f>
        <v>#REF!</v>
      </c>
      <c r="J349" s="145" t="e">
        <f>VLOOKUP(A349,'Tüm - Sektör'!$A:$H,10,0)</f>
        <v>#REF!</v>
      </c>
      <c r="K349" s="146" t="e">
        <f>VLOOKUP(A349,'Tüm - Sektör'!$A:$H,11,0)</f>
        <v>#REF!</v>
      </c>
      <c r="L349" s="146" t="e">
        <f>VLOOKUP(A349,'Tüm - Sektör'!$A:$H,12,0)</f>
        <v>#REF!</v>
      </c>
      <c r="M349" s="146" t="e">
        <f>VLOOKUP(A349,'Tüm - Sektör'!$A:$H,13,0)</f>
        <v>#REF!</v>
      </c>
      <c r="N349" s="147" t="e">
        <f>VLOOKUP(A349,'Tüm - Sektör'!$A:$H,14,0)</f>
        <v>#REF!</v>
      </c>
      <c r="O349" s="148" t="e">
        <f>VLOOKUP(A349,'Tüm - Sektör'!$A:$H,15,0)</f>
        <v>#REF!</v>
      </c>
      <c r="P349" s="156" t="e">
        <f>VLOOKUP(A349,'Tüm - Sektör'!$A:$H,16,0)</f>
        <v>#REF!</v>
      </c>
      <c r="Q349" s="158">
        <f>E349*G349/100</f>
        <v>5.659309936156701</v>
      </c>
      <c r="R349" s="166" t="str">
        <f>IF(OR(H349="", H350="", Q349=0), "", IF(H349&lt;H350, (H350-H349)/H349, ""))</f>
        <v/>
      </c>
      <c r="S349" s="191">
        <v>5.659309936156701</v>
      </c>
      <c r="T349" s="208">
        <f>S349-Q349</f>
        <v>0</v>
      </c>
      <c r="U349" s="222"/>
      <c r="W349" s="200"/>
      <c r="X349" s="209" t="str">
        <f>IF(COUNTIF('Yıldız Liste'!A:A, A349)&gt;0, "Yıldız Pazar", IF(COUNTIF('Ana Pazar Liste'!A:A, A349)&gt;0, "Ana Pazar", IF(COUNTIF('Alt Pazar Liste'!A:A, A349)&gt;0, "Alt Pazar", "")))</f>
        <v>Yıldız Pazar</v>
      </c>
    </row>
    <row r="350" spans="1:24" ht="30" customHeight="1" thickTop="1" thickBot="1">
      <c r="A350" s="125" t="s">
        <v>195</v>
      </c>
      <c r="B350" s="136" t="s">
        <v>375</v>
      </c>
      <c r="C350" s="137">
        <v>15443065482</v>
      </c>
      <c r="D350" s="137">
        <v>115000000</v>
      </c>
      <c r="E350" s="128">
        <f>VLOOKUP(A350,'Tüm - Sektör'!$A:$H,5,0)</f>
        <v>17.190400141373853</v>
      </c>
      <c r="F350" s="128">
        <f>VLOOKUP(A350,'Tüm - Sektör'!$A:$H,6,0)</f>
        <v>2.1354534337110378</v>
      </c>
      <c r="G350" s="127">
        <f>VLOOKUP(A350,'Tüm - Sektör'!$A:$H,7,0)</f>
        <v>32.987870999999998</v>
      </c>
      <c r="H350" s="159">
        <v>70.55</v>
      </c>
      <c r="I350" s="141" t="e">
        <f>VLOOKUP(A350,'Tüm - Sektör'!$A:$H,9,0)</f>
        <v>#REF!</v>
      </c>
      <c r="J350" s="145" t="e">
        <f>VLOOKUP(A350,'Tüm - Sektör'!$A:$H,10,0)</f>
        <v>#REF!</v>
      </c>
      <c r="K350" s="146" t="e">
        <f>VLOOKUP(A350,'Tüm - Sektör'!$A:$H,11,0)</f>
        <v>#REF!</v>
      </c>
      <c r="L350" s="146" t="e">
        <f>VLOOKUP(A350,'Tüm - Sektör'!$A:$H,12,0)</f>
        <v>#REF!</v>
      </c>
      <c r="M350" s="146" t="e">
        <f>VLOOKUP(A350,'Tüm - Sektör'!$A:$H,13,0)</f>
        <v>#REF!</v>
      </c>
      <c r="N350" s="147" t="e">
        <f>VLOOKUP(A350,'Tüm - Sektör'!$A:$H,14,0)</f>
        <v>#REF!</v>
      </c>
      <c r="O350" s="148" t="e">
        <f>VLOOKUP(A350,'Tüm - Sektör'!$A:$H,15,0)</f>
        <v>#REF!</v>
      </c>
      <c r="P350" s="156" t="e">
        <f>VLOOKUP(A350,'Tüm - Sektör'!$A:$H,16,0)</f>
        <v>#REF!</v>
      </c>
      <c r="Q350" s="158">
        <f>E350*G350/100</f>
        <v>5.6707470230202235</v>
      </c>
      <c r="R350" s="166" t="str">
        <f>IF(OR(H350="", H351="", Q350=0), "", IF(H350&lt;H351, (H351-H350)/H350, ""))</f>
        <v/>
      </c>
      <c r="S350" s="191">
        <v>5.6707470230202235</v>
      </c>
      <c r="T350" s="208">
        <f>S350-Q350</f>
        <v>0</v>
      </c>
      <c r="U350" s="222"/>
      <c r="W350" s="200"/>
      <c r="X350" s="209" t="str">
        <f>IF(COUNTIF('Yıldız Liste'!A:A, A350)&gt;0, "Yıldız Pazar", IF(COUNTIF('Ana Pazar Liste'!A:A, A350)&gt;0, "Ana Pazar", IF(COUNTIF('Alt Pazar Liste'!A:A, A350)&gt;0, "Alt Pazar", "")))</f>
        <v>Yıldız Pazar</v>
      </c>
    </row>
    <row r="351" spans="1:24" ht="30" customHeight="1" thickTop="1" thickBot="1">
      <c r="A351" s="125" t="s">
        <v>460</v>
      </c>
      <c r="B351" s="136" t="s">
        <v>375</v>
      </c>
      <c r="C351" s="137">
        <v>12170740000</v>
      </c>
      <c r="D351" s="137">
        <v>660000000</v>
      </c>
      <c r="E351" s="128">
        <f>VLOOKUP(A351,'Tüm - Sektör'!$A:$H,5,0)</f>
        <v>2.2854911695363405</v>
      </c>
      <c r="F351" s="128">
        <f>VLOOKUP(A351,'Tüm - Sektör'!$A:$H,6,0)</f>
        <v>4.6795478491735064E-2</v>
      </c>
      <c r="G351" s="127">
        <f>VLOOKUP(A351,'Tüm - Sektör'!$A:$H,7,0)</f>
        <v>252.20048299999999</v>
      </c>
      <c r="H351" s="159">
        <v>69.400000000000006</v>
      </c>
      <c r="I351" s="141" t="e">
        <f>VLOOKUP(A351,'Tüm - Sektör'!$A:$H,9,0)</f>
        <v>#REF!</v>
      </c>
      <c r="J351" s="145" t="e">
        <f>VLOOKUP(A351,'Tüm - Sektör'!$A:$H,10,0)</f>
        <v>#REF!</v>
      </c>
      <c r="K351" s="146" t="e">
        <f>VLOOKUP(A351,'Tüm - Sektör'!$A:$H,11,0)</f>
        <v>#REF!</v>
      </c>
      <c r="L351" s="146" t="e">
        <f>VLOOKUP(A351,'Tüm - Sektör'!$A:$H,12,0)</f>
        <v>#REF!</v>
      </c>
      <c r="M351" s="146" t="e">
        <f>VLOOKUP(A351,'Tüm - Sektör'!$A:$H,13,0)</f>
        <v>#REF!</v>
      </c>
      <c r="N351" s="147" t="e">
        <f>VLOOKUP(A351,'Tüm - Sektör'!$A:$H,14,0)</f>
        <v>#REF!</v>
      </c>
      <c r="O351" s="148" t="e">
        <f>VLOOKUP(A351,'Tüm - Sektör'!$A:$H,15,0)</f>
        <v>#REF!</v>
      </c>
      <c r="P351" s="156" t="e">
        <f>VLOOKUP(A351,'Tüm - Sektör'!$A:$H,16,0)</f>
        <v>#REF!</v>
      </c>
      <c r="Q351" s="158">
        <f>E351*G351/100</f>
        <v>5.7640197684929992</v>
      </c>
      <c r="R351" s="166" t="str">
        <f>IF(OR(H351="", H352="", Q351=0), "", IF(H351&lt;H352, (H352-H351)/H351, ""))</f>
        <v/>
      </c>
      <c r="S351" s="191">
        <v>5.7640197684929992</v>
      </c>
      <c r="T351" s="208">
        <f>S351-Q351</f>
        <v>0</v>
      </c>
      <c r="U351" s="222"/>
      <c r="W351" s="200"/>
      <c r="X351" s="209" t="str">
        <f>IF(COUNTIF('Yıldız Liste'!A:A, A351)&gt;0, "Yıldız Pazar", IF(COUNTIF('Ana Pazar Liste'!A:A, A351)&gt;0, "Ana Pazar", IF(COUNTIF('Alt Pazar Liste'!A:A, A351)&gt;0, "Alt Pazar", "")))</f>
        <v>Yıldız Pazar</v>
      </c>
    </row>
    <row r="352" spans="1:24" ht="30" customHeight="1" thickTop="1" thickBot="1">
      <c r="A352" s="125" t="s">
        <v>487</v>
      </c>
      <c r="B352" s="136" t="s">
        <v>605</v>
      </c>
      <c r="C352" s="137">
        <v>3548163984</v>
      </c>
      <c r="D352" s="137">
        <v>132000000</v>
      </c>
      <c r="E352" s="128">
        <f>VLOOKUP(A352,'Tüm - Sektör'!$A:$H,5,0)</f>
        <v>11.214476812975775</v>
      </c>
      <c r="F352" s="128">
        <f>VLOOKUP(A352,'Tüm - Sektör'!$A:$H,6,0)</f>
        <v>1.2493846716773367</v>
      </c>
      <c r="G352" s="127">
        <f>VLOOKUP(A352,'Tüm - Sektör'!$A:$H,7,0)</f>
        <v>51.506743</v>
      </c>
      <c r="H352" s="159">
        <v>69.25</v>
      </c>
      <c r="I352" s="141" t="e">
        <f>VLOOKUP(A352,'Tüm - Sektör'!$A:$H,9,0)</f>
        <v>#REF!</v>
      </c>
      <c r="J352" s="145" t="e">
        <f>VLOOKUP(A352,'Tüm - Sektör'!$A:$H,10,0)</f>
        <v>#REF!</v>
      </c>
      <c r="K352" s="146" t="e">
        <f>VLOOKUP(A352,'Tüm - Sektör'!$A:$H,11,0)</f>
        <v>#REF!</v>
      </c>
      <c r="L352" s="146" t="e">
        <f>VLOOKUP(A352,'Tüm - Sektör'!$A:$H,12,0)</f>
        <v>#REF!</v>
      </c>
      <c r="M352" s="146" t="e">
        <f>VLOOKUP(A352,'Tüm - Sektör'!$A:$H,13,0)</f>
        <v>#REF!</v>
      </c>
      <c r="N352" s="147" t="e">
        <f>VLOOKUP(A352,'Tüm - Sektör'!$A:$H,14,0)</f>
        <v>#REF!</v>
      </c>
      <c r="O352" s="148" t="e">
        <f>VLOOKUP(A352,'Tüm - Sektör'!$A:$H,15,0)</f>
        <v>#REF!</v>
      </c>
      <c r="P352" s="156" t="e">
        <f>VLOOKUP(A352,'Tüm - Sektör'!$A:$H,16,0)</f>
        <v>#REF!</v>
      </c>
      <c r="Q352" s="158">
        <f>E352*G352/100</f>
        <v>5.7762117508540234</v>
      </c>
      <c r="R352" s="166" t="str">
        <f>IF(OR(H352="", H353="", Q352=0), "", IF(H352&lt;H353, (H353-H352)/H352, ""))</f>
        <v/>
      </c>
      <c r="S352" s="191">
        <v>5.7762117508540234</v>
      </c>
      <c r="T352" s="208">
        <f>S352-Q352</f>
        <v>0</v>
      </c>
      <c r="U352" s="222"/>
      <c r="W352" s="200"/>
      <c r="X352" s="209" t="str">
        <f>IF(COUNTIF('Yıldız Liste'!A:A, A352)&gt;0, "Yıldız Pazar", IF(COUNTIF('Ana Pazar Liste'!A:A, A352)&gt;0, "Ana Pazar", IF(COUNTIF('Alt Pazar Liste'!A:A, A352)&gt;0, "Alt Pazar", "")))</f>
        <v>Yıldız Pazar</v>
      </c>
    </row>
    <row r="353" spans="1:24" ht="30" customHeight="1" thickTop="1" thickBot="1">
      <c r="A353" s="125" t="s">
        <v>69</v>
      </c>
      <c r="B353" s="136" t="s">
        <v>376</v>
      </c>
      <c r="C353" s="137">
        <v>1771741339</v>
      </c>
      <c r="D353" s="137">
        <v>400000000</v>
      </c>
      <c r="E353" s="128">
        <f>VLOOKUP(A353,'Tüm - Sektör'!$A:$H,5,0)</f>
        <v>1.4596912110824427</v>
      </c>
      <c r="F353" s="128">
        <f>VLOOKUP(A353,'Tüm - Sektör'!$A:$H,6,0)</f>
        <v>5.21318289672301E-2</v>
      </c>
      <c r="G353" s="127">
        <f>VLOOKUP(A353,'Tüm - Sektör'!$A:$H,7,0)</f>
        <v>398.89761299999998</v>
      </c>
      <c r="H353" s="159">
        <v>68.7</v>
      </c>
      <c r="I353" s="141" t="e">
        <f>VLOOKUP(A353,'Tüm - Sektör'!$A:$H,9,0)</f>
        <v>#REF!</v>
      </c>
      <c r="J353" s="145" t="e">
        <f>VLOOKUP(A353,'Tüm - Sektör'!$A:$H,10,0)</f>
        <v>#REF!</v>
      </c>
      <c r="K353" s="146" t="e">
        <f>VLOOKUP(A353,'Tüm - Sektör'!$A:$H,11,0)</f>
        <v>#REF!</v>
      </c>
      <c r="L353" s="146" t="e">
        <f>VLOOKUP(A353,'Tüm - Sektör'!$A:$H,12,0)</f>
        <v>#REF!</v>
      </c>
      <c r="M353" s="146" t="e">
        <f>VLOOKUP(A353,'Tüm - Sektör'!$A:$H,13,0)</f>
        <v>#REF!</v>
      </c>
      <c r="N353" s="147" t="e">
        <f>VLOOKUP(A353,'Tüm - Sektör'!$A:$H,14,0)</f>
        <v>#REF!</v>
      </c>
      <c r="O353" s="148" t="e">
        <f>VLOOKUP(A353,'Tüm - Sektör'!$A:$H,15,0)</f>
        <v>#REF!</v>
      </c>
      <c r="P353" s="156" t="e">
        <f>VLOOKUP(A353,'Tüm - Sektör'!$A:$H,16,0)</f>
        <v>#REF!</v>
      </c>
      <c r="Q353" s="158">
        <f>E353*G353/100</f>
        <v>5.8226733981786545</v>
      </c>
      <c r="R353" s="166" t="str">
        <f>IF(OR(H353="", H354="", Q353=0), "", IF(H353&lt;H354, (H354-H353)/H353, ""))</f>
        <v/>
      </c>
      <c r="S353" s="191">
        <v>5.8226733981786545</v>
      </c>
      <c r="T353" s="208">
        <f>S353-Q353</f>
        <v>0</v>
      </c>
      <c r="U353" s="222"/>
      <c r="W353" s="200"/>
      <c r="X353" s="209" t="str">
        <f>IF(COUNTIF('Yıldız Liste'!A:A, A353)&gt;0, "Yıldız Pazar", IF(COUNTIF('Ana Pazar Liste'!A:A, A353)&gt;0, "Ana Pazar", IF(COUNTIF('Alt Pazar Liste'!A:A, A353)&gt;0, "Alt Pazar", "")))</f>
        <v>Yıldız Pazar</v>
      </c>
    </row>
    <row r="354" spans="1:24" ht="30" customHeight="1" thickTop="1" thickBot="1">
      <c r="A354" s="125" t="s">
        <v>146</v>
      </c>
      <c r="B354" s="136" t="s">
        <v>352</v>
      </c>
      <c r="C354" s="137">
        <v>10649561720</v>
      </c>
      <c r="D354" s="137">
        <v>160000000</v>
      </c>
      <c r="E354" s="128">
        <f>VLOOKUP(A354,'Tüm - Sektör'!$A:$H,5,0)</f>
        <v>28.58776443682104</v>
      </c>
      <c r="F354" s="128">
        <f>VLOOKUP(A354,'Tüm - Sektör'!$A:$H,6,0)</f>
        <v>2.7488235035404847</v>
      </c>
      <c r="G354" s="127">
        <f>VLOOKUP(A354,'Tüm - Sektör'!$A:$H,7,0)</f>
        <v>21.20458</v>
      </c>
      <c r="H354" s="159">
        <v>66</v>
      </c>
      <c r="I354" s="141" t="e">
        <f>VLOOKUP(A354,'Tüm - Sektör'!$A:$H,9,0)</f>
        <v>#REF!</v>
      </c>
      <c r="J354" s="145" t="e">
        <f>VLOOKUP(A354,'Tüm - Sektör'!$A:$H,10,0)</f>
        <v>#REF!</v>
      </c>
      <c r="K354" s="146" t="e">
        <f>VLOOKUP(A354,'Tüm - Sektör'!$A:$H,11,0)</f>
        <v>#REF!</v>
      </c>
      <c r="L354" s="146" t="e">
        <f>VLOOKUP(A354,'Tüm - Sektör'!$A:$H,12,0)</f>
        <v>#REF!</v>
      </c>
      <c r="M354" s="146" t="e">
        <f>VLOOKUP(A354,'Tüm - Sektör'!$A:$H,13,0)</f>
        <v>#REF!</v>
      </c>
      <c r="N354" s="147" t="e">
        <f>VLOOKUP(A354,'Tüm - Sektör'!$A:$H,14,0)</f>
        <v>#REF!</v>
      </c>
      <c r="O354" s="148" t="e">
        <f>VLOOKUP(A354,'Tüm - Sektör'!$A:$H,15,0)</f>
        <v>#REF!</v>
      </c>
      <c r="P354" s="156" t="e">
        <f>VLOOKUP(A354,'Tüm - Sektör'!$A:$H,16,0)</f>
        <v>#REF!</v>
      </c>
      <c r="Q354" s="158">
        <f>E354*G354/100</f>
        <v>6.0619153802172674</v>
      </c>
      <c r="R354" s="166" t="str">
        <f>IF(OR(H354="", H355="", Q354=0), "", IF(H354&lt;H355, (H355-H354)/H354, ""))</f>
        <v/>
      </c>
      <c r="S354" s="191">
        <v>6.0619153802172674</v>
      </c>
      <c r="T354" s="208">
        <f>S354-Q354</f>
        <v>0</v>
      </c>
      <c r="U354" s="222"/>
      <c r="W354" s="200"/>
      <c r="X354" s="209" t="str">
        <f>IF(COUNTIF('Yıldız Liste'!A:A, A354)&gt;0, "Yıldız Pazar", IF(COUNTIF('Ana Pazar Liste'!A:A, A354)&gt;0, "Ana Pazar", IF(COUNTIF('Alt Pazar Liste'!A:A, A354)&gt;0, "Alt Pazar", "")))</f>
        <v>Yıldız Pazar</v>
      </c>
    </row>
    <row r="355" spans="1:24" ht="30" customHeight="1" thickTop="1" thickBot="1">
      <c r="A355" s="125" t="s">
        <v>342</v>
      </c>
      <c r="B355" s="136" t="s">
        <v>349</v>
      </c>
      <c r="C355" s="137">
        <v>34867255000</v>
      </c>
      <c r="D355" s="137">
        <v>1625000000</v>
      </c>
      <c r="E355" s="128">
        <f>VLOOKUP(A355,'Tüm - Sektör'!$A:$H,5,0)</f>
        <v>4.1357708963863384</v>
      </c>
      <c r="F355" s="128">
        <f>VLOOKUP(A355,'Tüm - Sektör'!$A:$H,6,0)</f>
        <v>4.1049835199864403E-2</v>
      </c>
      <c r="G355" s="127">
        <f>VLOOKUP(A355,'Tüm - Sektör'!$A:$H,7,0)</f>
        <v>152.95793800000001</v>
      </c>
      <c r="H355" s="159">
        <v>63.25</v>
      </c>
      <c r="I355" s="141" t="e">
        <f>VLOOKUP(A355,'Tüm - Sektör'!$A:$H,9,0)</f>
        <v>#REF!</v>
      </c>
      <c r="J355" s="145" t="e">
        <f>VLOOKUP(A355,'Tüm - Sektör'!$A:$H,10,0)</f>
        <v>#REF!</v>
      </c>
      <c r="K355" s="146" t="e">
        <f>VLOOKUP(A355,'Tüm - Sektör'!$A:$H,11,0)</f>
        <v>#REF!</v>
      </c>
      <c r="L355" s="146" t="e">
        <f>VLOOKUP(A355,'Tüm - Sektör'!$A:$H,12,0)</f>
        <v>#REF!</v>
      </c>
      <c r="M355" s="146" t="e">
        <f>VLOOKUP(A355,'Tüm - Sektör'!$A:$H,13,0)</f>
        <v>#REF!</v>
      </c>
      <c r="N355" s="147" t="e">
        <f>VLOOKUP(A355,'Tüm - Sektör'!$A:$H,14,0)</f>
        <v>#REF!</v>
      </c>
      <c r="O355" s="148" t="e">
        <f>VLOOKUP(A355,'Tüm - Sektör'!$A:$H,15,0)</f>
        <v>#REF!</v>
      </c>
      <c r="P355" s="156" t="e">
        <f>VLOOKUP(A355,'Tüm - Sektör'!$A:$H,16,0)</f>
        <v>#REF!</v>
      </c>
      <c r="Q355" s="158">
        <f>E355*G355/100</f>
        <v>6.3259898835166597</v>
      </c>
      <c r="R355" s="166" t="str">
        <f>IF(OR(H355="", H356="", Q355=0), "", IF(H355&lt;H356, (H356-H355)/H355, ""))</f>
        <v/>
      </c>
      <c r="S355" s="191">
        <v>6.3259898835166597</v>
      </c>
      <c r="T355" s="208">
        <f>S355-Q355</f>
        <v>0</v>
      </c>
      <c r="U355" s="222"/>
      <c r="W355" s="200"/>
      <c r="X355" s="209" t="str">
        <f>IF(COUNTIF('Yıldız Liste'!A:A, A355)&gt;0, "Yıldız Pazar", IF(COUNTIF('Ana Pazar Liste'!A:A, A355)&gt;0, "Ana Pazar", IF(COUNTIF('Alt Pazar Liste'!A:A, A355)&gt;0, "Alt Pazar", "")))</f>
        <v>Yıldız Pazar</v>
      </c>
    </row>
    <row r="356" spans="1:24" ht="30" customHeight="1" thickTop="1" thickBot="1">
      <c r="A356" s="125" t="s">
        <v>632</v>
      </c>
      <c r="B356" s="126" t="s">
        <v>208</v>
      </c>
      <c r="C356" s="127">
        <v>16201756742</v>
      </c>
      <c r="D356" s="127">
        <v>411441018</v>
      </c>
      <c r="E356" s="128">
        <f>VLOOKUP(A356,'Tüm - Sektör'!$A:$H,5,0)</f>
        <v>13.869942453498211</v>
      </c>
      <c r="F356" s="128">
        <f>VLOOKUP(A356,'Tüm - Sektör'!$A:$H,6,0)</f>
        <v>0.55263353882488364</v>
      </c>
      <c r="G356" s="127">
        <f>VLOOKUP(A356,'Tüm - Sektör'!$A:$H,7,0)</f>
        <v>46.332011000000001</v>
      </c>
      <c r="H356" s="159">
        <v>62.25</v>
      </c>
      <c r="I356" s="128" t="e">
        <f>VLOOKUP(A356,'Tüm - Sektör'!$A:$H,9,0)</f>
        <v>#REF!</v>
      </c>
      <c r="J356" s="127" t="e">
        <f>VLOOKUP(A356,'Tüm - Sektör'!$A:$H,10,0)</f>
        <v>#REF!</v>
      </c>
      <c r="K356" s="128" t="e">
        <f>VLOOKUP(A356,'Tüm - Sektör'!$A:$H,11,0)</f>
        <v>#REF!</v>
      </c>
      <c r="L356" s="128" t="e">
        <f>VLOOKUP(A356,'Tüm - Sektör'!$A:$H,12,0)</f>
        <v>#REF!</v>
      </c>
      <c r="M356" s="128" t="e">
        <f>VLOOKUP(A356,'Tüm - Sektör'!$A:$H,13,0)</f>
        <v>#REF!</v>
      </c>
      <c r="N356" s="129" t="e">
        <f>VLOOKUP(A356,'Tüm - Sektör'!$A:$H,14,0)</f>
        <v>#REF!</v>
      </c>
      <c r="O356" s="130" t="e">
        <f>VLOOKUP(A356,'Tüm - Sektör'!$A:$H,15,0)</f>
        <v>#REF!</v>
      </c>
      <c r="P356" s="152" t="e">
        <f>VLOOKUP(A356,'Tüm - Sektör'!$A:$H,16,0)</f>
        <v>#REF!</v>
      </c>
      <c r="Q356" s="158">
        <f>E356*G356/100</f>
        <v>6.4262232632484606</v>
      </c>
      <c r="R356" s="166" t="str">
        <f>IF(OR(H356="", H357="", Q356=0), "", IF(H356&lt;H357, (H357-H356)/H356, ""))</f>
        <v/>
      </c>
      <c r="S356" s="191">
        <v>6.4262232632484606</v>
      </c>
      <c r="T356" s="208">
        <f>S356-Q356</f>
        <v>0</v>
      </c>
      <c r="U356" s="222"/>
      <c r="W356" s="200"/>
      <c r="X356" s="209" t="str">
        <f>IF(COUNTIF('Yıldız Liste'!A:A, A356)&gt;0, "Yıldız Pazar", IF(COUNTIF('Ana Pazar Liste'!A:A, A356)&gt;0, "Ana Pazar", IF(COUNTIF('Alt Pazar Liste'!A:A, A356)&gt;0, "Alt Pazar", "")))</f>
        <v>Yıldız Pazar</v>
      </c>
    </row>
    <row r="357" spans="1:24" ht="29.25" customHeight="1" thickTop="1" thickBot="1">
      <c r="A357" s="125" t="s">
        <v>211</v>
      </c>
      <c r="B357" s="126" t="s">
        <v>208</v>
      </c>
      <c r="C357" s="127">
        <v>15338755000</v>
      </c>
      <c r="D357" s="127">
        <v>460000000</v>
      </c>
      <c r="E357" s="128">
        <f>VLOOKUP(A357,'Tüm - Sektör'!$A:$H,5,0)</f>
        <v>3.7615751897032896</v>
      </c>
      <c r="F357" s="128">
        <f>VLOOKUP(A357,'Tüm - Sektör'!$A:$H,6,0)</f>
        <v>0.12204981147642081</v>
      </c>
      <c r="G357" s="127">
        <f>VLOOKUP(A357,'Tüm - Sektör'!$A:$H,7,0)</f>
        <v>175.77502699999999</v>
      </c>
      <c r="H357" s="159">
        <v>60.5</v>
      </c>
      <c r="I357" s="128" t="e">
        <f>VLOOKUP(A357,'Tüm - Sektör'!$A:$H,9,0)</f>
        <v>#REF!</v>
      </c>
      <c r="J357" s="127" t="e">
        <f>VLOOKUP(A357,'Tüm - Sektör'!$A:$H,10,0)</f>
        <v>#REF!</v>
      </c>
      <c r="K357" s="128" t="e">
        <f>VLOOKUP(A357,'Tüm - Sektör'!$A:$H,11,0)</f>
        <v>#REF!</v>
      </c>
      <c r="L357" s="128" t="e">
        <f>VLOOKUP(A357,'Tüm - Sektör'!$A:$H,12,0)</f>
        <v>#REF!</v>
      </c>
      <c r="M357" s="128" t="e">
        <f>VLOOKUP(A357,'Tüm - Sektör'!$A:$H,13,0)</f>
        <v>#REF!</v>
      </c>
      <c r="N357" s="129" t="e">
        <f>VLOOKUP(A357,'Tüm - Sektör'!$A:$H,14,0)</f>
        <v>#REF!</v>
      </c>
      <c r="O357" s="130" t="e">
        <f>VLOOKUP(A357,'Tüm - Sektör'!$A:$H,15,0)</f>
        <v>#REF!</v>
      </c>
      <c r="P357" s="152" t="e">
        <f>VLOOKUP(A357,'Tüm - Sektör'!$A:$H,16,0)</f>
        <v>#REF!</v>
      </c>
      <c r="Q357" s="158">
        <f>E357*G357/100</f>
        <v>6.6119098053262588</v>
      </c>
      <c r="R357" s="166" t="str">
        <f>IF(OR(H357="", H358="", Q357=0), "", IF(H357&lt;H358, (H358-H357)/H357, ""))</f>
        <v/>
      </c>
      <c r="S357" s="191">
        <v>6.6119098053262588</v>
      </c>
      <c r="T357" s="208">
        <f>S357-Q357</f>
        <v>0</v>
      </c>
      <c r="U357" s="222"/>
      <c r="W357" s="200"/>
      <c r="X357" s="209" t="str">
        <f>IF(COUNTIF('Yıldız Liste'!A:A, A357)&gt;0, "Yıldız Pazar", IF(COUNTIF('Ana Pazar Liste'!A:A, A357)&gt;0, "Ana Pazar", IF(COUNTIF('Alt Pazar Liste'!A:A, A357)&gt;0, "Alt Pazar", "")))</f>
        <v>Yıldız Pazar</v>
      </c>
    </row>
    <row r="358" spans="1:24" ht="30" customHeight="1" thickTop="1" thickBot="1">
      <c r="A358" s="125" t="s">
        <v>483</v>
      </c>
      <c r="B358" s="136" t="s">
        <v>375</v>
      </c>
      <c r="C358" s="137">
        <v>6314823305</v>
      </c>
      <c r="D358" s="137">
        <v>221500000</v>
      </c>
      <c r="E358" s="128">
        <f>VLOOKUP(A358,'Tüm - Sektör'!$A:$H,5,0)</f>
        <v>15.063972927027857</v>
      </c>
      <c r="F358" s="128">
        <f>VLOOKUP(A358,'Tüm - Sektör'!$A:$H,6,0)</f>
        <v>1.1526933410129592</v>
      </c>
      <c r="G358" s="127">
        <f>VLOOKUP(A358,'Tüm - Sektör'!$A:$H,7,0)</f>
        <v>44.275882000000003</v>
      </c>
      <c r="H358" s="159">
        <v>60</v>
      </c>
      <c r="I358" s="141" t="e">
        <f>VLOOKUP(A358,'Tüm - Sektör'!$A:$H,9,0)</f>
        <v>#REF!</v>
      </c>
      <c r="J358" s="145" t="e">
        <f>VLOOKUP(A358,'Tüm - Sektör'!$A:$H,10,0)</f>
        <v>#REF!</v>
      </c>
      <c r="K358" s="146" t="e">
        <f>VLOOKUP(A358,'Tüm - Sektör'!$A:$H,11,0)</f>
        <v>#REF!</v>
      </c>
      <c r="L358" s="146" t="e">
        <f>VLOOKUP(A358,'Tüm - Sektör'!$A:$H,12,0)</f>
        <v>#REF!</v>
      </c>
      <c r="M358" s="146" t="e">
        <f>VLOOKUP(A358,'Tüm - Sektör'!$A:$H,13,0)</f>
        <v>#REF!</v>
      </c>
      <c r="N358" s="147" t="e">
        <f>VLOOKUP(A358,'Tüm - Sektör'!$A:$H,14,0)</f>
        <v>#REF!</v>
      </c>
      <c r="O358" s="148" t="e">
        <f>VLOOKUP(A358,'Tüm - Sektör'!$A:$H,15,0)</f>
        <v>#REF!</v>
      </c>
      <c r="P358" s="156" t="e">
        <f>VLOOKUP(A358,'Tüm - Sektör'!$A:$H,16,0)</f>
        <v>#REF!</v>
      </c>
      <c r="Q358" s="158">
        <f>E358*G358/100</f>
        <v>6.6697068776828008</v>
      </c>
      <c r="R358" s="166" t="str">
        <f>IF(OR(H358="", H359="", Q358=0), "", IF(H358&lt;H359, (H359-H358)/H358, ""))</f>
        <v/>
      </c>
      <c r="S358" s="191">
        <v>6.6697068776828008</v>
      </c>
      <c r="T358" s="208">
        <f>S358-Q358</f>
        <v>0</v>
      </c>
      <c r="U358" s="222"/>
      <c r="W358" s="200"/>
      <c r="X358" s="209" t="str">
        <f>IF(COUNTIF('Yıldız Liste'!A:A, A358)&gt;0, "Yıldız Pazar", IF(COUNTIF('Ana Pazar Liste'!A:A, A358)&gt;0, "Ana Pazar", IF(COUNTIF('Alt Pazar Liste'!A:A, A358)&gt;0, "Alt Pazar", "")))</f>
        <v>Yıldız Pazar</v>
      </c>
    </row>
    <row r="359" spans="1:24" ht="30" customHeight="1" thickTop="1" thickBot="1">
      <c r="A359" s="125" t="s">
        <v>4</v>
      </c>
      <c r="B359" s="136" t="s">
        <v>352</v>
      </c>
      <c r="C359" s="137">
        <v>38132118898</v>
      </c>
      <c r="D359" s="137">
        <v>593290008</v>
      </c>
      <c r="E359" s="128">
        <f>VLOOKUP(A359,'Tüm - Sektör'!$A:$H,5,0)</f>
        <v>2.7722992100274366</v>
      </c>
      <c r="F359" s="128">
        <f>VLOOKUP(A359,'Tüm - Sektör'!$A:$H,6,0)</f>
        <v>8.0564751803223283E-2</v>
      </c>
      <c r="G359" s="127">
        <f>VLOOKUP(A359,'Tüm - Sektör'!$A:$H,7,0)</f>
        <v>248.81611699999999</v>
      </c>
      <c r="H359" s="159">
        <v>58</v>
      </c>
      <c r="I359" s="141" t="e">
        <f>VLOOKUP(A359,'Tüm - Sektör'!$A:$H,9,0)</f>
        <v>#REF!</v>
      </c>
      <c r="J359" s="145" t="e">
        <f>VLOOKUP(A359,'Tüm - Sektör'!$A:$H,10,0)</f>
        <v>#REF!</v>
      </c>
      <c r="K359" s="146" t="e">
        <f>VLOOKUP(A359,'Tüm - Sektör'!$A:$H,11,0)</f>
        <v>#REF!</v>
      </c>
      <c r="L359" s="146" t="e">
        <f>VLOOKUP(A359,'Tüm - Sektör'!$A:$H,12,0)</f>
        <v>#REF!</v>
      </c>
      <c r="M359" s="146" t="e">
        <f>VLOOKUP(A359,'Tüm - Sektör'!$A:$H,13,0)</f>
        <v>#REF!</v>
      </c>
      <c r="N359" s="147" t="e">
        <f>VLOOKUP(A359,'Tüm - Sektör'!$A:$H,14,0)</f>
        <v>#REF!</v>
      </c>
      <c r="O359" s="148" t="e">
        <f>VLOOKUP(A359,'Tüm - Sektör'!$A:$H,15,0)</f>
        <v>#REF!</v>
      </c>
      <c r="P359" s="156" t="e">
        <f>VLOOKUP(A359,'Tüm - Sektör'!$A:$H,16,0)</f>
        <v>#REF!</v>
      </c>
      <c r="Q359" s="158">
        <f>E359*G359/100</f>
        <v>6.8979272460119425</v>
      </c>
      <c r="R359" s="166" t="str">
        <f>IF(OR(H359="", H360="", Q359=0), "", IF(H359&lt;H360, (H360-H359)/H359, ""))</f>
        <v/>
      </c>
      <c r="S359" s="191">
        <v>6.8979272460119425</v>
      </c>
      <c r="T359" s="208">
        <f>S359-Q359</f>
        <v>0</v>
      </c>
      <c r="U359" s="222"/>
      <c r="W359" s="200"/>
      <c r="X359" s="209" t="str">
        <f>IF(COUNTIF('Yıldız Liste'!A:A, A359)&gt;0, "Yıldız Pazar", IF(COUNTIF('Ana Pazar Liste'!A:A, A359)&gt;0, "Ana Pazar", IF(COUNTIF('Alt Pazar Liste'!A:A, A359)&gt;0, "Alt Pazar", "")))</f>
        <v>Yıldız Pazar</v>
      </c>
    </row>
    <row r="360" spans="1:24" ht="30" customHeight="1" thickTop="1" thickBot="1">
      <c r="A360" s="125" t="s">
        <v>478</v>
      </c>
      <c r="B360" s="136" t="s">
        <v>221</v>
      </c>
      <c r="C360" s="137">
        <v>15925799746</v>
      </c>
      <c r="D360" s="137">
        <v>545854434</v>
      </c>
      <c r="E360" s="128">
        <f>VLOOKUP(A360,'Tüm - Sektör'!$A:$H,5,0)</f>
        <v>10.557804545865062</v>
      </c>
      <c r="F360" s="128">
        <f>VLOOKUP(A360,'Tüm - Sektör'!$A:$H,6,0)</f>
        <v>0.33932973569323005</v>
      </c>
      <c r="G360" s="127">
        <f>VLOOKUP(A360,'Tüm - Sektör'!$A:$H,7,0)</f>
        <v>65.829008000000002</v>
      </c>
      <c r="H360" s="159">
        <v>57.6</v>
      </c>
      <c r="I360" s="141" t="e">
        <f>VLOOKUP(A360,'Tüm - Sektör'!$A:$H,9,0)</f>
        <v>#REF!</v>
      </c>
      <c r="J360" s="145" t="e">
        <f>VLOOKUP(A360,'Tüm - Sektör'!$A:$H,10,0)</f>
        <v>#REF!</v>
      </c>
      <c r="K360" s="146" t="e">
        <f>VLOOKUP(A360,'Tüm - Sektör'!$A:$H,11,0)</f>
        <v>#REF!</v>
      </c>
      <c r="L360" s="146" t="e">
        <f>VLOOKUP(A360,'Tüm - Sektör'!$A:$H,12,0)</f>
        <v>#REF!</v>
      </c>
      <c r="M360" s="146" t="e">
        <f>VLOOKUP(A360,'Tüm - Sektör'!$A:$H,13,0)</f>
        <v>#REF!</v>
      </c>
      <c r="N360" s="147" t="e">
        <f>VLOOKUP(A360,'Tüm - Sektör'!$A:$H,14,0)</f>
        <v>#REF!</v>
      </c>
      <c r="O360" s="148" t="e">
        <f>VLOOKUP(A360,'Tüm - Sektör'!$A:$H,15,0)</f>
        <v>#REF!</v>
      </c>
      <c r="P360" s="156" t="e">
        <f>VLOOKUP(A360,'Tüm - Sektör'!$A:$H,16,0)</f>
        <v>#REF!</v>
      </c>
      <c r="Q360" s="158">
        <f>E360*G360/100</f>
        <v>6.9500979991218754</v>
      </c>
      <c r="R360" s="166" t="str">
        <f>IF(OR(H360="", H361="", Q360=0), "", IF(H360&lt;H361, (H361-H360)/H360, ""))</f>
        <v/>
      </c>
      <c r="S360" s="191">
        <v>6.9500979991218754</v>
      </c>
      <c r="T360" s="208">
        <f>S360-Q360</f>
        <v>0</v>
      </c>
      <c r="U360" s="222"/>
      <c r="W360" s="200"/>
      <c r="X360" s="209" t="str">
        <f>IF(COUNTIF('Yıldız Liste'!A:A, A360)&gt;0, "Yıldız Pazar", IF(COUNTIF('Ana Pazar Liste'!A:A, A360)&gt;0, "Ana Pazar", IF(COUNTIF('Alt Pazar Liste'!A:A, A360)&gt;0, "Alt Pazar", "")))</f>
        <v>Yıldız Pazar</v>
      </c>
    </row>
    <row r="361" spans="1:24" ht="30" customHeight="1" thickTop="1" thickBot="1">
      <c r="A361" s="125" t="s">
        <v>9</v>
      </c>
      <c r="B361" s="126" t="s">
        <v>200</v>
      </c>
      <c r="C361" s="127">
        <v>19691212166</v>
      </c>
      <c r="D361" s="127">
        <v>240303646</v>
      </c>
      <c r="E361" s="128">
        <f>VLOOKUP(A361,'Tüm - Sektör'!$A:$H,5,0)</f>
        <v>2.9734481888041917</v>
      </c>
      <c r="F361" s="128">
        <f>VLOOKUP(A361,'Tüm - Sektör'!$A:$H,6,0)</f>
        <v>0.22095914885032222</v>
      </c>
      <c r="G361" s="127">
        <f>VLOOKUP(A361,'Tüm - Sektör'!$A:$H,7,0)</f>
        <v>239.36703</v>
      </c>
      <c r="H361" s="159">
        <v>56.2</v>
      </c>
      <c r="I361" s="128" t="e">
        <f>VLOOKUP(A361,'Tüm - Sektör'!$A:$H,9,0)</f>
        <v>#REF!</v>
      </c>
      <c r="J361" s="127" t="e">
        <f>VLOOKUP(A361,'Tüm - Sektör'!$A:$H,10,0)</f>
        <v>#REF!</v>
      </c>
      <c r="K361" s="128" t="e">
        <f>VLOOKUP(A361,'Tüm - Sektör'!$A:$H,11,0)</f>
        <v>#REF!</v>
      </c>
      <c r="L361" s="128" t="e">
        <f>VLOOKUP(A361,'Tüm - Sektör'!$A:$H,12,0)</f>
        <v>#REF!</v>
      </c>
      <c r="M361" s="128" t="e">
        <f>VLOOKUP(A361,'Tüm - Sektör'!$A:$H,13,0)</f>
        <v>#REF!</v>
      </c>
      <c r="N361" s="129" t="e">
        <f>VLOOKUP(A361,'Tüm - Sektör'!$A:$H,14,0)</f>
        <v>#REF!</v>
      </c>
      <c r="O361" s="130" t="e">
        <f>VLOOKUP(A361,'Tüm - Sektör'!$A:$H,15,0)</f>
        <v>#REF!</v>
      </c>
      <c r="P361" s="152" t="e">
        <f>VLOOKUP(A361,'Tüm - Sektör'!$A:$H,16,0)</f>
        <v>#REF!</v>
      </c>
      <c r="Q361" s="158">
        <f>E361*G361/100</f>
        <v>7.1174546181293863</v>
      </c>
      <c r="R361" s="166" t="str">
        <f>IF(OR(H361="", H362="", Q361=0), "", IF(H361&lt;H362, (H362-H361)/H361, ""))</f>
        <v/>
      </c>
      <c r="S361" s="191">
        <v>7.1174546181293863</v>
      </c>
      <c r="T361" s="208">
        <f>S361-Q361</f>
        <v>0</v>
      </c>
      <c r="U361" s="222"/>
      <c r="W361" s="200"/>
      <c r="X361" s="209" t="str">
        <f>IF(COUNTIF('Yıldız Liste'!A:A, A361)&gt;0, "Yıldız Pazar", IF(COUNTIF('Ana Pazar Liste'!A:A, A361)&gt;0, "Ana Pazar", IF(COUNTIF('Alt Pazar Liste'!A:A, A361)&gt;0, "Alt Pazar", "")))</f>
        <v>Yıldız Pazar</v>
      </c>
    </row>
    <row r="362" spans="1:24" ht="30" customHeight="1" thickTop="1" thickBot="1">
      <c r="A362" s="125" t="s">
        <v>205</v>
      </c>
      <c r="B362" s="126" t="s">
        <v>200</v>
      </c>
      <c r="C362" s="127">
        <v>141356914000</v>
      </c>
      <c r="D362" s="127">
        <v>2900000000</v>
      </c>
      <c r="E362" s="128">
        <f>VLOOKUP(A362,'Tüm - Sektör'!$A:$H,5,0)</f>
        <v>4.9382423412799525</v>
      </c>
      <c r="F362" s="128">
        <f>VLOOKUP(A362,'Tüm - Sektör'!$A:$H,6,0)</f>
        <v>3.1534114567560362E-2</v>
      </c>
      <c r="G362" s="127">
        <f>VLOOKUP(A362,'Tüm - Sektör'!$A:$H,7,0)</f>
        <v>147.02876900000001</v>
      </c>
      <c r="H362" s="159">
        <v>55.2</v>
      </c>
      <c r="I362" s="128" t="e">
        <f>VLOOKUP(A362,'Tüm - Sektör'!$A:$H,9,0)</f>
        <v>#REF!</v>
      </c>
      <c r="J362" s="127" t="e">
        <f>VLOOKUP(A362,'Tüm - Sektör'!$A:$H,10,0)</f>
        <v>#REF!</v>
      </c>
      <c r="K362" s="128" t="e">
        <f>VLOOKUP(A362,'Tüm - Sektör'!$A:$H,11,0)</f>
        <v>#REF!</v>
      </c>
      <c r="L362" s="128" t="e">
        <f>VLOOKUP(A362,'Tüm - Sektör'!$A:$H,12,0)</f>
        <v>#REF!</v>
      </c>
      <c r="M362" s="128" t="e">
        <f>VLOOKUP(A362,'Tüm - Sektör'!$A:$H,13,0)</f>
        <v>#REF!</v>
      </c>
      <c r="N362" s="129" t="e">
        <f>VLOOKUP(A362,'Tüm - Sektör'!$A:$H,14,0)</f>
        <v>#REF!</v>
      </c>
      <c r="O362" s="130" t="e">
        <f>VLOOKUP(A362,'Tüm - Sektör'!$A:$H,15,0)</f>
        <v>#REF!</v>
      </c>
      <c r="P362" s="152" t="e">
        <f>VLOOKUP(A362,'Tüm - Sektör'!$A:$H,16,0)</f>
        <v>#REF!</v>
      </c>
      <c r="Q362" s="158">
        <f>E362*G362/100</f>
        <v>7.2606369246206945</v>
      </c>
      <c r="R362" s="166" t="str">
        <f>IF(OR(H362="", H363="", Q362=0), "", IF(H362&lt;H363, (H363-H362)/H362, ""))</f>
        <v/>
      </c>
      <c r="S362" s="191">
        <v>7.2606369246206945</v>
      </c>
      <c r="T362" s="208">
        <f>S362-Q362</f>
        <v>0</v>
      </c>
      <c r="U362" s="222"/>
      <c r="W362" s="200"/>
      <c r="X362" s="209" t="str">
        <f>IF(COUNTIF('Yıldız Liste'!A:A, A362)&gt;0, "Yıldız Pazar", IF(COUNTIF('Ana Pazar Liste'!A:A, A362)&gt;0, "Ana Pazar", IF(COUNTIF('Alt Pazar Liste'!A:A, A362)&gt;0, "Alt Pazar", "")))</f>
        <v>Yıldız Pazar</v>
      </c>
    </row>
    <row r="363" spans="1:24" ht="30" customHeight="1" thickTop="1" thickBot="1">
      <c r="A363" s="125" t="s">
        <v>439</v>
      </c>
      <c r="B363" s="136" t="s">
        <v>374</v>
      </c>
      <c r="C363" s="137">
        <v>1357332842</v>
      </c>
      <c r="D363" s="137">
        <v>535000000</v>
      </c>
      <c r="E363" s="128">
        <f>VLOOKUP(A363,'Tüm - Sektör'!$A:$H,5,0)</f>
        <v>1.2136812502356513</v>
      </c>
      <c r="F363" s="128">
        <f>VLOOKUP(A363,'Tüm - Sektör'!$A:$H,6,0)</f>
        <v>3.4474280356122382E-3</v>
      </c>
      <c r="G363" s="127">
        <f>VLOOKUP(A363,'Tüm - Sektör'!$A:$H,7,0)</f>
        <v>606.51760000000002</v>
      </c>
      <c r="H363" s="159">
        <v>54.35</v>
      </c>
      <c r="I363" s="141" t="e">
        <f>VLOOKUP(A363,'Tüm - Sektör'!$A:$H,9,0)</f>
        <v>#REF!</v>
      </c>
      <c r="J363" s="145" t="e">
        <f>VLOOKUP(A363,'Tüm - Sektör'!$A:$H,10,0)</f>
        <v>#REF!</v>
      </c>
      <c r="K363" s="146" t="e">
        <f>VLOOKUP(A363,'Tüm - Sektör'!$A:$H,11,0)</f>
        <v>#REF!</v>
      </c>
      <c r="L363" s="146" t="e">
        <f>VLOOKUP(A363,'Tüm - Sektör'!$A:$H,12,0)</f>
        <v>#REF!</v>
      </c>
      <c r="M363" s="146" t="e">
        <f>VLOOKUP(A363,'Tüm - Sektör'!$A:$H,13,0)</f>
        <v>#REF!</v>
      </c>
      <c r="N363" s="147" t="e">
        <f>VLOOKUP(A363,'Tüm - Sektör'!$A:$H,14,0)</f>
        <v>#REF!</v>
      </c>
      <c r="O363" s="148" t="e">
        <f>VLOOKUP(A363,'Tüm - Sektör'!$A:$H,15,0)</f>
        <v>#REF!</v>
      </c>
      <c r="P363" s="156" t="e">
        <f>VLOOKUP(A363,'Tüm - Sektör'!$A:$H,16,0)</f>
        <v>#REF!</v>
      </c>
      <c r="Q363" s="158">
        <f>E363*G363/100</f>
        <v>7.3611903905792664</v>
      </c>
      <c r="R363" s="166" t="str">
        <f>IF(OR(H363="", H364="", Q363=0), "", IF(H363&lt;H364, (H364-H363)/H363, ""))</f>
        <v/>
      </c>
      <c r="S363" s="191">
        <v>7.3611903905792664</v>
      </c>
      <c r="T363" s="208">
        <f>S363-Q363</f>
        <v>0</v>
      </c>
      <c r="U363" s="222"/>
      <c r="W363" s="200"/>
      <c r="X363" s="209" t="str">
        <f>IF(COUNTIF('Yıldız Liste'!A:A, A363)&gt;0, "Yıldız Pazar", IF(COUNTIF('Ana Pazar Liste'!A:A, A363)&gt;0, "Ana Pazar", IF(COUNTIF('Alt Pazar Liste'!A:A, A363)&gt;0, "Alt Pazar", "")))</f>
        <v>Yıldız Pazar</v>
      </c>
    </row>
    <row r="364" spans="1:24" ht="30" customHeight="1" thickTop="1" thickBot="1">
      <c r="A364" s="125" t="s">
        <v>523</v>
      </c>
      <c r="B364" s="136" t="s">
        <v>221</v>
      </c>
      <c r="C364" s="137">
        <v>44419666520</v>
      </c>
      <c r="D364" s="137">
        <v>400000000</v>
      </c>
      <c r="E364" s="128">
        <f>VLOOKUP(A364,'Tüm - Sektör'!$A:$H,5,0)</f>
        <v>8.5456938248816421</v>
      </c>
      <c r="F364" s="128">
        <f>VLOOKUP(A364,'Tüm - Sektör'!$A:$H,6,0)</f>
        <v>0.39563397337415007</v>
      </c>
      <c r="G364" s="127">
        <f>VLOOKUP(A364,'Tüm - Sektör'!$A:$H,7,0)</f>
        <v>86.717521000000005</v>
      </c>
      <c r="H364" s="159">
        <v>54</v>
      </c>
      <c r="I364" s="141" t="e">
        <f>VLOOKUP(A364,'Tüm - Sektör'!$A:$H,9,0)</f>
        <v>#REF!</v>
      </c>
      <c r="J364" s="145" t="e">
        <f>VLOOKUP(A364,'Tüm - Sektör'!$A:$H,10,0)</f>
        <v>#REF!</v>
      </c>
      <c r="K364" s="146" t="e">
        <f>VLOOKUP(A364,'Tüm - Sektör'!$A:$H,11,0)</f>
        <v>#REF!</v>
      </c>
      <c r="L364" s="146" t="e">
        <f>VLOOKUP(A364,'Tüm - Sektör'!$A:$H,12,0)</f>
        <v>#REF!</v>
      </c>
      <c r="M364" s="146" t="e">
        <f>VLOOKUP(A364,'Tüm - Sektör'!$A:$H,13,0)</f>
        <v>#REF!</v>
      </c>
      <c r="N364" s="147" t="e">
        <f>VLOOKUP(A364,'Tüm - Sektör'!$A:$H,14,0)</f>
        <v>#REF!</v>
      </c>
      <c r="O364" s="148" t="e">
        <f>VLOOKUP(A364,'Tüm - Sektör'!$A:$H,15,0)</f>
        <v>#REF!</v>
      </c>
      <c r="P364" s="156" t="e">
        <f>VLOOKUP(A364,'Tüm - Sektör'!$A:$H,16,0)</f>
        <v>#REF!</v>
      </c>
      <c r="Q364" s="158">
        <f>E364*G364/100</f>
        <v>7.4106138371874417</v>
      </c>
      <c r="R364" s="166" t="str">
        <f>IF(OR(H364="", H365="", Q364=0), "", IF(H364&lt;H365, (H365-H364)/H364, ""))</f>
        <v/>
      </c>
      <c r="S364" s="191">
        <v>7.4106138371874417</v>
      </c>
      <c r="T364" s="208">
        <f>S364-Q364</f>
        <v>0</v>
      </c>
      <c r="U364" s="222"/>
      <c r="W364" s="200"/>
      <c r="X364" s="209" t="str">
        <f>IF(COUNTIF('Yıldız Liste'!A:A, A364)&gt;0, "Yıldız Pazar", IF(COUNTIF('Ana Pazar Liste'!A:A, A364)&gt;0, "Ana Pazar", IF(COUNTIF('Alt Pazar Liste'!A:A, A364)&gt;0, "Alt Pazar", "")))</f>
        <v>Yıldız Pazar</v>
      </c>
    </row>
    <row r="365" spans="1:24" ht="30" customHeight="1" thickTop="1" thickBot="1">
      <c r="A365" s="125" t="s">
        <v>239</v>
      </c>
      <c r="B365" s="136" t="s">
        <v>745</v>
      </c>
      <c r="C365" s="137">
        <v>243598033000</v>
      </c>
      <c r="D365" s="137">
        <v>3500000000</v>
      </c>
      <c r="E365" s="128">
        <f>VLOOKUP(A365,'Tüm - Sektör'!$A:$H,5,0)</f>
        <v>1.6631698520527258</v>
      </c>
      <c r="F365" s="128">
        <f>VLOOKUP(A365,'Tüm - Sektör'!$A:$H,6,0)</f>
        <v>9.5038277260155769E-3</v>
      </c>
      <c r="G365" s="127">
        <f>VLOOKUP(A365,'Tüm - Sektör'!$A:$H,7,0)</f>
        <v>463.44384700000001</v>
      </c>
      <c r="H365" s="159">
        <v>51.9</v>
      </c>
      <c r="I365" s="141" t="e">
        <f>VLOOKUP(A365,'Tüm - Sektör'!$A:$H,9,0)</f>
        <v>#REF!</v>
      </c>
      <c r="J365" s="145" t="e">
        <f>VLOOKUP(A365,'Tüm - Sektör'!$A:$H,10,0)</f>
        <v>#REF!</v>
      </c>
      <c r="K365" s="146" t="e">
        <f>VLOOKUP(A365,'Tüm - Sektör'!$A:$H,11,0)</f>
        <v>#REF!</v>
      </c>
      <c r="L365" s="146" t="e">
        <f>VLOOKUP(A365,'Tüm - Sektör'!$A:$H,12,0)</f>
        <v>#REF!</v>
      </c>
      <c r="M365" s="146" t="e">
        <f>VLOOKUP(A365,'Tüm - Sektör'!$A:$H,13,0)</f>
        <v>#REF!</v>
      </c>
      <c r="N365" s="147" t="e">
        <f>VLOOKUP(A365,'Tüm - Sektör'!$A:$H,14,0)</f>
        <v>#REF!</v>
      </c>
      <c r="O365" s="148" t="e">
        <f>VLOOKUP(A365,'Tüm - Sektör'!$A:$H,15,0)</f>
        <v>#REF!</v>
      </c>
      <c r="P365" s="156" t="e">
        <f>VLOOKUP(A365,'Tüm - Sektör'!$A:$H,16,0)</f>
        <v>#REF!</v>
      </c>
      <c r="Q365" s="158">
        <f>E365*G365/100</f>
        <v>7.7078583444973603</v>
      </c>
      <c r="R365" s="166" t="str">
        <f>IF(OR(H365="", H366="", Q365=0), "", IF(H365&lt;H366, (H366-H365)/H365, ""))</f>
        <v/>
      </c>
      <c r="S365" s="191">
        <v>7.7078583444973603</v>
      </c>
      <c r="T365" s="208">
        <f>S365-Q365</f>
        <v>0</v>
      </c>
      <c r="U365" s="222"/>
      <c r="W365" s="200"/>
      <c r="X365" s="209" t="str">
        <f>IF(COUNTIF('Yıldız Liste'!A:A, A365)&gt;0, "Yıldız Pazar", IF(COUNTIF('Ana Pazar Liste'!A:A, A365)&gt;0, "Ana Pazar", IF(COUNTIF('Alt Pazar Liste'!A:A, A365)&gt;0, "Alt Pazar", "")))</f>
        <v>Yıldız Pazar</v>
      </c>
    </row>
    <row r="366" spans="1:24" ht="30" customHeight="1" thickTop="1" thickBot="1">
      <c r="A366" s="125" t="s">
        <v>711</v>
      </c>
      <c r="B366" s="136" t="s">
        <v>695</v>
      </c>
      <c r="C366" s="137">
        <v>4247524000</v>
      </c>
      <c r="D366" s="137">
        <v>139700000</v>
      </c>
      <c r="E366" s="128">
        <f>VLOOKUP(A366,'Tüm - Sektör'!$A:$H,5,0)</f>
        <v>29.565242728717369</v>
      </c>
      <c r="F366" s="128">
        <f>VLOOKUP(A366,'Tüm - Sektör'!$A:$H,6,0)</f>
        <v>3.5155117312034769</v>
      </c>
      <c r="G366" s="127">
        <f>VLOOKUP(A366,'Tüm - Sektör'!$A:$H,7,0)</f>
        <v>26.359023000000001</v>
      </c>
      <c r="H366" s="159">
        <v>51.35</v>
      </c>
      <c r="I366" s="141" t="e">
        <f>VLOOKUP(A366,'Tüm - Sektör'!$A:$H,9,0)</f>
        <v>#REF!</v>
      </c>
      <c r="J366" s="145" t="e">
        <f>VLOOKUP(A366,'Tüm - Sektör'!$A:$H,10,0)</f>
        <v>#REF!</v>
      </c>
      <c r="K366" s="146" t="e">
        <f>VLOOKUP(A366,'Tüm - Sektör'!$A:$H,11,0)</f>
        <v>#REF!</v>
      </c>
      <c r="L366" s="146" t="e">
        <f>VLOOKUP(A366,'Tüm - Sektör'!$A:$H,12,0)</f>
        <v>#REF!</v>
      </c>
      <c r="M366" s="146" t="e">
        <f>VLOOKUP(A366,'Tüm - Sektör'!$A:$H,13,0)</f>
        <v>#REF!</v>
      </c>
      <c r="N366" s="147" t="e">
        <f>VLOOKUP(A366,'Tüm - Sektör'!$A:$H,14,0)</f>
        <v>#REF!</v>
      </c>
      <c r="O366" s="148" t="e">
        <f>VLOOKUP(A366,'Tüm - Sektör'!$A:$H,15,0)</f>
        <v>#REF!</v>
      </c>
      <c r="P366" s="156" t="e">
        <f>VLOOKUP(A366,'Tüm - Sektör'!$A:$H,16,0)</f>
        <v>#REF!</v>
      </c>
      <c r="Q366" s="158">
        <f>E366*G366/100</f>
        <v>7.793109130868439</v>
      </c>
      <c r="R366" s="166" t="str">
        <f>IF(OR(H366="", H367="", Q366=0), "", IF(H366&lt;H367, (H367-H366)/H366, ""))</f>
        <v/>
      </c>
      <c r="S366" s="191">
        <v>7.793109130868439</v>
      </c>
      <c r="T366" s="208">
        <f>S366-Q366</f>
        <v>0</v>
      </c>
      <c r="U366" s="222"/>
      <c r="W366" s="200"/>
      <c r="X366" s="209" t="str">
        <f>IF(COUNTIF('Yıldız Liste'!A:A, A366)&gt;0, "Yıldız Pazar", IF(COUNTIF('Ana Pazar Liste'!A:A, A366)&gt;0, "Ana Pazar", IF(COUNTIF('Alt Pazar Liste'!A:A, A366)&gt;0, "Alt Pazar", "")))</f>
        <v>Yıldız Pazar</v>
      </c>
    </row>
    <row r="367" spans="1:24" ht="30" customHeight="1" thickTop="1" thickBot="1">
      <c r="A367" s="125" t="s">
        <v>676</v>
      </c>
      <c r="B367" s="136" t="s">
        <v>350</v>
      </c>
      <c r="C367" s="137">
        <v>48672074000</v>
      </c>
      <c r="D367" s="137">
        <v>3202500000</v>
      </c>
      <c r="E367" s="128">
        <f>VLOOKUP(A367,'Tüm - Sektör'!$A:$H,5,0)</f>
        <v>0.83036442242849429</v>
      </c>
      <c r="F367" s="128">
        <f>VLOOKUP(A367,'Tüm - Sektör'!$A:$H,6,0)</f>
        <v>5.0840453838361223E-3</v>
      </c>
      <c r="G367" s="127">
        <f>VLOOKUP(A367,'Tüm - Sektör'!$A:$H,7,0)</f>
        <v>948.26043000000004</v>
      </c>
      <c r="H367" s="159">
        <v>50.8</v>
      </c>
      <c r="I367" s="141" t="e">
        <f>VLOOKUP(A367,'Tüm - Sektör'!$A:$H,9,0)</f>
        <v>#REF!</v>
      </c>
      <c r="J367" s="145" t="e">
        <f>VLOOKUP(A367,'Tüm - Sektör'!$A:$H,10,0)</f>
        <v>#REF!</v>
      </c>
      <c r="K367" s="146" t="e">
        <f>VLOOKUP(A367,'Tüm - Sektör'!$A:$H,11,0)</f>
        <v>#REF!</v>
      </c>
      <c r="L367" s="146" t="e">
        <f>VLOOKUP(A367,'Tüm - Sektör'!$A:$H,12,0)</f>
        <v>#REF!</v>
      </c>
      <c r="M367" s="146" t="e">
        <f>VLOOKUP(A367,'Tüm - Sektör'!$A:$H,13,0)</f>
        <v>#REF!</v>
      </c>
      <c r="N367" s="147" t="e">
        <f>VLOOKUP(A367,'Tüm - Sektör'!$A:$H,14,0)</f>
        <v>#REF!</v>
      </c>
      <c r="O367" s="148" t="e">
        <f>VLOOKUP(A367,'Tüm - Sektör'!$A:$H,15,0)</f>
        <v>#REF!</v>
      </c>
      <c r="P367" s="156" t="e">
        <f>VLOOKUP(A367,'Tüm - Sektör'!$A:$H,16,0)</f>
        <v>#REF!</v>
      </c>
      <c r="Q367" s="158">
        <f>E367*G367/100</f>
        <v>7.8740172426874562</v>
      </c>
      <c r="R367" s="166" t="str">
        <f>IF(OR(H367="", H368="", Q367=0), "", IF(H367&lt;H368, (H368-H367)/H367, ""))</f>
        <v/>
      </c>
      <c r="S367" s="191">
        <v>7.8740172426874562</v>
      </c>
      <c r="T367" s="208">
        <f>S367-Q367</f>
        <v>0</v>
      </c>
      <c r="U367" s="222"/>
      <c r="W367" s="200"/>
      <c r="X367" s="209" t="str">
        <f>IF(COUNTIF('Yıldız Liste'!A:A, A367)&gt;0, "Yıldız Pazar", IF(COUNTIF('Ana Pazar Liste'!A:A, A367)&gt;0, "Ana Pazar", IF(COUNTIF('Alt Pazar Liste'!A:A, A367)&gt;0, "Alt Pazar", "")))</f>
        <v>Yıldız Pazar</v>
      </c>
    </row>
    <row r="368" spans="1:24" ht="30" customHeight="1" thickTop="1" thickBot="1">
      <c r="A368" s="125" t="s">
        <v>106</v>
      </c>
      <c r="B368" s="136" t="s">
        <v>221</v>
      </c>
      <c r="C368" s="137">
        <v>95441947698</v>
      </c>
      <c r="D368" s="137">
        <v>2000000000</v>
      </c>
      <c r="E368" s="128">
        <f>VLOOKUP(A368,'Tüm - Sektör'!$A:$H,5,0)</f>
        <v>1.3945363738316923</v>
      </c>
      <c r="F368" s="128">
        <f>VLOOKUP(A368,'Tüm - Sektör'!$A:$H,6,0)</f>
        <v>1.4526420560746794E-2</v>
      </c>
      <c r="G368" s="127">
        <f>VLOOKUP(A368,'Tüm - Sektör'!$A:$H,7,0)</f>
        <v>580.533368</v>
      </c>
      <c r="H368" s="159">
        <v>49.42</v>
      </c>
      <c r="I368" s="141" t="e">
        <f>VLOOKUP(A368,'Tüm - Sektör'!$A:$H,9,0)</f>
        <v>#REF!</v>
      </c>
      <c r="J368" s="145" t="e">
        <f>VLOOKUP(A368,'Tüm - Sektör'!$A:$H,10,0)</f>
        <v>#REF!</v>
      </c>
      <c r="K368" s="146" t="e">
        <f>VLOOKUP(A368,'Tüm - Sektör'!$A:$H,11,0)</f>
        <v>#REF!</v>
      </c>
      <c r="L368" s="146" t="e">
        <f>VLOOKUP(A368,'Tüm - Sektör'!$A:$H,12,0)</f>
        <v>#REF!</v>
      </c>
      <c r="M368" s="146" t="e">
        <f>VLOOKUP(A368,'Tüm - Sektör'!$A:$H,13,0)</f>
        <v>#REF!</v>
      </c>
      <c r="N368" s="147" t="e">
        <f>VLOOKUP(A368,'Tüm - Sektör'!$A:$H,14,0)</f>
        <v>#REF!</v>
      </c>
      <c r="O368" s="148" t="e">
        <f>VLOOKUP(A368,'Tüm - Sektör'!$A:$H,15,0)</f>
        <v>#REF!</v>
      </c>
      <c r="P368" s="156" t="e">
        <f>VLOOKUP(A368,'Tüm - Sektör'!$A:$H,16,0)</f>
        <v>#REF!</v>
      </c>
      <c r="Q368" s="158">
        <f>E368*G368/100</f>
        <v>8.0957489789901942</v>
      </c>
      <c r="R368" s="166" t="str">
        <f>IF(OR(H368="", H369="", Q368=0), "", IF(H368&lt;H369, (H369-H368)/H368, ""))</f>
        <v/>
      </c>
      <c r="S368" s="191">
        <v>8.0957489789901942</v>
      </c>
      <c r="T368" s="208">
        <f>S368-Q368</f>
        <v>0</v>
      </c>
      <c r="U368" s="222"/>
      <c r="W368" s="200"/>
      <c r="X368" s="209" t="str">
        <f>IF(COUNTIF('Yıldız Liste'!A:A, A368)&gt;0, "Yıldız Pazar", IF(COUNTIF('Ana Pazar Liste'!A:A, A368)&gt;0, "Ana Pazar", IF(COUNTIF('Alt Pazar Liste'!A:A, A368)&gt;0, "Alt Pazar", "")))</f>
        <v>Yıldız Pazar</v>
      </c>
    </row>
    <row r="369" spans="1:24" ht="30" customHeight="1" thickTop="1" thickBot="1">
      <c r="A369" s="125" t="s">
        <v>112</v>
      </c>
      <c r="B369" s="136" t="s">
        <v>349</v>
      </c>
      <c r="C369" s="137">
        <v>16362685066</v>
      </c>
      <c r="D369" s="137">
        <v>255600000</v>
      </c>
      <c r="E369" s="128">
        <f>VLOOKUP(A369,'Tüm - Sektör'!$A:$H,5,0)</f>
        <v>11.384334221684806</v>
      </c>
      <c r="F369" s="128">
        <f>VLOOKUP(A369,'Tüm - Sektör'!$A:$H,6,0)</f>
        <v>0.92790934905490408</v>
      </c>
      <c r="G369" s="127">
        <f>VLOOKUP(A369,'Tüm - Sektör'!$A:$H,7,0)</f>
        <v>71.434415000000001</v>
      </c>
      <c r="H369" s="159">
        <v>49.2</v>
      </c>
      <c r="I369" s="141" t="e">
        <f>VLOOKUP(A369,'Tüm - Sektör'!$A:$H,9,0)</f>
        <v>#REF!</v>
      </c>
      <c r="J369" s="145" t="e">
        <f>VLOOKUP(A369,'Tüm - Sektör'!$A:$H,10,0)</f>
        <v>#REF!</v>
      </c>
      <c r="K369" s="146" t="e">
        <f>VLOOKUP(A369,'Tüm - Sektör'!$A:$H,11,0)</f>
        <v>#REF!</v>
      </c>
      <c r="L369" s="146" t="e">
        <f>VLOOKUP(A369,'Tüm - Sektör'!$A:$H,12,0)</f>
        <v>#REF!</v>
      </c>
      <c r="M369" s="146" t="e">
        <f>VLOOKUP(A369,'Tüm - Sektör'!$A:$H,13,0)</f>
        <v>#REF!</v>
      </c>
      <c r="N369" s="147" t="e">
        <f>VLOOKUP(A369,'Tüm - Sektör'!$A:$H,14,0)</f>
        <v>#REF!</v>
      </c>
      <c r="O369" s="148" t="e">
        <f>VLOOKUP(A369,'Tüm - Sektör'!$A:$H,15,0)</f>
        <v>#REF!</v>
      </c>
      <c r="P369" s="156" t="e">
        <f>VLOOKUP(A369,'Tüm - Sektör'!$A:$H,16,0)</f>
        <v>#REF!</v>
      </c>
      <c r="Q369" s="158">
        <f>E369*G369/100</f>
        <v>8.1323325529053445</v>
      </c>
      <c r="R369" s="166" t="str">
        <f>IF(OR(H369="", H370="", Q369=0), "", IF(H369&lt;H370, (H370-H369)/H369, ""))</f>
        <v/>
      </c>
      <c r="S369" s="191">
        <v>8.1323325529053445</v>
      </c>
      <c r="T369" s="208">
        <f>S369-Q369</f>
        <v>0</v>
      </c>
      <c r="U369" s="222"/>
      <c r="W369" s="200"/>
      <c r="X369" s="209" t="str">
        <f>IF(COUNTIF('Yıldız Liste'!A:A, A369)&gt;0, "Yıldız Pazar", IF(COUNTIF('Ana Pazar Liste'!A:A, A369)&gt;0, "Ana Pazar", IF(COUNTIF('Alt Pazar Liste'!A:A, A369)&gt;0, "Alt Pazar", "")))</f>
        <v>Yıldız Pazar</v>
      </c>
    </row>
    <row r="370" spans="1:24" ht="30" customHeight="1" thickTop="1" thickBot="1">
      <c r="A370" s="125" t="s">
        <v>326</v>
      </c>
      <c r="B370" s="136" t="s">
        <v>375</v>
      </c>
      <c r="C370" s="137">
        <v>15862084113</v>
      </c>
      <c r="D370" s="137">
        <v>252000000</v>
      </c>
      <c r="E370" s="128">
        <f>VLOOKUP(A370,'Tüm - Sektör'!$A:$H,5,0)</f>
        <v>23.578707129689853</v>
      </c>
      <c r="F370" s="128">
        <f>VLOOKUP(A370,'Tüm - Sektör'!$A:$H,6,0)</f>
        <v>2.0792510696375532</v>
      </c>
      <c r="G370" s="127">
        <f>VLOOKUP(A370,'Tüm - Sektör'!$A:$H,7,0)</f>
        <v>36.397486000000001</v>
      </c>
      <c r="H370" s="159">
        <v>46.62</v>
      </c>
      <c r="I370" s="141" t="e">
        <f>VLOOKUP(A370,'Tüm - Sektör'!$A:$H,9,0)</f>
        <v>#REF!</v>
      </c>
      <c r="J370" s="145" t="e">
        <f>VLOOKUP(A370,'Tüm - Sektör'!$A:$H,10,0)</f>
        <v>#REF!</v>
      </c>
      <c r="K370" s="146" t="e">
        <f>VLOOKUP(A370,'Tüm - Sektör'!$A:$H,11,0)</f>
        <v>#REF!</v>
      </c>
      <c r="L370" s="146" t="e">
        <f>VLOOKUP(A370,'Tüm - Sektör'!$A:$H,12,0)</f>
        <v>#REF!</v>
      </c>
      <c r="M370" s="146" t="e">
        <f>VLOOKUP(A370,'Tüm - Sektör'!$A:$H,13,0)</f>
        <v>#REF!</v>
      </c>
      <c r="N370" s="147" t="e">
        <f>VLOOKUP(A370,'Tüm - Sektör'!$A:$H,14,0)</f>
        <v>#REF!</v>
      </c>
      <c r="O370" s="148" t="e">
        <f>VLOOKUP(A370,'Tüm - Sektör'!$A:$H,15,0)</f>
        <v>#REF!</v>
      </c>
      <c r="P370" s="156" t="e">
        <f>VLOOKUP(A370,'Tüm - Sektör'!$A:$H,16,0)</f>
        <v>#REF!</v>
      </c>
      <c r="Q370" s="158">
        <f>E370*G370/100</f>
        <v>8.5820566265098659</v>
      </c>
      <c r="R370" s="166" t="str">
        <f>IF(OR(H370="", H371="", Q370=0), "", IF(H370&lt;H371, (H371-H370)/H370, ""))</f>
        <v/>
      </c>
      <c r="S370" s="191">
        <v>8.5820566265098659</v>
      </c>
      <c r="T370" s="208">
        <f>S370-Q370</f>
        <v>0</v>
      </c>
      <c r="U370" s="222"/>
      <c r="W370" s="200"/>
      <c r="X370" s="209" t="str">
        <f>IF(COUNTIF('Yıldız Liste'!A:A, A370)&gt;0, "Yıldız Pazar", IF(COUNTIF('Ana Pazar Liste'!A:A, A370)&gt;0, "Ana Pazar", IF(COUNTIF('Alt Pazar Liste'!A:A, A370)&gt;0, "Alt Pazar", "")))</f>
        <v>Yıldız Pazar</v>
      </c>
    </row>
    <row r="371" spans="1:24" ht="30" customHeight="1" thickTop="1" thickBot="1">
      <c r="A371" s="125" t="s">
        <v>521</v>
      </c>
      <c r="B371" s="126" t="s">
        <v>200</v>
      </c>
      <c r="C371" s="127">
        <v>4605953109</v>
      </c>
      <c r="D371" s="127">
        <v>265000000</v>
      </c>
      <c r="E371" s="128">
        <f>VLOOKUP(A371,'Tüm - Sektör'!$A:$H,5,0)</f>
        <v>10.102576000290146</v>
      </c>
      <c r="F371" s="128">
        <f>VLOOKUP(A371,'Tüm - Sektör'!$A:$H,6,0)</f>
        <v>0.88657972797631823</v>
      </c>
      <c r="G371" s="127">
        <f>VLOOKUP(A371,'Tüm - Sektör'!$A:$H,7,0)</f>
        <v>85.702517999999998</v>
      </c>
      <c r="H371" s="159">
        <v>46.2</v>
      </c>
      <c r="I371" s="128" t="e">
        <f>VLOOKUP(A371,'Tüm - Sektör'!$A:$H,9,0)</f>
        <v>#REF!</v>
      </c>
      <c r="J371" s="127" t="e">
        <f>VLOOKUP(A371,'Tüm - Sektör'!$A:$H,10,0)</f>
        <v>#REF!</v>
      </c>
      <c r="K371" s="128" t="e">
        <f>VLOOKUP(A371,'Tüm - Sektör'!$A:$H,11,0)</f>
        <v>#REF!</v>
      </c>
      <c r="L371" s="128" t="e">
        <f>VLOOKUP(A371,'Tüm - Sektör'!$A:$H,12,0)</f>
        <v>#REF!</v>
      </c>
      <c r="M371" s="128" t="e">
        <f>VLOOKUP(A371,'Tüm - Sektör'!$A:$H,13,0)</f>
        <v>#REF!</v>
      </c>
      <c r="N371" s="129" t="e">
        <f>VLOOKUP(A371,'Tüm - Sektör'!$A:$H,14,0)</f>
        <v>#REF!</v>
      </c>
      <c r="O371" s="130" t="e">
        <f>VLOOKUP(A371,'Tüm - Sektör'!$A:$H,15,0)</f>
        <v>#REF!</v>
      </c>
      <c r="P371" s="152" t="e">
        <f>VLOOKUP(A371,'Tüm - Sektör'!$A:$H,16,0)</f>
        <v>#REF!</v>
      </c>
      <c r="Q371" s="158">
        <f>E371*G371/100</f>
        <v>8.6581620151123424</v>
      </c>
      <c r="R371" s="166" t="str">
        <f>IF(OR(H371="", H372="", Q371=0), "", IF(H371&lt;H372, (H372-H371)/H371, ""))</f>
        <v/>
      </c>
      <c r="S371" s="191">
        <v>8.6581620151123424</v>
      </c>
      <c r="T371" s="208">
        <f>S371-Q371</f>
        <v>0</v>
      </c>
      <c r="U371" s="222"/>
      <c r="W371" s="200"/>
      <c r="X371" s="209" t="str">
        <f>IF(COUNTIF('Yıldız Liste'!A:A, A371)&gt;0, "Yıldız Pazar", IF(COUNTIF('Ana Pazar Liste'!A:A, A371)&gt;0, "Ana Pazar", IF(COUNTIF('Alt Pazar Liste'!A:A, A371)&gt;0, "Alt Pazar", "")))</f>
        <v>Yıldız Pazar</v>
      </c>
    </row>
    <row r="372" spans="1:24" ht="30" customHeight="1" thickTop="1" thickBot="1">
      <c r="A372" s="125" t="s">
        <v>334</v>
      </c>
      <c r="B372" s="136" t="s">
        <v>352</v>
      </c>
      <c r="C372" s="137">
        <v>4344913335</v>
      </c>
      <c r="D372" s="137">
        <v>300000000</v>
      </c>
      <c r="E372" s="128">
        <f>VLOOKUP(A372,'Tüm - Sektör'!$A:$H,5,0)</f>
        <v>3.3046285039905459</v>
      </c>
      <c r="F372" s="128">
        <f>VLOOKUP(A372,'Tüm - Sektör'!$A:$H,6,0)</f>
        <v>0.250350644241708</v>
      </c>
      <c r="G372" s="127">
        <f>VLOOKUP(A372,'Tüm - Sektör'!$A:$H,7,0)</f>
        <v>263.25921499999998</v>
      </c>
      <c r="H372" s="159">
        <v>45.98</v>
      </c>
      <c r="I372" s="141" t="e">
        <f>VLOOKUP(A372,'Tüm - Sektör'!$A:$H,9,0)</f>
        <v>#REF!</v>
      </c>
      <c r="J372" s="145" t="e">
        <f>VLOOKUP(A372,'Tüm - Sektör'!$A:$H,10,0)</f>
        <v>#REF!</v>
      </c>
      <c r="K372" s="146" t="e">
        <f>VLOOKUP(A372,'Tüm - Sektör'!$A:$H,11,0)</f>
        <v>#REF!</v>
      </c>
      <c r="L372" s="146" t="e">
        <f>VLOOKUP(A372,'Tüm - Sektör'!$A:$H,12,0)</f>
        <v>#REF!</v>
      </c>
      <c r="M372" s="146" t="e">
        <f>VLOOKUP(A372,'Tüm - Sektör'!$A:$H,13,0)</f>
        <v>#REF!</v>
      </c>
      <c r="N372" s="147" t="e">
        <f>VLOOKUP(A372,'Tüm - Sektör'!$A:$H,14,0)</f>
        <v>#REF!</v>
      </c>
      <c r="O372" s="148" t="e">
        <f>VLOOKUP(A372,'Tüm - Sektör'!$A:$H,15,0)</f>
        <v>#REF!</v>
      </c>
      <c r="P372" s="156" t="e">
        <f>VLOOKUP(A372,'Tüm - Sektör'!$A:$H,16,0)</f>
        <v>#REF!</v>
      </c>
      <c r="Q372" s="158">
        <f>E372*G372/100</f>
        <v>8.6997390582717529</v>
      </c>
      <c r="R372" s="166" t="str">
        <f>IF(OR(H372="", H373="", Q372=0), "", IF(H372&lt;H373, (H373-H372)/H372, ""))</f>
        <v/>
      </c>
      <c r="S372" s="191">
        <v>8.6997390582717529</v>
      </c>
      <c r="T372" s="208">
        <f>S372-Q372</f>
        <v>0</v>
      </c>
      <c r="U372" s="222"/>
      <c r="W372" s="200"/>
      <c r="X372" s="209" t="str">
        <f>IF(COUNTIF('Yıldız Liste'!A:A, A372)&gt;0, "Yıldız Pazar", IF(COUNTIF('Ana Pazar Liste'!A:A, A372)&gt;0, "Ana Pazar", IF(COUNTIF('Alt Pazar Liste'!A:A, A372)&gt;0, "Alt Pazar", "")))</f>
        <v>Yıldız Pazar</v>
      </c>
    </row>
    <row r="373" spans="1:24" ht="30" customHeight="1" thickTop="1" thickBot="1">
      <c r="A373" s="125" t="s">
        <v>396</v>
      </c>
      <c r="B373" s="136" t="s">
        <v>607</v>
      </c>
      <c r="C373" s="137">
        <v>6926934061</v>
      </c>
      <c r="D373" s="137">
        <v>500000000</v>
      </c>
      <c r="E373" s="128">
        <f>VLOOKUP(A373,'Tüm - Sektör'!$A:$H,5,0)</f>
        <v>8.6348813804757558</v>
      </c>
      <c r="F373" s="128">
        <f>VLOOKUP(A373,'Tüm - Sektör'!$A:$H,6,0)</f>
        <v>0.38377250579892247</v>
      </c>
      <c r="G373" s="127">
        <f>VLOOKUP(A373,'Tüm - Sektör'!$A:$H,7,0)</f>
        <v>101.92848499999999</v>
      </c>
      <c r="H373" s="159">
        <v>45.46</v>
      </c>
      <c r="I373" s="141" t="e">
        <f>VLOOKUP(A373,'Tüm - Sektör'!$A:$H,9,0)</f>
        <v>#REF!</v>
      </c>
      <c r="J373" s="145" t="e">
        <f>VLOOKUP(A373,'Tüm - Sektör'!$A:$H,10,0)</f>
        <v>#REF!</v>
      </c>
      <c r="K373" s="146" t="e">
        <f>VLOOKUP(A373,'Tüm - Sektör'!$A:$H,11,0)</f>
        <v>#REF!</v>
      </c>
      <c r="L373" s="146" t="e">
        <f>VLOOKUP(A373,'Tüm - Sektör'!$A:$H,12,0)</f>
        <v>#REF!</v>
      </c>
      <c r="M373" s="146" t="e">
        <f>VLOOKUP(A373,'Tüm - Sektör'!$A:$H,13,0)</f>
        <v>#REF!</v>
      </c>
      <c r="N373" s="147" t="e">
        <f>VLOOKUP(A373,'Tüm - Sektör'!$A:$H,14,0)</f>
        <v>#REF!</v>
      </c>
      <c r="O373" s="148" t="e">
        <f>VLOOKUP(A373,'Tüm - Sektör'!$A:$H,15,0)</f>
        <v>#REF!</v>
      </c>
      <c r="P373" s="156" t="e">
        <f>VLOOKUP(A373,'Tüm - Sektör'!$A:$H,16,0)</f>
        <v>#REF!</v>
      </c>
      <c r="Q373" s="158">
        <f>E373*G373/100</f>
        <v>8.8014037726660224</v>
      </c>
      <c r="R373" s="166" t="str">
        <f>IF(OR(H373="", H374="", Q373=0), "", IF(H373&lt;H374, (H374-H373)/H373, ""))</f>
        <v/>
      </c>
      <c r="S373" s="191">
        <v>8.8014037726660224</v>
      </c>
      <c r="T373" s="208">
        <f>S373-Q373</f>
        <v>0</v>
      </c>
      <c r="U373" s="222"/>
      <c r="W373" s="200"/>
      <c r="X373" s="209" t="str">
        <f>IF(COUNTIF('Yıldız Liste'!A:A, A373)&gt;0, "Yıldız Pazar", IF(COUNTIF('Ana Pazar Liste'!A:A, A373)&gt;0, "Ana Pazar", IF(COUNTIF('Alt Pazar Liste'!A:A, A373)&gt;0, "Alt Pazar", "")))</f>
        <v>Yıldız Pazar</v>
      </c>
    </row>
    <row r="374" spans="1:24" ht="30" customHeight="1" thickTop="1" thickBot="1">
      <c r="A374" s="125" t="s">
        <v>226</v>
      </c>
      <c r="B374" s="136" t="s">
        <v>221</v>
      </c>
      <c r="C374" s="137">
        <v>33519259493</v>
      </c>
      <c r="D374" s="137">
        <v>700000000</v>
      </c>
      <c r="E374" s="128">
        <f>VLOOKUP(A374,'Tüm - Sektör'!$A:$H,5,0)</f>
        <v>8.4152020288042273</v>
      </c>
      <c r="F374" s="128">
        <f>VLOOKUP(A374,'Tüm - Sektör'!$A:$H,6,0)</f>
        <v>0.27322084509104633</v>
      </c>
      <c r="G374" s="127">
        <f>VLOOKUP(A374,'Tüm - Sektör'!$A:$H,7,0)</f>
        <v>106.98084299999999</v>
      </c>
      <c r="H374" s="159">
        <v>44.44</v>
      </c>
      <c r="I374" s="141" t="e">
        <f>VLOOKUP(A374,'Tüm - Sektör'!$A:$H,9,0)</f>
        <v>#REF!</v>
      </c>
      <c r="J374" s="145" t="e">
        <f>VLOOKUP(A374,'Tüm - Sektör'!$A:$H,10,0)</f>
        <v>#REF!</v>
      </c>
      <c r="K374" s="146" t="e">
        <f>VLOOKUP(A374,'Tüm - Sektör'!$A:$H,11,0)</f>
        <v>#REF!</v>
      </c>
      <c r="L374" s="146" t="e">
        <f>VLOOKUP(A374,'Tüm - Sektör'!$A:$H,12,0)</f>
        <v>#REF!</v>
      </c>
      <c r="M374" s="146" t="e">
        <f>VLOOKUP(A374,'Tüm - Sektör'!$A:$H,13,0)</f>
        <v>#REF!</v>
      </c>
      <c r="N374" s="147" t="e">
        <f>VLOOKUP(A374,'Tüm - Sektör'!$A:$H,14,0)</f>
        <v>#REF!</v>
      </c>
      <c r="O374" s="148" t="e">
        <f>VLOOKUP(A374,'Tüm - Sektör'!$A:$H,15,0)</f>
        <v>#REF!</v>
      </c>
      <c r="P374" s="156" t="e">
        <f>VLOOKUP(A374,'Tüm - Sektör'!$A:$H,16,0)</f>
        <v>#REF!</v>
      </c>
      <c r="Q374" s="158">
        <f>E374*G374/100</f>
        <v>9.0026540705678642</v>
      </c>
      <c r="R374" s="166" t="str">
        <f>IF(OR(H374="", H375="", Q374=0), "", IF(H374&lt;H375, (H375-H374)/H374, ""))</f>
        <v/>
      </c>
      <c r="S374" s="191">
        <v>9.0026540705678642</v>
      </c>
      <c r="T374" s="208">
        <f>S374-Q374</f>
        <v>0</v>
      </c>
      <c r="U374" s="222"/>
      <c r="W374" s="200"/>
      <c r="X374" s="209" t="str">
        <f>IF(COUNTIF('Yıldız Liste'!A:A, A374)&gt;0, "Yıldız Pazar", IF(COUNTIF('Ana Pazar Liste'!A:A, A374)&gt;0, "Ana Pazar", IF(COUNTIF('Alt Pazar Liste'!A:A, A374)&gt;0, "Alt Pazar", "")))</f>
        <v>Yıldız Pazar</v>
      </c>
    </row>
    <row r="375" spans="1:24" ht="30" customHeight="1" thickTop="1" thickBot="1">
      <c r="A375" s="125" t="s">
        <v>274</v>
      </c>
      <c r="B375" s="136" t="s">
        <v>353</v>
      </c>
      <c r="C375" s="137">
        <v>34760766000</v>
      </c>
      <c r="D375" s="137">
        <v>945591094</v>
      </c>
      <c r="E375" s="128">
        <f>VLOOKUP(A375,'Tüm - Sektör'!$A:$H,5,0)</f>
        <v>2.1438448191191011</v>
      </c>
      <c r="F375" s="128">
        <f>VLOOKUP(A375,'Tüm - Sektör'!$A:$H,6,0)</f>
        <v>5.2725603626286359E-2</v>
      </c>
      <c r="G375" s="127">
        <f>VLOOKUP(A375,'Tüm - Sektör'!$A:$H,7,0)</f>
        <v>426.23041999999998</v>
      </c>
      <c r="H375" s="159">
        <v>43.78</v>
      </c>
      <c r="I375" s="141" t="e">
        <f>VLOOKUP(A375,'Tüm - Sektör'!$A:$H,9,0)</f>
        <v>#REF!</v>
      </c>
      <c r="J375" s="145" t="e">
        <f>VLOOKUP(A375,'Tüm - Sektör'!$A:$H,10,0)</f>
        <v>#REF!</v>
      </c>
      <c r="K375" s="146" t="e">
        <f>VLOOKUP(A375,'Tüm - Sektör'!$A:$H,11,0)</f>
        <v>#REF!</v>
      </c>
      <c r="L375" s="146" t="e">
        <f>VLOOKUP(A375,'Tüm - Sektör'!$A:$H,12,0)</f>
        <v>#REF!</v>
      </c>
      <c r="M375" s="146" t="e">
        <f>VLOOKUP(A375,'Tüm - Sektör'!$A:$H,13,0)</f>
        <v>#REF!</v>
      </c>
      <c r="N375" s="147" t="e">
        <f>VLOOKUP(A375,'Tüm - Sektör'!$A:$H,14,0)</f>
        <v>#REF!</v>
      </c>
      <c r="O375" s="148" t="e">
        <f>VLOOKUP(A375,'Tüm - Sektör'!$A:$H,15,0)</f>
        <v>#REF!</v>
      </c>
      <c r="P375" s="156" t="e">
        <f>VLOOKUP(A375,'Tüm - Sektör'!$A:$H,16,0)</f>
        <v>#REF!</v>
      </c>
      <c r="Q375" s="158">
        <f>E375*G375/100</f>
        <v>9.1377187766795842</v>
      </c>
      <c r="R375" s="166" t="str">
        <f>IF(OR(H375="", H376="", Q375=0), "", IF(H375&lt;H376, (H376-H375)/H375, ""))</f>
        <v/>
      </c>
      <c r="S375" s="191">
        <v>9.1377187766795842</v>
      </c>
      <c r="T375" s="208">
        <f>S375-Q375</f>
        <v>0</v>
      </c>
      <c r="U375" s="222"/>
      <c r="W375" s="200"/>
      <c r="X375" s="209" t="str">
        <f>IF(COUNTIF('Yıldız Liste'!A:A, A375)&gt;0, "Yıldız Pazar", IF(COUNTIF('Ana Pazar Liste'!A:A, A375)&gt;0, "Ana Pazar", IF(COUNTIF('Alt Pazar Liste'!A:A, A375)&gt;0, "Alt Pazar", "")))</f>
        <v>Yıldız Pazar</v>
      </c>
    </row>
    <row r="376" spans="1:24" ht="30" customHeight="1" thickTop="1" thickBot="1">
      <c r="A376" s="125" t="s">
        <v>207</v>
      </c>
      <c r="B376" s="126" t="s">
        <v>200</v>
      </c>
      <c r="C376" s="127">
        <v>63934093295</v>
      </c>
      <c r="D376" s="127">
        <v>780226001</v>
      </c>
      <c r="E376" s="128">
        <f>VLOOKUP(A376,'Tüm - Sektör'!$A:$H,5,0)</f>
        <v>1.2668186176564835</v>
      </c>
      <c r="F376" s="128">
        <f>VLOOKUP(A376,'Tüm - Sektör'!$A:$H,6,0)</f>
        <v>3.8658475828956138E-2</v>
      </c>
      <c r="G376" s="127">
        <f>VLOOKUP(A376,'Tüm - Sektör'!$A:$H,7,0)</f>
        <v>725.54518099999996</v>
      </c>
      <c r="H376" s="159">
        <v>43.52</v>
      </c>
      <c r="I376" s="128" t="e">
        <f>VLOOKUP(A376,'Tüm - Sektör'!$A:$H,9,0)</f>
        <v>#REF!</v>
      </c>
      <c r="J376" s="127" t="e">
        <f>VLOOKUP(A376,'Tüm - Sektör'!$A:$H,10,0)</f>
        <v>#REF!</v>
      </c>
      <c r="K376" s="128" t="e">
        <f>VLOOKUP(A376,'Tüm - Sektör'!$A:$H,11,0)</f>
        <v>#REF!</v>
      </c>
      <c r="L376" s="128" t="e">
        <f>VLOOKUP(A376,'Tüm - Sektör'!$A:$H,12,0)</f>
        <v>#REF!</v>
      </c>
      <c r="M376" s="128" t="e">
        <f>VLOOKUP(A376,'Tüm - Sektör'!$A:$H,13,0)</f>
        <v>#REF!</v>
      </c>
      <c r="N376" s="129" t="e">
        <f>VLOOKUP(A376,'Tüm - Sektör'!$A:$H,14,0)</f>
        <v>#REF!</v>
      </c>
      <c r="O376" s="130" t="e">
        <f>VLOOKUP(A376,'Tüm - Sektör'!$A:$H,15,0)</f>
        <v>#REF!</v>
      </c>
      <c r="P376" s="152" t="e">
        <f>VLOOKUP(A376,'Tüm - Sektör'!$A:$H,16,0)</f>
        <v>#REF!</v>
      </c>
      <c r="Q376" s="158">
        <f>E376*G376/100</f>
        <v>9.1913414324174312</v>
      </c>
      <c r="R376" s="166" t="str">
        <f>IF(OR(H376="", H377="", Q376=0), "", IF(H376&lt;H377, (H377-H376)/H376, ""))</f>
        <v/>
      </c>
      <c r="S376" s="191">
        <v>9.1913414324174312</v>
      </c>
      <c r="T376" s="208">
        <f>S376-Q376</f>
        <v>0</v>
      </c>
      <c r="U376" s="222"/>
      <c r="W376" s="200"/>
      <c r="X376" s="209" t="str">
        <f>IF(COUNTIF('Yıldız Liste'!A:A, A376)&gt;0, "Yıldız Pazar", IF(COUNTIF('Ana Pazar Liste'!A:A, A376)&gt;0, "Ana Pazar", IF(COUNTIF('Alt Pazar Liste'!A:A, A376)&gt;0, "Alt Pazar", "")))</f>
        <v>Yıldız Pazar</v>
      </c>
    </row>
    <row r="377" spans="1:24" ht="30" customHeight="1" thickTop="1" thickBot="1">
      <c r="A377" s="125" t="s">
        <v>465</v>
      </c>
      <c r="B377" s="131" t="s">
        <v>618</v>
      </c>
      <c r="C377" s="132">
        <v>15819301983</v>
      </c>
      <c r="D377" s="132">
        <v>2070000000</v>
      </c>
      <c r="E377" s="128">
        <f>VLOOKUP(A377,'Tüm - Sektör'!$A:$H,5,0)</f>
        <v>1.8197631195421757</v>
      </c>
      <c r="F377" s="128">
        <f>VLOOKUP(A377,'Tüm - Sektör'!$A:$H,6,0)</f>
        <v>4.930525059654048E-3</v>
      </c>
      <c r="G377" s="127">
        <f>VLOOKUP(A377,'Tüm - Sektör'!$A:$H,7,0)</f>
        <v>515.12446699999998</v>
      </c>
      <c r="H377" s="159">
        <v>42.68</v>
      </c>
      <c r="I377" s="133" t="e">
        <f>VLOOKUP(A377,'Tüm - Sektör'!$A:$H,9,0)</f>
        <v>#REF!</v>
      </c>
      <c r="J377" s="132" t="e">
        <f>VLOOKUP(A377,'Tüm - Sektör'!$A:$H,10,0)</f>
        <v>#REF!</v>
      </c>
      <c r="K377" s="133" t="e">
        <f>VLOOKUP(A377,'Tüm - Sektör'!$A:$H,11,0)</f>
        <v>#REF!</v>
      </c>
      <c r="L377" s="133" t="e">
        <f>VLOOKUP(A377,'Tüm - Sektör'!$A:$H,12,0)</f>
        <v>#REF!</v>
      </c>
      <c r="M377" s="133" t="e">
        <f>VLOOKUP(A377,'Tüm - Sektör'!$A:$H,13,0)</f>
        <v>#REF!</v>
      </c>
      <c r="N377" s="134" t="e">
        <f>VLOOKUP(A377,'Tüm - Sektör'!$A:$H,14,0)</f>
        <v>#REF!</v>
      </c>
      <c r="O377" s="135" t="e">
        <f>VLOOKUP(A377,'Tüm - Sektör'!$A:$H,15,0)</f>
        <v>#REF!</v>
      </c>
      <c r="P377" s="153" t="e">
        <f>VLOOKUP(A377,'Tüm - Sektör'!$A:$H,16,0)</f>
        <v>#REF!</v>
      </c>
      <c r="Q377" s="158">
        <f>E377*G377/100</f>
        <v>9.3740450702042057</v>
      </c>
      <c r="R377" s="166" t="str">
        <f>IF(OR(H377="", H378="", Q377=0), "", IF(H377&lt;H378, (H378-H377)/H377, ""))</f>
        <v/>
      </c>
      <c r="S377" s="191">
        <v>9.3740450702042057</v>
      </c>
      <c r="T377" s="208">
        <f>S377-Q377</f>
        <v>0</v>
      </c>
      <c r="U377" s="222"/>
      <c r="W377" s="200"/>
      <c r="X377" s="209" t="str">
        <f>IF(COUNTIF('Yıldız Liste'!A:A, A377)&gt;0, "Yıldız Pazar", IF(COUNTIF('Ana Pazar Liste'!A:A, A377)&gt;0, "Ana Pazar", IF(COUNTIF('Alt Pazar Liste'!A:A, A377)&gt;0, "Alt Pazar", "")))</f>
        <v>Yıldız Pazar</v>
      </c>
    </row>
    <row r="378" spans="1:24" ht="30" customHeight="1" thickTop="1" thickBot="1">
      <c r="A378" s="125" t="s">
        <v>7</v>
      </c>
      <c r="B378" s="136" t="s">
        <v>349</v>
      </c>
      <c r="C378" s="137">
        <v>83965464000</v>
      </c>
      <c r="D378" s="137">
        <v>500000000</v>
      </c>
      <c r="E378" s="128">
        <f>VLOOKUP(A378,'Tüm - Sektör'!$A:$H,5,0)</f>
        <v>8.4018504235372813</v>
      </c>
      <c r="F378" s="128">
        <f>VLOOKUP(A378,'Tüm - Sektör'!$A:$H,6,0)</f>
        <v>0.390783740629641</v>
      </c>
      <c r="G378" s="127">
        <f>VLOOKUP(A378,'Tüm - Sektör'!$A:$H,7,0)</f>
        <v>111.62364100000001</v>
      </c>
      <c r="H378" s="159">
        <v>42.66</v>
      </c>
      <c r="I378" s="141" t="e">
        <f>VLOOKUP(A378,'Tüm - Sektör'!$A:$H,9,0)</f>
        <v>#REF!</v>
      </c>
      <c r="J378" s="145" t="e">
        <f>VLOOKUP(A378,'Tüm - Sektör'!$A:$H,10,0)</f>
        <v>#REF!</v>
      </c>
      <c r="K378" s="146" t="e">
        <f>VLOOKUP(A378,'Tüm - Sektör'!$A:$H,11,0)</f>
        <v>#REF!</v>
      </c>
      <c r="L378" s="146" t="e">
        <f>VLOOKUP(A378,'Tüm - Sektör'!$A:$H,12,0)</f>
        <v>#REF!</v>
      </c>
      <c r="M378" s="146" t="e">
        <f>VLOOKUP(A378,'Tüm - Sektör'!$A:$H,13,0)</f>
        <v>#REF!</v>
      </c>
      <c r="N378" s="147" t="e">
        <f>VLOOKUP(A378,'Tüm - Sektör'!$A:$H,14,0)</f>
        <v>#REF!</v>
      </c>
      <c r="O378" s="148" t="e">
        <f>VLOOKUP(A378,'Tüm - Sektör'!$A:$H,15,0)</f>
        <v>#REF!</v>
      </c>
      <c r="P378" s="156" t="e">
        <f>VLOOKUP(A378,'Tüm - Sektör'!$A:$H,16,0)</f>
        <v>#REF!</v>
      </c>
      <c r="Q378" s="158">
        <f>E378*G378/100</f>
        <v>9.3784513541262342</v>
      </c>
      <c r="R378" s="166" t="str">
        <f>IF(OR(H378="", H379="", Q378=0), "", IF(H378&lt;H379, (H379-H378)/H378, ""))</f>
        <v/>
      </c>
      <c r="S378" s="191">
        <v>9.3784513541262342</v>
      </c>
      <c r="T378" s="208">
        <f>S378-Q378</f>
        <v>0</v>
      </c>
      <c r="U378" s="222"/>
      <c r="W378" s="200"/>
      <c r="X378" s="209" t="str">
        <f>IF(COUNTIF('Yıldız Liste'!A:A, A378)&gt;0, "Yıldız Pazar", IF(COUNTIF('Ana Pazar Liste'!A:A, A378)&gt;0, "Ana Pazar", IF(COUNTIF('Alt Pazar Liste'!A:A, A378)&gt;0, "Alt Pazar", "")))</f>
        <v>Yıldız Pazar</v>
      </c>
    </row>
    <row r="379" spans="1:24" ht="30" customHeight="1" thickTop="1" thickBot="1">
      <c r="A379" s="125" t="s">
        <v>470</v>
      </c>
      <c r="B379" s="131" t="s">
        <v>233</v>
      </c>
      <c r="C379" s="132">
        <v>6806959890</v>
      </c>
      <c r="D379" s="132">
        <v>138768000</v>
      </c>
      <c r="E379" s="128">
        <f>VLOOKUP(A379,'Tüm - Sektör'!$A:$H,5,0)</f>
        <v>34.563899498176916</v>
      </c>
      <c r="F379" s="128">
        <f>VLOOKUP(A379,'Tüm - Sektör'!$A:$H,6,0)</f>
        <v>6.075045680415692</v>
      </c>
      <c r="G379" s="127">
        <f>VLOOKUP(A379,'Tüm - Sektör'!$A:$H,7,0)</f>
        <v>27.728836000000001</v>
      </c>
      <c r="H379" s="159">
        <v>41.74</v>
      </c>
      <c r="I379" s="133" t="e">
        <f>VLOOKUP(A379,'Tüm - Sektör'!$A:$H,9,0)</f>
        <v>#REF!</v>
      </c>
      <c r="J379" s="132" t="e">
        <f>VLOOKUP(A379,'Tüm - Sektör'!$A:$H,10,0)</f>
        <v>#REF!</v>
      </c>
      <c r="K379" s="133" t="e">
        <f>VLOOKUP(A379,'Tüm - Sektör'!$A:$H,11,0)</f>
        <v>#REF!</v>
      </c>
      <c r="L379" s="133" t="e">
        <f>VLOOKUP(A379,'Tüm - Sektör'!$A:$H,12,0)</f>
        <v>#REF!</v>
      </c>
      <c r="M379" s="133" t="e">
        <f>VLOOKUP(A379,'Tüm - Sektör'!$A:$H,13,0)</f>
        <v>#REF!</v>
      </c>
      <c r="N379" s="134" t="e">
        <f>VLOOKUP(A379,'Tüm - Sektör'!$A:$H,14,0)</f>
        <v>#REF!</v>
      </c>
      <c r="O379" s="135" t="e">
        <f>VLOOKUP(A379,'Tüm - Sektör'!$A:$H,15,0)</f>
        <v>#REF!</v>
      </c>
      <c r="P379" s="153" t="e">
        <f>VLOOKUP(A379,'Tüm - Sektör'!$A:$H,16,0)</f>
        <v>#REF!</v>
      </c>
      <c r="Q379" s="158">
        <f>E379*G379/100</f>
        <v>9.5841670070542992</v>
      </c>
      <c r="R379" s="166" t="str">
        <f>IF(OR(H379="", H380="", Q379=0), "", IF(H379&lt;H380, (H380-H379)/H379, ""))</f>
        <v/>
      </c>
      <c r="S379" s="191">
        <v>9.5841670070542992</v>
      </c>
      <c r="T379" s="208">
        <f>S379-Q379</f>
        <v>0</v>
      </c>
      <c r="U379" s="222"/>
      <c r="W379" s="200"/>
      <c r="X379" s="209" t="str">
        <f>IF(COUNTIF('Yıldız Liste'!A:A, A379)&gt;0, "Yıldız Pazar", IF(COUNTIF('Ana Pazar Liste'!A:A, A379)&gt;0, "Ana Pazar", IF(COUNTIF('Alt Pazar Liste'!A:A, A379)&gt;0, "Alt Pazar", "")))</f>
        <v>Yıldız Pazar</v>
      </c>
    </row>
    <row r="380" spans="1:24" ht="30" customHeight="1" thickTop="1" thickBot="1">
      <c r="A380" s="125" t="s">
        <v>446</v>
      </c>
      <c r="B380" s="126" t="s">
        <v>208</v>
      </c>
      <c r="C380" s="127">
        <v>54701388025</v>
      </c>
      <c r="D380" s="127">
        <v>2600000000</v>
      </c>
      <c r="E380" s="128">
        <f>VLOOKUP(A380,'Tüm - Sektör'!$A:$H,5,0)</f>
        <v>2.5973310864687882</v>
      </c>
      <c r="F380" s="128">
        <f>VLOOKUP(A380,'Tüm - Sektör'!$A:$H,6,0)</f>
        <v>2.6288776178833888E-2</v>
      </c>
      <c r="G380" s="127">
        <f>VLOOKUP(A380,'Tüm - Sektör'!$A:$H,7,0)</f>
        <v>387.97063400000002</v>
      </c>
      <c r="H380" s="159">
        <v>39.700000000000003</v>
      </c>
      <c r="I380" s="128" t="e">
        <f>VLOOKUP(A380,'Tüm - Sektör'!$A:$H,9,0)</f>
        <v>#REF!</v>
      </c>
      <c r="J380" s="127" t="e">
        <f>VLOOKUP(A380,'Tüm - Sektör'!$A:$H,10,0)</f>
        <v>#REF!</v>
      </c>
      <c r="K380" s="128" t="e">
        <f>VLOOKUP(A380,'Tüm - Sektör'!$A:$H,11,0)</f>
        <v>#REF!</v>
      </c>
      <c r="L380" s="128" t="e">
        <f>VLOOKUP(A380,'Tüm - Sektör'!$A:$H,12,0)</f>
        <v>#REF!</v>
      </c>
      <c r="M380" s="128" t="e">
        <f>VLOOKUP(A380,'Tüm - Sektör'!$A:$H,13,0)</f>
        <v>#REF!</v>
      </c>
      <c r="N380" s="129" t="e">
        <f>VLOOKUP(A380,'Tüm - Sektör'!$A:$H,14,0)</f>
        <v>#REF!</v>
      </c>
      <c r="O380" s="130" t="e">
        <f>VLOOKUP(A380,'Tüm - Sektör'!$A:$H,15,0)</f>
        <v>#REF!</v>
      </c>
      <c r="P380" s="152" t="e">
        <f>VLOOKUP(A380,'Tüm - Sektör'!$A:$H,16,0)</f>
        <v>#REF!</v>
      </c>
      <c r="Q380" s="158">
        <f>E380*G380/100</f>
        <v>10.076881883252046</v>
      </c>
      <c r="R380" s="166" t="str">
        <f>IF(OR(H380="", H381="", Q380=0), "", IF(H380&lt;H381, (H381-H380)/H380, ""))</f>
        <v/>
      </c>
      <c r="S380" s="191">
        <v>10.076881883252046</v>
      </c>
      <c r="T380" s="208">
        <f>S380-Q380</f>
        <v>0</v>
      </c>
      <c r="U380" s="222"/>
      <c r="W380" s="200"/>
      <c r="X380" s="209" t="str">
        <f>IF(COUNTIF('Yıldız Liste'!A:A, A380)&gt;0, "Yıldız Pazar", IF(COUNTIF('Ana Pazar Liste'!A:A, A380)&gt;0, "Ana Pazar", IF(COUNTIF('Alt Pazar Liste'!A:A, A380)&gt;0, "Alt Pazar", "")))</f>
        <v>Yıldız Pazar</v>
      </c>
    </row>
    <row r="381" spans="1:24" ht="30" customHeight="1" thickTop="1" thickBot="1">
      <c r="A381" s="125" t="s">
        <v>254</v>
      </c>
      <c r="B381" s="136" t="s">
        <v>349</v>
      </c>
      <c r="C381" s="137">
        <v>257153289000</v>
      </c>
      <c r="D381" s="137">
        <v>3063214056</v>
      </c>
      <c r="E381" s="128">
        <f>VLOOKUP(A381,'Tüm - Sektör'!$A:$H,5,0)</f>
        <v>0.70582956307199551</v>
      </c>
      <c r="F381" s="128">
        <f>VLOOKUP(A381,'Tüm - Sektör'!$A:$H,6,0)</f>
        <v>6.0637167974895469E-3</v>
      </c>
      <c r="G381" s="127">
        <f>VLOOKUP(A381,'Tüm - Sektör'!$A:$H,7,0)</f>
        <v>1450.4123199999999</v>
      </c>
      <c r="H381" s="159">
        <v>39.08</v>
      </c>
      <c r="I381" s="141" t="e">
        <f>VLOOKUP(A381,'Tüm - Sektör'!$A:$H,9,0)</f>
        <v>#REF!</v>
      </c>
      <c r="J381" s="145" t="e">
        <f>VLOOKUP(A381,'Tüm - Sektör'!$A:$H,10,0)</f>
        <v>#REF!</v>
      </c>
      <c r="K381" s="146" t="e">
        <f>VLOOKUP(A381,'Tüm - Sektör'!$A:$H,11,0)</f>
        <v>#REF!</v>
      </c>
      <c r="L381" s="146" t="e">
        <f>VLOOKUP(A381,'Tüm - Sektör'!$A:$H,12,0)</f>
        <v>#REF!</v>
      </c>
      <c r="M381" s="146" t="e">
        <f>VLOOKUP(A381,'Tüm - Sektör'!$A:$H,13,0)</f>
        <v>#REF!</v>
      </c>
      <c r="N381" s="147" t="e">
        <f>VLOOKUP(A381,'Tüm - Sektör'!$A:$H,14,0)</f>
        <v>#REF!</v>
      </c>
      <c r="O381" s="148" t="e">
        <f>VLOOKUP(A381,'Tüm - Sektör'!$A:$H,15,0)</f>
        <v>#REF!</v>
      </c>
      <c r="P381" s="156" t="e">
        <f>VLOOKUP(A381,'Tüm - Sektör'!$A:$H,16,0)</f>
        <v>#REF!</v>
      </c>
      <c r="Q381" s="158">
        <f>E381*G381/100</f>
        <v>10.237438940998393</v>
      </c>
      <c r="R381" s="166" t="str">
        <f>IF(OR(H381="", H382="", Q381=0), "", IF(H381&lt;H382, (H382-H381)/H381, ""))</f>
        <v/>
      </c>
      <c r="S381" s="191">
        <v>10.237438940998393</v>
      </c>
      <c r="T381" s="208">
        <f>S381-Q381</f>
        <v>0</v>
      </c>
      <c r="U381" s="222"/>
      <c r="W381" s="200"/>
      <c r="X381" s="209" t="str">
        <f>IF(COUNTIF('Yıldız Liste'!A:A, A381)&gt;0, "Yıldız Pazar", IF(COUNTIF('Ana Pazar Liste'!A:A, A381)&gt;0, "Ana Pazar", IF(COUNTIF('Alt Pazar Liste'!A:A, A381)&gt;0, "Alt Pazar", "")))</f>
        <v>Yıldız Pazar</v>
      </c>
    </row>
    <row r="382" spans="1:24" ht="30" customHeight="1" thickTop="1" thickBot="1">
      <c r="A382" s="125" t="s">
        <v>430</v>
      </c>
      <c r="B382" s="126" t="s">
        <v>208</v>
      </c>
      <c r="C382" s="127">
        <v>5872170565</v>
      </c>
      <c r="D382" s="127">
        <v>368000000</v>
      </c>
      <c r="E382" s="128">
        <f>VLOOKUP(A382,'Tüm - Sektör'!$A:$H,5,0)</f>
        <v>12.271966250168568</v>
      </c>
      <c r="F382" s="128">
        <f>VLOOKUP(A382,'Tüm - Sektör'!$A:$H,6,0)</f>
        <v>0.90129011825562333</v>
      </c>
      <c r="G382" s="127">
        <f>VLOOKUP(A382,'Tüm - Sektör'!$A:$H,7,0)</f>
        <v>84.545681999999999</v>
      </c>
      <c r="H382" s="159">
        <v>38.56</v>
      </c>
      <c r="I382" s="128" t="e">
        <f>VLOOKUP(A382,'Tüm - Sektör'!$A:$H,9,0)</f>
        <v>#REF!</v>
      </c>
      <c r="J382" s="127" t="e">
        <f>VLOOKUP(A382,'Tüm - Sektör'!$A:$H,10,0)</f>
        <v>#REF!</v>
      </c>
      <c r="K382" s="128" t="e">
        <f>VLOOKUP(A382,'Tüm - Sektör'!$A:$H,11,0)</f>
        <v>#REF!</v>
      </c>
      <c r="L382" s="128" t="e">
        <f>VLOOKUP(A382,'Tüm - Sektör'!$A:$H,12,0)</f>
        <v>#REF!</v>
      </c>
      <c r="M382" s="128" t="e">
        <f>VLOOKUP(A382,'Tüm - Sektör'!$A:$H,13,0)</f>
        <v>#REF!</v>
      </c>
      <c r="N382" s="129" t="e">
        <f>VLOOKUP(A382,'Tüm - Sektör'!$A:$H,14,0)</f>
        <v>#REF!</v>
      </c>
      <c r="O382" s="130" t="e">
        <f>VLOOKUP(A382,'Tüm - Sektör'!$A:$H,15,0)</f>
        <v>#REF!</v>
      </c>
      <c r="P382" s="152" t="e">
        <f>VLOOKUP(A382,'Tüm - Sektör'!$A:$H,16,0)</f>
        <v>#REF!</v>
      </c>
      <c r="Q382" s="158">
        <f>E382*G382/100</f>
        <v>10.375417561014842</v>
      </c>
      <c r="R382" s="166" t="str">
        <f>IF(OR(H382="", H383="", Q382=0), "", IF(H382&lt;H383, (H383-H382)/H382, ""))</f>
        <v/>
      </c>
      <c r="S382" s="191">
        <v>10.375417561014842</v>
      </c>
      <c r="T382" s="208">
        <f>S382-Q382</f>
        <v>0</v>
      </c>
      <c r="U382" s="222"/>
      <c r="W382" s="200"/>
      <c r="X382" s="209" t="str">
        <f>IF(COUNTIF('Yıldız Liste'!A:A, A382)&gt;0, "Yıldız Pazar", IF(COUNTIF('Ana Pazar Liste'!A:A, A382)&gt;0, "Ana Pazar", IF(COUNTIF('Alt Pazar Liste'!A:A, A382)&gt;0, "Alt Pazar", "")))</f>
        <v>Yıldız Pazar</v>
      </c>
    </row>
    <row r="383" spans="1:24" ht="30" customHeight="1" thickTop="1" thickBot="1">
      <c r="A383" s="125" t="s">
        <v>41</v>
      </c>
      <c r="B383" s="136" t="s">
        <v>255</v>
      </c>
      <c r="C383" s="137">
        <v>10058078668</v>
      </c>
      <c r="D383" s="137">
        <v>545000000</v>
      </c>
      <c r="E383" s="128">
        <f>VLOOKUP(A383,'Tüm - Sektör'!$A:$H,5,0)</f>
        <v>14.822714992512157</v>
      </c>
      <c r="F383" s="128">
        <f>VLOOKUP(A383,'Tüm - Sektör'!$A:$H,6,0)</f>
        <v>0.77707549108844864</v>
      </c>
      <c r="G383" s="127">
        <f>VLOOKUP(A383,'Tüm - Sektör'!$A:$H,7,0)</f>
        <v>71.523961</v>
      </c>
      <c r="H383" s="159">
        <v>37.74</v>
      </c>
      <c r="I383" s="141" t="e">
        <f>VLOOKUP(A383,'Tüm - Sektör'!$A:$H,9,0)</f>
        <v>#REF!</v>
      </c>
      <c r="J383" s="145" t="e">
        <f>VLOOKUP(A383,'Tüm - Sektör'!$A:$H,10,0)</f>
        <v>#REF!</v>
      </c>
      <c r="K383" s="146" t="e">
        <f>VLOOKUP(A383,'Tüm - Sektör'!$A:$H,11,0)</f>
        <v>#REF!</v>
      </c>
      <c r="L383" s="146" t="e">
        <f>VLOOKUP(A383,'Tüm - Sektör'!$A:$H,12,0)</f>
        <v>#REF!</v>
      </c>
      <c r="M383" s="146" t="e">
        <f>VLOOKUP(A383,'Tüm - Sektör'!$A:$H,13,0)</f>
        <v>#REF!</v>
      </c>
      <c r="N383" s="147" t="e">
        <f>VLOOKUP(A383,'Tüm - Sektör'!$A:$H,14,0)</f>
        <v>#REF!</v>
      </c>
      <c r="O383" s="148" t="e">
        <f>VLOOKUP(A383,'Tüm - Sektör'!$A:$H,15,0)</f>
        <v>#REF!</v>
      </c>
      <c r="P383" s="156" t="e">
        <f>VLOOKUP(A383,'Tüm - Sektör'!$A:$H,16,0)</f>
        <v>#REF!</v>
      </c>
      <c r="Q383" s="158">
        <f>E383*G383/100</f>
        <v>10.601792890385548</v>
      </c>
      <c r="R383" s="166" t="str">
        <f>IF(OR(H383="", H384="", Q383=0), "", IF(H383&lt;H384, (H384-H383)/H383, ""))</f>
        <v/>
      </c>
      <c r="S383" s="191">
        <v>10.601792890385548</v>
      </c>
      <c r="T383" s="208">
        <f>S383-Q383</f>
        <v>0</v>
      </c>
      <c r="U383" s="222"/>
      <c r="W383" s="200"/>
      <c r="X383" s="209" t="str">
        <f>IF(COUNTIF('Yıldız Liste'!A:A, A383)&gt;0, "Yıldız Pazar", IF(COUNTIF('Ana Pazar Liste'!A:A, A383)&gt;0, "Ana Pazar", IF(COUNTIF('Alt Pazar Liste'!A:A, A383)&gt;0, "Alt Pazar", "")))</f>
        <v>Yıldız Pazar</v>
      </c>
    </row>
    <row r="384" spans="1:24" ht="30" customHeight="1" thickTop="1" thickBot="1">
      <c r="A384" s="125" t="s">
        <v>206</v>
      </c>
      <c r="B384" s="126" t="s">
        <v>200</v>
      </c>
      <c r="C384" s="127">
        <v>295496351000</v>
      </c>
      <c r="D384" s="127">
        <v>7000000000</v>
      </c>
      <c r="E384" s="128">
        <f>VLOOKUP(A384,'Tüm - Sektör'!$A:$H,5,0)</f>
        <v>0.32914041360442653</v>
      </c>
      <c r="F384" s="128">
        <f>VLOOKUP(A384,'Tüm - Sektör'!$A:$H,6,0)</f>
        <v>1.306112752398518E-3</v>
      </c>
      <c r="G384" s="127">
        <f>VLOOKUP(A384,'Tüm - Sektör'!$A:$H,7,0)</f>
        <v>3267.1327310000001</v>
      </c>
      <c r="H384" s="159">
        <v>37.200000000000003</v>
      </c>
      <c r="I384" s="128" t="e">
        <f>VLOOKUP(A384,'Tüm - Sektör'!$A:$H,9,0)</f>
        <v>#REF!</v>
      </c>
      <c r="J384" s="127" t="e">
        <f>VLOOKUP(A384,'Tüm - Sektör'!$A:$H,10,0)</f>
        <v>#REF!</v>
      </c>
      <c r="K384" s="128" t="e">
        <f>VLOOKUP(A384,'Tüm - Sektör'!$A:$H,11,0)</f>
        <v>#REF!</v>
      </c>
      <c r="L384" s="128" t="e">
        <f>VLOOKUP(A384,'Tüm - Sektör'!$A:$H,12,0)</f>
        <v>#REF!</v>
      </c>
      <c r="M384" s="128" t="e">
        <f>VLOOKUP(A384,'Tüm - Sektör'!$A:$H,13,0)</f>
        <v>#REF!</v>
      </c>
      <c r="N384" s="129" t="e">
        <f>VLOOKUP(A384,'Tüm - Sektör'!$A:$H,14,0)</f>
        <v>#REF!</v>
      </c>
      <c r="O384" s="130" t="e">
        <f>VLOOKUP(A384,'Tüm - Sektör'!$A:$H,15,0)</f>
        <v>#REF!</v>
      </c>
      <c r="P384" s="152" t="e">
        <f>VLOOKUP(A384,'Tüm - Sektör'!$A:$H,16,0)</f>
        <v>#REF!</v>
      </c>
      <c r="Q384" s="158">
        <f>E384*G384/100</f>
        <v>10.753454183818997</v>
      </c>
      <c r="R384" s="166" t="str">
        <f>IF(OR(H384="", H385="", Q384=0), "", IF(H384&lt;H385, (H385-H384)/H384, ""))</f>
        <v/>
      </c>
      <c r="S384" s="191">
        <v>10.753454183818997</v>
      </c>
      <c r="T384" s="208">
        <f>S384-Q384</f>
        <v>0</v>
      </c>
      <c r="U384" s="222"/>
      <c r="W384" s="200"/>
      <c r="X384" s="209" t="str">
        <f>IF(COUNTIF('Yıldız Liste'!A:A, A384)&gt;0, "Yıldız Pazar", IF(COUNTIF('Ana Pazar Liste'!A:A, A384)&gt;0, "Ana Pazar", IF(COUNTIF('Alt Pazar Liste'!A:A, A384)&gt;0, "Alt Pazar", "")))</f>
        <v>Yıldız Pazar</v>
      </c>
    </row>
    <row r="385" spans="1:24" ht="30" customHeight="1" thickTop="1" thickBot="1">
      <c r="A385" s="160" t="s">
        <v>401</v>
      </c>
      <c r="B385" s="136" t="s">
        <v>355</v>
      </c>
      <c r="C385" s="137">
        <v>3159865956</v>
      </c>
      <c r="D385" s="137">
        <v>300000000</v>
      </c>
      <c r="E385" s="128">
        <f>VLOOKUP(A385,'Tüm - Sektör'!$A:$H,5,0)</f>
        <v>13.266797689560651</v>
      </c>
      <c r="F385" s="128">
        <f>VLOOKUP(A385,'Tüm - Sektör'!$A:$H,6,0)</f>
        <v>1.300666440153005</v>
      </c>
      <c r="G385" s="127">
        <f>VLOOKUP(A385,'Tüm - Sektör'!$A:$H,7,0)</f>
        <v>82.764232000000007</v>
      </c>
      <c r="H385" s="159">
        <v>36.44</v>
      </c>
      <c r="I385" s="138" t="e">
        <f>VLOOKUP(A385,'Tüm - Sektör'!$A:$H,9,0)</f>
        <v>#REF!</v>
      </c>
      <c r="J385" s="137" t="e">
        <f>VLOOKUP(A385,'Tüm - Sektör'!$A:$H,10,0)</f>
        <v>#REF!</v>
      </c>
      <c r="K385" s="138" t="e">
        <f>VLOOKUP(A385,'Tüm - Sektör'!$A:$H,11,0)</f>
        <v>#REF!</v>
      </c>
      <c r="L385" s="138" t="e">
        <f>VLOOKUP(A385,'Tüm - Sektör'!$A:$H,12,0)</f>
        <v>#REF!</v>
      </c>
      <c r="M385" s="138" t="e">
        <f>VLOOKUP(A385,'Tüm - Sektör'!$A:$H,13,0)</f>
        <v>#REF!</v>
      </c>
      <c r="N385" s="139" t="e">
        <f>VLOOKUP(A385,'Tüm - Sektör'!$A:$H,14,0)</f>
        <v>#REF!</v>
      </c>
      <c r="O385" s="140" t="e">
        <f>VLOOKUP(A385,'Tüm - Sektör'!$A:$H,15,0)</f>
        <v>#REF!</v>
      </c>
      <c r="P385" s="154" t="e">
        <f>VLOOKUP(A385,'Tüm - Sektör'!$A:$H,16,0)</f>
        <v>#REF!</v>
      </c>
      <c r="Q385" s="158">
        <f>E385*G385/100</f>
        <v>10.980163218758619</v>
      </c>
      <c r="R385" s="166" t="str">
        <f>IF(OR(H385="", H386="", Q385=0), "", IF(H385&lt;H386, (H386-H385)/H385, ""))</f>
        <v/>
      </c>
      <c r="S385" s="191">
        <v>10.980163218758619</v>
      </c>
      <c r="T385" s="208">
        <f>S385-Q385</f>
        <v>0</v>
      </c>
      <c r="U385" s="222"/>
      <c r="W385" s="200"/>
      <c r="X385" s="209" t="str">
        <f>IF(COUNTIF('Yıldız Liste'!A:A, A385)&gt;0, "Yıldız Pazar", IF(COUNTIF('Ana Pazar Liste'!A:A, A385)&gt;0, "Ana Pazar", IF(COUNTIF('Alt Pazar Liste'!A:A, A385)&gt;0, "Alt Pazar", "")))</f>
        <v>Yıldız Pazar</v>
      </c>
    </row>
    <row r="386" spans="1:24" ht="30" customHeight="1" thickTop="1" thickBot="1">
      <c r="A386" s="125" t="s">
        <v>269</v>
      </c>
      <c r="B386" s="136" t="s">
        <v>352</v>
      </c>
      <c r="C386" s="137">
        <v>15648837000</v>
      </c>
      <c r="D386" s="137">
        <v>794512000</v>
      </c>
      <c r="E386" s="128">
        <f>VLOOKUP(A386,'Tüm - Sektör'!$A:$H,5,0)</f>
        <v>1.9153756468625605</v>
      </c>
      <c r="F386" s="128">
        <f>VLOOKUP(A386,'Tüm - Sektör'!$A:$H,6,0)</f>
        <v>6.6965482056300679E-2</v>
      </c>
      <c r="G386" s="127">
        <f>VLOOKUP(A386,'Tüm - Sektör'!$A:$H,7,0)</f>
        <v>576.62533099999996</v>
      </c>
      <c r="H386" s="159">
        <v>36.22</v>
      </c>
      <c r="I386" s="141" t="e">
        <f>VLOOKUP(A386,'Tüm - Sektör'!$A:$H,9,0)</f>
        <v>#REF!</v>
      </c>
      <c r="J386" s="145" t="e">
        <f>VLOOKUP(A386,'Tüm - Sektör'!$A:$H,10,0)</f>
        <v>#REF!</v>
      </c>
      <c r="K386" s="146" t="e">
        <f>VLOOKUP(A386,'Tüm - Sektör'!$A:$H,11,0)</f>
        <v>#REF!</v>
      </c>
      <c r="L386" s="146" t="e">
        <f>VLOOKUP(A386,'Tüm - Sektör'!$A:$H,12,0)</f>
        <v>#REF!</v>
      </c>
      <c r="M386" s="146" t="e">
        <f>VLOOKUP(A386,'Tüm - Sektör'!$A:$H,13,0)</f>
        <v>#REF!</v>
      </c>
      <c r="N386" s="147" t="e">
        <f>VLOOKUP(A386,'Tüm - Sektör'!$A:$H,14,0)</f>
        <v>#REF!</v>
      </c>
      <c r="O386" s="148" t="e">
        <f>VLOOKUP(A386,'Tüm - Sektör'!$A:$H,15,0)</f>
        <v>#REF!</v>
      </c>
      <c r="P386" s="156" t="e">
        <f>VLOOKUP(A386,'Tüm - Sektör'!$A:$H,16,0)</f>
        <v>#REF!</v>
      </c>
      <c r="Q386" s="158">
        <f>E386*G386/100</f>
        <v>11.044541163614628</v>
      </c>
      <c r="R386" s="166" t="str">
        <f>IF(OR(H386="", H387="", Q386=0), "", IF(H386&lt;H387, (H387-H386)/H386, ""))</f>
        <v/>
      </c>
      <c r="S386" s="191">
        <v>11.044541163614628</v>
      </c>
      <c r="T386" s="208">
        <f>S386-Q386</f>
        <v>0</v>
      </c>
      <c r="U386" s="222"/>
      <c r="W386" s="200"/>
      <c r="X386" s="209" t="str">
        <f>IF(COUNTIF('Yıldız Liste'!A:A, A386)&gt;0, "Yıldız Pazar", IF(COUNTIF('Ana Pazar Liste'!A:A, A386)&gt;0, "Ana Pazar", IF(COUNTIF('Alt Pazar Liste'!A:A, A386)&gt;0, "Alt Pazar", "")))</f>
        <v>Yıldız Pazar</v>
      </c>
    </row>
    <row r="387" spans="1:24" ht="30" customHeight="1" thickTop="1" thickBot="1">
      <c r="A387" s="125" t="s">
        <v>759</v>
      </c>
      <c r="B387" s="136" t="s">
        <v>374</v>
      </c>
      <c r="C387" s="137">
        <v>1357332842</v>
      </c>
      <c r="D387" s="137">
        <v>535000000</v>
      </c>
      <c r="E387" s="128">
        <f>VLOOKUP(A387,'Tüm - Sektör'!$A:$H,5,0)</f>
        <v>0.34225414469365084</v>
      </c>
      <c r="F387" s="128">
        <f>VLOOKUP(A387,'Tüm - Sektör'!$A:$H,6,0)</f>
        <v>1.1576454135756992E-3</v>
      </c>
      <c r="G387" s="127">
        <f>VLOOKUP(A387,'Tüm - Sektör'!$A:$H,7,0)</f>
        <v>3255.5922759999999</v>
      </c>
      <c r="H387" s="159">
        <v>35.9</v>
      </c>
      <c r="I387" s="141" t="e">
        <f>VLOOKUP(A387,'Tüm - Sektör'!$A:$H,9,0)</f>
        <v>#REF!</v>
      </c>
      <c r="J387" s="145" t="e">
        <f>VLOOKUP(A387,'Tüm - Sektör'!$A:$H,10,0)</f>
        <v>#REF!</v>
      </c>
      <c r="K387" s="146" t="e">
        <f>VLOOKUP(A387,'Tüm - Sektör'!$A:$H,11,0)</f>
        <v>#REF!</v>
      </c>
      <c r="L387" s="146" t="e">
        <f>VLOOKUP(A387,'Tüm - Sektör'!$A:$H,12,0)</f>
        <v>#REF!</v>
      </c>
      <c r="M387" s="146" t="e">
        <f>VLOOKUP(A387,'Tüm - Sektör'!$A:$H,13,0)</f>
        <v>#REF!</v>
      </c>
      <c r="N387" s="147" t="e">
        <f>VLOOKUP(A387,'Tüm - Sektör'!$A:$H,14,0)</f>
        <v>#REF!</v>
      </c>
      <c r="O387" s="148" t="e">
        <f>VLOOKUP(A387,'Tüm - Sektör'!$A:$H,15,0)</f>
        <v>#REF!</v>
      </c>
      <c r="P387" s="156" t="e">
        <f>VLOOKUP(A387,'Tüm - Sektör'!$A:$H,16,0)</f>
        <v>#REF!</v>
      </c>
      <c r="Q387" s="158">
        <f>E387*G387/100</f>
        <v>11.142399498936362</v>
      </c>
      <c r="R387" s="166" t="str">
        <f>IF(OR(H387="", H388="", Q387=0), "", IF(H387&lt;H388, (H388-H387)/H387, ""))</f>
        <v/>
      </c>
      <c r="S387" s="191">
        <v>11.142399498936362</v>
      </c>
      <c r="T387" s="208">
        <f>S387-Q387</f>
        <v>0</v>
      </c>
      <c r="U387" s="222"/>
      <c r="W387" s="200"/>
      <c r="X387" s="209" t="str">
        <f>IF(COUNTIF('Yıldız Liste'!A:A, A387)&gt;0, "Yıldız Pazar", IF(COUNTIF('Ana Pazar Liste'!A:A, A387)&gt;0, "Ana Pazar", IF(COUNTIF('Alt Pazar Liste'!A:A, A387)&gt;0, "Alt Pazar", "")))</f>
        <v>Yıldız Pazar</v>
      </c>
    </row>
    <row r="388" spans="1:24" ht="30" customHeight="1" thickTop="1" thickBot="1">
      <c r="A388" s="125" t="s">
        <v>724</v>
      </c>
      <c r="B388" s="136" t="s">
        <v>679</v>
      </c>
      <c r="C388" s="137">
        <v>3578645146</v>
      </c>
      <c r="D388" s="137">
        <v>960336000</v>
      </c>
      <c r="E388" s="128">
        <f>VLOOKUP(A388,'Tüm - Sektör'!$A:$H,5,0)</f>
        <v>2.6461720640307487</v>
      </c>
      <c r="F388" s="128">
        <f>VLOOKUP(A388,'Tüm - Sektör'!$A:$H,6,0)</f>
        <v>5.0403277410109498E-2</v>
      </c>
      <c r="G388" s="127">
        <f>VLOOKUP(A388,'Tüm - Sektör'!$A:$H,7,0)</f>
        <v>438.15582999999998</v>
      </c>
      <c r="H388" s="159">
        <v>34.5</v>
      </c>
      <c r="I388" s="141" t="e">
        <f>VLOOKUP(A388,'Tüm - Sektör'!$A:$H,9,0)</f>
        <v>#REF!</v>
      </c>
      <c r="J388" s="142" t="e">
        <f>VLOOKUP(A388,'Tüm - Sektör'!$A:$H,10,0)</f>
        <v>#REF!</v>
      </c>
      <c r="K388" s="141" t="e">
        <f>VLOOKUP(A388,'Tüm - Sektör'!$A:$H,11,0)</f>
        <v>#REF!</v>
      </c>
      <c r="L388" s="141" t="e">
        <f>VLOOKUP(A388,'Tüm - Sektör'!$A:$H,12,0)</f>
        <v>#REF!</v>
      </c>
      <c r="M388" s="141" t="e">
        <f>VLOOKUP(A388,'Tüm - Sektör'!$A:$H,13,0)</f>
        <v>#REF!</v>
      </c>
      <c r="N388" s="143" t="e">
        <f>VLOOKUP(A388,'Tüm - Sektör'!$A:$H,14,0)</f>
        <v>#REF!</v>
      </c>
      <c r="O388" s="144" t="e">
        <f>VLOOKUP(A388,'Tüm - Sektör'!$A:$H,15,0)</f>
        <v>#REF!</v>
      </c>
      <c r="P388" s="155" t="e">
        <f>VLOOKUP(A388,'Tüm - Sektör'!$A:$H,16,0)</f>
        <v>#REF!</v>
      </c>
      <c r="Q388" s="158">
        <f>E388*G388/100</f>
        <v>11.594357170382057</v>
      </c>
      <c r="R388" s="166" t="str">
        <f>IF(OR(H388="", H389="", Q388=0), "", IF(H388&lt;H389, (H389-H388)/H388, ""))</f>
        <v/>
      </c>
      <c r="S388" s="191">
        <v>11.594357170382057</v>
      </c>
      <c r="T388" s="208">
        <f>S388-Q388</f>
        <v>0</v>
      </c>
      <c r="U388" s="222"/>
      <c r="W388" s="200"/>
      <c r="X388" s="209" t="str">
        <f>IF(COUNTIF('Yıldız Liste'!A:A, A388)&gt;0, "Yıldız Pazar", IF(COUNTIF('Ana Pazar Liste'!A:A, A388)&gt;0, "Ana Pazar", IF(COUNTIF('Alt Pazar Liste'!A:A, A388)&gt;0, "Alt Pazar", "")))</f>
        <v>Yıldız Pazar</v>
      </c>
    </row>
    <row r="389" spans="1:24" ht="30" customHeight="1" thickTop="1" thickBot="1">
      <c r="A389" s="125" t="s">
        <v>358</v>
      </c>
      <c r="B389" s="136" t="s">
        <v>679</v>
      </c>
      <c r="C389" s="137">
        <v>12992829112</v>
      </c>
      <c r="D389" s="137">
        <v>300000000</v>
      </c>
      <c r="E389" s="128">
        <f>VLOOKUP(A389,'Tüm - Sektör'!$A:$H,5,0)</f>
        <v>13.282620289069667</v>
      </c>
      <c r="F389" s="128">
        <f>VLOOKUP(A389,'Tüm - Sektör'!$A:$H,6,0)</f>
        <v>1.3022176753989869</v>
      </c>
      <c r="G389" s="127">
        <f>VLOOKUP(A389,'Tüm - Sektör'!$A:$H,7,0)</f>
        <v>87.924075000000002</v>
      </c>
      <c r="H389" s="159">
        <v>34.26</v>
      </c>
      <c r="I389" s="141" t="e">
        <f>VLOOKUP(A389,'Tüm - Sektör'!$A:$H,9,0)</f>
        <v>#REF!</v>
      </c>
      <c r="J389" s="142" t="e">
        <f>VLOOKUP(A389,'Tüm - Sektör'!$A:$H,10,0)</f>
        <v>#REF!</v>
      </c>
      <c r="K389" s="141" t="e">
        <f>VLOOKUP(A389,'Tüm - Sektör'!$A:$H,11,0)</f>
        <v>#REF!</v>
      </c>
      <c r="L389" s="141" t="e">
        <f>VLOOKUP(A389,'Tüm - Sektör'!$A:$H,12,0)</f>
        <v>#REF!</v>
      </c>
      <c r="M389" s="141" t="e">
        <f>VLOOKUP(A389,'Tüm - Sektör'!$A:$H,13,0)</f>
        <v>#REF!</v>
      </c>
      <c r="N389" s="143" t="e">
        <f>VLOOKUP(A389,'Tüm - Sektör'!$A:$H,14,0)</f>
        <v>#REF!</v>
      </c>
      <c r="O389" s="144" t="e">
        <f>VLOOKUP(A389,'Tüm - Sektör'!$A:$H,15,0)</f>
        <v>#REF!</v>
      </c>
      <c r="P389" s="155" t="e">
        <f>VLOOKUP(A389,'Tüm - Sektör'!$A:$H,16,0)</f>
        <v>#REF!</v>
      </c>
      <c r="Q389" s="158">
        <f>E389*G389/100</f>
        <v>11.678621024926832</v>
      </c>
      <c r="R389" s="166" t="str">
        <f>IF(OR(H389="", H390="", Q389=0), "", IF(H389&lt;H390, (H390-H389)/H389, ""))</f>
        <v/>
      </c>
      <c r="S389" s="191">
        <v>11.678621024926832</v>
      </c>
      <c r="T389" s="208">
        <f>S389-Q389</f>
        <v>0</v>
      </c>
      <c r="U389" s="222"/>
      <c r="W389" s="200"/>
      <c r="X389" s="209" t="str">
        <f>IF(COUNTIF('Yıldız Liste'!A:A, A389)&gt;0, "Yıldız Pazar", IF(COUNTIF('Ana Pazar Liste'!A:A, A389)&gt;0, "Ana Pazar", IF(COUNTIF('Alt Pazar Liste'!A:A, A389)&gt;0, "Alt Pazar", "")))</f>
        <v>Yıldız Pazar</v>
      </c>
    </row>
    <row r="390" spans="1:24" ht="30" customHeight="1" thickTop="1" thickBot="1">
      <c r="A390" s="125" t="s">
        <v>299</v>
      </c>
      <c r="B390" s="126" t="s">
        <v>208</v>
      </c>
      <c r="C390" s="127">
        <v>15218561138</v>
      </c>
      <c r="D390" s="127">
        <v>2950000000</v>
      </c>
      <c r="E390" s="128">
        <f>VLOOKUP(A390,'Tüm - Sektör'!$A:$H,5,0)</f>
        <v>3.1744444523805555</v>
      </c>
      <c r="F390" s="128">
        <f>VLOOKUP(A390,'Tüm - Sektör'!$A:$H,6,0)</f>
        <v>3.260857167314387E-2</v>
      </c>
      <c r="G390" s="127">
        <f>VLOOKUP(A390,'Tüm - Sektör'!$A:$H,7,0)</f>
        <v>371.95620600000001</v>
      </c>
      <c r="H390" s="159">
        <v>33.9</v>
      </c>
      <c r="I390" s="128" t="e">
        <f>VLOOKUP(A390,'Tüm - Sektör'!$A:$H,9,0)</f>
        <v>#REF!</v>
      </c>
      <c r="J390" s="127" t="e">
        <f>VLOOKUP(A390,'Tüm - Sektör'!$A:$H,10,0)</f>
        <v>#REF!</v>
      </c>
      <c r="K390" s="128" t="e">
        <f>VLOOKUP(A390,'Tüm - Sektör'!$A:$H,11,0)</f>
        <v>#REF!</v>
      </c>
      <c r="L390" s="128" t="e">
        <f>VLOOKUP(A390,'Tüm - Sektör'!$A:$H,12,0)</f>
        <v>#REF!</v>
      </c>
      <c r="M390" s="128" t="e">
        <f>VLOOKUP(A390,'Tüm - Sektör'!$A:$H,13,0)</f>
        <v>#REF!</v>
      </c>
      <c r="N390" s="129" t="e">
        <f>VLOOKUP(A390,'Tüm - Sektör'!$A:$H,14,0)</f>
        <v>#REF!</v>
      </c>
      <c r="O390" s="130" t="e">
        <f>VLOOKUP(A390,'Tüm - Sektör'!$A:$H,15,0)</f>
        <v>#REF!</v>
      </c>
      <c r="P390" s="152" t="e">
        <f>VLOOKUP(A390,'Tüm - Sektör'!$A:$H,16,0)</f>
        <v>#REF!</v>
      </c>
      <c r="Q390" s="158">
        <f>E390*G390/100</f>
        <v>11.807543146652192</v>
      </c>
      <c r="R390" s="166" t="str">
        <f>IF(OR(H390="", H391="", Q390=0), "", IF(H390&lt;H391, (H391-H390)/H390, ""))</f>
        <v/>
      </c>
      <c r="S390" s="191">
        <v>11.807543146652192</v>
      </c>
      <c r="T390" s="208">
        <f>S390-Q390</f>
        <v>0</v>
      </c>
      <c r="U390" s="222"/>
      <c r="W390" s="200"/>
      <c r="X390" s="209" t="str">
        <f>IF(COUNTIF('Yıldız Liste'!A:A, A390)&gt;0, "Yıldız Pazar", IF(COUNTIF('Ana Pazar Liste'!A:A, A390)&gt;0, "Ana Pazar", IF(COUNTIF('Alt Pazar Liste'!A:A, A390)&gt;0, "Alt Pazar", "")))</f>
        <v>Yıldız Pazar</v>
      </c>
    </row>
    <row r="391" spans="1:24" ht="30" customHeight="1" thickTop="1" thickBot="1">
      <c r="A391" s="125" t="s">
        <v>753</v>
      </c>
      <c r="B391" s="136" t="s">
        <v>374</v>
      </c>
      <c r="C391" s="137"/>
      <c r="D391" s="137"/>
      <c r="E391" s="128">
        <f>VLOOKUP(A391,'Tüm - Sektör'!$A:$H,5,0)</f>
        <v>1.619239063081116</v>
      </c>
      <c r="F391" s="128">
        <f>VLOOKUP(A391,'Tüm - Sektör'!$A:$H,6,0)</f>
        <v>4.948390114040576E-3</v>
      </c>
      <c r="G391" s="127">
        <f>VLOOKUP(A391,'Tüm - Sektör'!$A:$H,7,0)</f>
        <v>734.86807199999998</v>
      </c>
      <c r="H391" s="159">
        <v>33.619999999999997</v>
      </c>
      <c r="I391" s="141" t="e">
        <f>VLOOKUP(A391,'Tüm - Sektör'!$A:$H,9,0)</f>
        <v>#REF!</v>
      </c>
      <c r="J391" s="145" t="e">
        <f>VLOOKUP(A391,'Tüm - Sektör'!$A:$H,10,0)</f>
        <v>#REF!</v>
      </c>
      <c r="K391" s="146" t="e">
        <f>VLOOKUP(A391,'Tüm - Sektör'!$A:$H,11,0)</f>
        <v>#REF!</v>
      </c>
      <c r="L391" s="146" t="e">
        <f>VLOOKUP(A391,'Tüm - Sektör'!$A:$H,12,0)</f>
        <v>#REF!</v>
      </c>
      <c r="M391" s="146" t="e">
        <f>VLOOKUP(A391,'Tüm - Sektör'!$A:$H,13,0)</f>
        <v>#REF!</v>
      </c>
      <c r="N391" s="147" t="e">
        <f>VLOOKUP(A391,'Tüm - Sektör'!$A:$H,14,0)</f>
        <v>#REF!</v>
      </c>
      <c r="O391" s="148" t="e">
        <f>VLOOKUP(A391,'Tüm - Sektör'!$A:$H,15,0)</f>
        <v>#REF!</v>
      </c>
      <c r="P391" s="156" t="e">
        <f>VLOOKUP(A391,'Tüm - Sektör'!$A:$H,16,0)</f>
        <v>#REF!</v>
      </c>
      <c r="Q391" s="158">
        <f>E391*G391/100</f>
        <v>11.89927088393506</v>
      </c>
      <c r="R391" s="166" t="str">
        <f>IF(OR(H391="", H392="", Q391=0), "", IF(H391&lt;H392, (H392-H391)/H391, ""))</f>
        <v/>
      </c>
      <c r="S391" s="191">
        <v>11.89927088393506</v>
      </c>
      <c r="T391" s="208">
        <f>S391-Q391</f>
        <v>0</v>
      </c>
      <c r="U391" s="222"/>
      <c r="W391" s="200"/>
      <c r="X391" s="209" t="str">
        <f>IF(COUNTIF('Yıldız Liste'!A:A, A391)&gt;0, "Yıldız Pazar", IF(COUNTIF('Ana Pazar Liste'!A:A, A391)&gt;0, "Ana Pazar", IF(COUNTIF('Alt Pazar Liste'!A:A, A391)&gt;0, "Alt Pazar", "")))</f>
        <v>Yıldız Pazar</v>
      </c>
    </row>
    <row r="392" spans="1:24" ht="30" customHeight="1" thickTop="1" thickBot="1">
      <c r="A392" s="125" t="s">
        <v>243</v>
      </c>
      <c r="B392" s="136" t="s">
        <v>349</v>
      </c>
      <c r="C392" s="137">
        <v>126462671000</v>
      </c>
      <c r="D392" s="137">
        <v>2435345179</v>
      </c>
      <c r="E392" s="128">
        <f>VLOOKUP(A392,'Tüm - Sektör'!$A:$H,5,0)</f>
        <v>1.368969667242586</v>
      </c>
      <c r="F392" s="128">
        <f>VLOOKUP(A392,'Tüm - Sektör'!$A:$H,6,0)</f>
        <v>1.7566423690003188E-2</v>
      </c>
      <c r="G392" s="127">
        <f>VLOOKUP(A392,'Tüm - Sektör'!$A:$H,7,0)</f>
        <v>888.70126800000003</v>
      </c>
      <c r="H392" s="159">
        <v>32.880000000000003</v>
      </c>
      <c r="I392" s="141" t="e">
        <f>VLOOKUP(A392,'Tüm - Sektör'!$A:$H,9,0)</f>
        <v>#REF!</v>
      </c>
      <c r="J392" s="145" t="e">
        <f>VLOOKUP(A392,'Tüm - Sektör'!$A:$H,10,0)</f>
        <v>#REF!</v>
      </c>
      <c r="K392" s="146" t="e">
        <f>VLOOKUP(A392,'Tüm - Sektör'!$A:$H,11,0)</f>
        <v>#REF!</v>
      </c>
      <c r="L392" s="146" t="e">
        <f>VLOOKUP(A392,'Tüm - Sektör'!$A:$H,12,0)</f>
        <v>#REF!</v>
      </c>
      <c r="M392" s="146" t="e">
        <f>VLOOKUP(A392,'Tüm - Sektör'!$A:$H,13,0)</f>
        <v>#REF!</v>
      </c>
      <c r="N392" s="147" t="e">
        <f>VLOOKUP(A392,'Tüm - Sektör'!$A:$H,14,0)</f>
        <v>#REF!</v>
      </c>
      <c r="O392" s="148" t="e">
        <f>VLOOKUP(A392,'Tüm - Sektör'!$A:$H,15,0)</f>
        <v>#REF!</v>
      </c>
      <c r="P392" s="156" t="e">
        <f>VLOOKUP(A392,'Tüm - Sektör'!$A:$H,16,0)</f>
        <v>#REF!</v>
      </c>
      <c r="Q392" s="158">
        <f>E392*G392/100</f>
        <v>12.166050791320242</v>
      </c>
      <c r="R392" s="166" t="str">
        <f>IF(OR(H392="", H393="", Q392=0), "", IF(H392&lt;H393, (H393-H392)/H392, ""))</f>
        <v/>
      </c>
      <c r="S392" s="191">
        <v>12.166050791320242</v>
      </c>
      <c r="T392" s="208">
        <f>S392-Q392</f>
        <v>0</v>
      </c>
      <c r="U392" s="222"/>
      <c r="W392" s="200"/>
      <c r="X392" s="209" t="str">
        <f>IF(COUNTIF('Yıldız Liste'!A:A, A392)&gt;0, "Yıldız Pazar", IF(COUNTIF('Ana Pazar Liste'!A:A, A392)&gt;0, "Ana Pazar", IF(COUNTIF('Alt Pazar Liste'!A:A, A392)&gt;0, "Alt Pazar", "")))</f>
        <v>Yıldız Pazar</v>
      </c>
    </row>
    <row r="393" spans="1:24" ht="30" customHeight="1" thickTop="1" thickBot="1">
      <c r="A393" s="125" t="s">
        <v>360</v>
      </c>
      <c r="B393" s="136" t="s">
        <v>287</v>
      </c>
      <c r="C393" s="137">
        <v>7693162624</v>
      </c>
      <c r="D393" s="137">
        <v>474600000</v>
      </c>
      <c r="E393" s="128">
        <f>VLOOKUP(A393,'Tüm - Sektör'!$A:$H,5,0)</f>
        <v>10.78904844164567</v>
      </c>
      <c r="F393" s="128">
        <f>VLOOKUP(A393,'Tüm - Sektör'!$A:$H,6,0)</f>
        <v>0.71040405352175984</v>
      </c>
      <c r="G393" s="127">
        <f>VLOOKUP(A393,'Tüm - Sektör'!$A:$H,7,0)</f>
        <v>113.270408</v>
      </c>
      <c r="H393" s="159">
        <v>32.74</v>
      </c>
      <c r="I393" s="141" t="e">
        <f>VLOOKUP(A393,'Tüm - Sektör'!$A:$H,9,0)</f>
        <v>#REF!</v>
      </c>
      <c r="J393" s="145" t="e">
        <f>VLOOKUP(A393,'Tüm - Sektör'!$A:$H,10,0)</f>
        <v>#REF!</v>
      </c>
      <c r="K393" s="146" t="e">
        <f>VLOOKUP(A393,'Tüm - Sektör'!$A:$H,11,0)</f>
        <v>#REF!</v>
      </c>
      <c r="L393" s="146" t="e">
        <f>VLOOKUP(A393,'Tüm - Sektör'!$A:$H,12,0)</f>
        <v>#REF!</v>
      </c>
      <c r="M393" s="146" t="e">
        <f>VLOOKUP(A393,'Tüm - Sektör'!$A:$H,13,0)</f>
        <v>#REF!</v>
      </c>
      <c r="N393" s="147" t="e">
        <f>VLOOKUP(A393,'Tüm - Sektör'!$A:$H,14,0)</f>
        <v>#REF!</v>
      </c>
      <c r="O393" s="148" t="e">
        <f>VLOOKUP(A393,'Tüm - Sektör'!$A:$H,15,0)</f>
        <v>#REF!</v>
      </c>
      <c r="P393" s="156" t="e">
        <f>VLOOKUP(A393,'Tüm - Sektör'!$A:$H,16,0)</f>
        <v>#REF!</v>
      </c>
      <c r="Q393" s="158">
        <f>E393*G393/100</f>
        <v>12.220799189169693</v>
      </c>
      <c r="R393" s="166" t="str">
        <f>IF(OR(H393="", H394="", Q393=0), "", IF(H393&lt;H394, (H394-H393)/H393, ""))</f>
        <v/>
      </c>
      <c r="S393" s="191">
        <v>12.220799189169693</v>
      </c>
      <c r="T393" s="208">
        <f>S393-Q393</f>
        <v>0</v>
      </c>
      <c r="U393" s="222"/>
      <c r="W393" s="200"/>
      <c r="X393" s="209" t="str">
        <f>IF(COUNTIF('Yıldız Liste'!A:A, A393)&gt;0, "Yıldız Pazar", IF(COUNTIF('Ana Pazar Liste'!A:A, A393)&gt;0, "Ana Pazar", IF(COUNTIF('Alt Pazar Liste'!A:A, A393)&gt;0, "Alt Pazar", "")))</f>
        <v>Yıldız Pazar</v>
      </c>
    </row>
    <row r="394" spans="1:24" ht="30" customHeight="1" thickTop="1" thickBot="1">
      <c r="A394" s="125" t="s">
        <v>702</v>
      </c>
      <c r="B394" s="126" t="s">
        <v>208</v>
      </c>
      <c r="C394" s="127">
        <v>18418307434</v>
      </c>
      <c r="D394" s="127">
        <v>540000000</v>
      </c>
      <c r="E394" s="128">
        <f>VLOOKUP(A394,'Tüm - Sektör'!$A:$H,5,0)</f>
        <v>11.173881507869719</v>
      </c>
      <c r="F394" s="128">
        <f>VLOOKUP(A394,'Tüm - Sektör'!$A:$H,6,0)</f>
        <v>0.62704161099156674</v>
      </c>
      <c r="G394" s="127">
        <f>VLOOKUP(A394,'Tüm - Sektör'!$A:$H,7,0)</f>
        <v>109.977541</v>
      </c>
      <c r="H394" s="159">
        <v>32.56</v>
      </c>
      <c r="I394" s="128" t="e">
        <f>VLOOKUP(A394,'Tüm - Sektör'!$A:$H,9,0)</f>
        <v>#REF!</v>
      </c>
      <c r="J394" s="127" t="e">
        <f>VLOOKUP(A394,'Tüm - Sektör'!$A:$H,10,0)</f>
        <v>#REF!</v>
      </c>
      <c r="K394" s="128" t="e">
        <f>VLOOKUP(A394,'Tüm - Sektör'!$A:$H,11,0)</f>
        <v>#REF!</v>
      </c>
      <c r="L394" s="128" t="e">
        <f>VLOOKUP(A394,'Tüm - Sektör'!$A:$H,12,0)</f>
        <v>#REF!</v>
      </c>
      <c r="M394" s="128" t="e">
        <f>VLOOKUP(A394,'Tüm - Sektör'!$A:$H,13,0)</f>
        <v>#REF!</v>
      </c>
      <c r="N394" s="129" t="e">
        <f>VLOOKUP(A394,'Tüm - Sektör'!$A:$H,14,0)</f>
        <v>#REF!</v>
      </c>
      <c r="O394" s="130" t="e">
        <f>VLOOKUP(A394,'Tüm - Sektör'!$A:$H,15,0)</f>
        <v>#REF!</v>
      </c>
      <c r="P394" s="152" t="e">
        <f>VLOOKUP(A394,'Tüm - Sektör'!$A:$H,16,0)</f>
        <v>#REF!</v>
      </c>
      <c r="Q394" s="158">
        <f>E394*G394/100</f>
        <v>12.28876011660884</v>
      </c>
      <c r="R394" s="166" t="str">
        <f>IF(OR(H394="", H395="", Q394=0), "", IF(H394&lt;H395, (H395-H394)/H394, ""))</f>
        <v/>
      </c>
      <c r="S394" s="191">
        <v>12.28876011660884</v>
      </c>
      <c r="T394" s="208">
        <f>S394-Q394</f>
        <v>0</v>
      </c>
      <c r="U394" s="222"/>
      <c r="W394" s="200"/>
      <c r="X394" s="209" t="str">
        <f>IF(COUNTIF('Yıldız Liste'!A:A, A394)&gt;0, "Yıldız Pazar", IF(COUNTIF('Ana Pazar Liste'!A:A, A394)&gt;0, "Ana Pazar", IF(COUNTIF('Alt Pazar Liste'!A:A, A394)&gt;0, "Alt Pazar", "")))</f>
        <v>Yıldız Pazar</v>
      </c>
    </row>
    <row r="395" spans="1:24" ht="30" customHeight="1" thickTop="1" thickBot="1">
      <c r="A395" s="125" t="s">
        <v>132</v>
      </c>
      <c r="B395" s="136" t="s">
        <v>351</v>
      </c>
      <c r="C395" s="137">
        <v>4550322502</v>
      </c>
      <c r="D395" s="137">
        <v>355000000</v>
      </c>
      <c r="E395" s="128">
        <f>VLOOKUP(A395,'Tüm - Sektör'!$A:$H,5,0)</f>
        <v>9.6225630474179891</v>
      </c>
      <c r="F395" s="128">
        <f>VLOOKUP(A395,'Tüm - Sektör'!$A:$H,6,0)</f>
        <v>0.87438101294120751</v>
      </c>
      <c r="G395" s="127">
        <f>VLOOKUP(A395,'Tüm - Sektör'!$A:$H,7,0)</f>
        <v>128.94884099999999</v>
      </c>
      <c r="H395" s="159">
        <v>32.24</v>
      </c>
      <c r="I395" s="141" t="e">
        <f>VLOOKUP(A395,'Tüm - Sektör'!$A:$H,9,0)</f>
        <v>#REF!</v>
      </c>
      <c r="J395" s="145" t="e">
        <f>VLOOKUP(A395,'Tüm - Sektör'!$A:$H,10,0)</f>
        <v>#REF!</v>
      </c>
      <c r="K395" s="146" t="e">
        <f>VLOOKUP(A395,'Tüm - Sektör'!$A:$H,11,0)</f>
        <v>#REF!</v>
      </c>
      <c r="L395" s="146" t="e">
        <f>VLOOKUP(A395,'Tüm - Sektör'!$A:$H,12,0)</f>
        <v>#REF!</v>
      </c>
      <c r="M395" s="146" t="e">
        <f>VLOOKUP(A395,'Tüm - Sektör'!$A:$H,13,0)</f>
        <v>#REF!</v>
      </c>
      <c r="N395" s="147" t="e">
        <f>VLOOKUP(A395,'Tüm - Sektör'!$A:$H,14,0)</f>
        <v>#REF!</v>
      </c>
      <c r="O395" s="148" t="e">
        <f>VLOOKUP(A395,'Tüm - Sektör'!$A:$H,15,0)</f>
        <v>#REF!</v>
      </c>
      <c r="P395" s="156" t="e">
        <f>VLOOKUP(A395,'Tüm - Sektör'!$A:$H,16,0)</f>
        <v>#REF!</v>
      </c>
      <c r="Q395" s="158">
        <f>E395*G395/100</f>
        <v>12.408183524139776</v>
      </c>
      <c r="R395" s="166" t="str">
        <f>IF(OR(H395="", H396="", Q395=0), "", IF(H395&lt;H396, (H396-H395)/H395, ""))</f>
        <v/>
      </c>
      <c r="S395" s="191">
        <v>12.408183524139776</v>
      </c>
      <c r="T395" s="208">
        <f>S395-Q395</f>
        <v>0</v>
      </c>
      <c r="U395" s="222"/>
      <c r="W395" s="200"/>
      <c r="X395" s="209" t="str">
        <f>IF(COUNTIF('Yıldız Liste'!A:A, A395)&gt;0, "Yıldız Pazar", IF(COUNTIF('Ana Pazar Liste'!A:A, A395)&gt;0, "Ana Pazar", IF(COUNTIF('Alt Pazar Liste'!A:A, A395)&gt;0, "Alt Pazar", "")))</f>
        <v>Yıldız Pazar</v>
      </c>
    </row>
    <row r="396" spans="1:24" ht="30" customHeight="1" thickTop="1" thickBot="1">
      <c r="A396" s="125" t="s">
        <v>604</v>
      </c>
      <c r="B396" s="136" t="s">
        <v>353</v>
      </c>
      <c r="C396" s="137">
        <v>5111720579</v>
      </c>
      <c r="D396" s="137">
        <v>168000000</v>
      </c>
      <c r="E396" s="128">
        <f>VLOOKUP(A396,'Tüm - Sektör'!$A:$H,5,0)</f>
        <v>28.95169167050566</v>
      </c>
      <c r="F396" s="128">
        <f>VLOOKUP(A396,'Tüm - Sektör'!$A:$H,6,0)</f>
        <v>5.5590805818943281</v>
      </c>
      <c r="G396" s="127">
        <f>VLOOKUP(A396,'Tüm - Sektör'!$A:$H,7,0)</f>
        <v>42.916003000000003</v>
      </c>
      <c r="H396" s="159">
        <v>32.200000000000003</v>
      </c>
      <c r="I396" s="141" t="e">
        <f>VLOOKUP(A396,'Tüm - Sektör'!$A:$H,9,0)</f>
        <v>#REF!</v>
      </c>
      <c r="J396" s="145" t="e">
        <f>VLOOKUP(A396,'Tüm - Sektör'!$A:$H,10,0)</f>
        <v>#REF!</v>
      </c>
      <c r="K396" s="146" t="e">
        <f>VLOOKUP(A396,'Tüm - Sektör'!$A:$H,11,0)</f>
        <v>#REF!</v>
      </c>
      <c r="L396" s="146" t="e">
        <f>VLOOKUP(A396,'Tüm - Sektör'!$A:$H,12,0)</f>
        <v>#REF!</v>
      </c>
      <c r="M396" s="146" t="e">
        <f>VLOOKUP(A396,'Tüm - Sektör'!$A:$H,13,0)</f>
        <v>#REF!</v>
      </c>
      <c r="N396" s="147" t="e">
        <f>VLOOKUP(A396,'Tüm - Sektör'!$A:$H,14,0)</f>
        <v>#REF!</v>
      </c>
      <c r="O396" s="148" t="e">
        <f>VLOOKUP(A396,'Tüm - Sektör'!$A:$H,15,0)</f>
        <v>#REF!</v>
      </c>
      <c r="P396" s="156" t="e">
        <f>VLOOKUP(A396,'Tüm - Sektör'!$A:$H,16,0)</f>
        <v>#REF!</v>
      </c>
      <c r="Q396" s="158">
        <f>E396*G396/100</f>
        <v>12.42490886586496</v>
      </c>
      <c r="R396" s="166" t="str">
        <f>IF(OR(H396="", H397="", Q396=0), "", IF(H396&lt;H397, (H397-H396)/H396, ""))</f>
        <v/>
      </c>
      <c r="S396" s="191">
        <v>12.42490886586496</v>
      </c>
      <c r="T396" s="208">
        <f>S396-Q396</f>
        <v>0</v>
      </c>
      <c r="U396" s="222"/>
      <c r="W396" s="200"/>
      <c r="X396" s="209" t="str">
        <f>IF(COUNTIF('Yıldız Liste'!A:A, A396)&gt;0, "Yıldız Pazar", IF(COUNTIF('Ana Pazar Liste'!A:A, A396)&gt;0, "Ana Pazar", IF(COUNTIF('Alt Pazar Liste'!A:A, A396)&gt;0, "Alt Pazar", "")))</f>
        <v>Yıldız Pazar</v>
      </c>
    </row>
    <row r="397" spans="1:24" ht="30" customHeight="1" thickTop="1" thickBot="1">
      <c r="A397" s="125" t="s">
        <v>459</v>
      </c>
      <c r="B397" s="126" t="s">
        <v>208</v>
      </c>
      <c r="C397" s="127">
        <v>16106307516</v>
      </c>
      <c r="D397" s="127">
        <v>1078290009</v>
      </c>
      <c r="E397" s="128">
        <f>VLOOKUP(A397,'Tüm - Sektör'!$A:$H,5,0)</f>
        <v>4.4590487295868373</v>
      </c>
      <c r="F397" s="128">
        <f>VLOOKUP(A397,'Tüm - Sektör'!$A:$H,6,0)</f>
        <v>0.13784321139239505</v>
      </c>
      <c r="G397" s="127">
        <f>VLOOKUP(A397,'Tüm - Sektör'!$A:$H,7,0)</f>
        <v>287.17617999999999</v>
      </c>
      <c r="H397" s="159">
        <v>31.24</v>
      </c>
      <c r="I397" s="128" t="e">
        <f>VLOOKUP(A397,'Tüm - Sektör'!$A:$H,9,0)</f>
        <v>#REF!</v>
      </c>
      <c r="J397" s="127" t="e">
        <f>VLOOKUP(A397,'Tüm - Sektör'!$A:$H,10,0)</f>
        <v>#REF!</v>
      </c>
      <c r="K397" s="128" t="e">
        <f>VLOOKUP(A397,'Tüm - Sektör'!$A:$H,11,0)</f>
        <v>#REF!</v>
      </c>
      <c r="L397" s="128" t="e">
        <f>VLOOKUP(A397,'Tüm - Sektör'!$A:$H,12,0)</f>
        <v>#REF!</v>
      </c>
      <c r="M397" s="128" t="e">
        <f>VLOOKUP(A397,'Tüm - Sektör'!$A:$H,13,0)</f>
        <v>#REF!</v>
      </c>
      <c r="N397" s="129" t="e">
        <f>VLOOKUP(A397,'Tüm - Sektör'!$A:$H,14,0)</f>
        <v>#REF!</v>
      </c>
      <c r="O397" s="130" t="e">
        <f>VLOOKUP(A397,'Tüm - Sektör'!$A:$H,15,0)</f>
        <v>#REF!</v>
      </c>
      <c r="P397" s="152" t="e">
        <f>VLOOKUP(A397,'Tüm - Sektör'!$A:$H,16,0)</f>
        <v>#REF!</v>
      </c>
      <c r="Q397" s="158">
        <f>E397*G397/100</f>
        <v>12.805325805966008</v>
      </c>
      <c r="R397" s="166" t="str">
        <f>IF(OR(H397="", H398="", Q397=0), "", IF(H397&lt;H398, (H398-H397)/H397, ""))</f>
        <v/>
      </c>
      <c r="S397" s="191">
        <v>12.805325805966008</v>
      </c>
      <c r="T397" s="208">
        <f>S397-Q397</f>
        <v>0</v>
      </c>
      <c r="U397" s="222"/>
      <c r="W397" s="200"/>
      <c r="X397" s="209" t="str">
        <f>IF(COUNTIF('Yıldız Liste'!A:A, A397)&gt;0, "Yıldız Pazar", IF(COUNTIF('Ana Pazar Liste'!A:A, A397)&gt;0, "Ana Pazar", IF(COUNTIF('Alt Pazar Liste'!A:A, A397)&gt;0, "Alt Pazar", "")))</f>
        <v>Yıldız Pazar</v>
      </c>
    </row>
    <row r="398" spans="1:24" ht="30" customHeight="1" thickTop="1" thickBot="1">
      <c r="A398" s="125" t="s">
        <v>184</v>
      </c>
      <c r="B398" s="136" t="s">
        <v>355</v>
      </c>
      <c r="C398" s="137">
        <v>5647873743</v>
      </c>
      <c r="D398" s="137">
        <v>494000000</v>
      </c>
      <c r="E398" s="128">
        <f>VLOOKUP(A398,'Tüm - Sektör'!$A:$H,5,0)</f>
        <v>4.4484961248293926</v>
      </c>
      <c r="F398" s="128">
        <f>VLOOKUP(A398,'Tüm - Sektör'!$A:$H,6,0)</f>
        <v>0.33352047719518613</v>
      </c>
      <c r="G398" s="127">
        <f>VLOOKUP(A398,'Tüm - Sektör'!$A:$H,7,0)</f>
        <v>292.914446</v>
      </c>
      <c r="H398" s="159">
        <v>30.7</v>
      </c>
      <c r="I398" s="138" t="e">
        <f>VLOOKUP(A398,'Tüm - Sektör'!$A:$H,9,0)</f>
        <v>#REF!</v>
      </c>
      <c r="J398" s="137" t="e">
        <f>VLOOKUP(A398,'Tüm - Sektör'!$A:$H,10,0)</f>
        <v>#REF!</v>
      </c>
      <c r="K398" s="138" t="e">
        <f>VLOOKUP(A398,'Tüm - Sektör'!$A:$H,11,0)</f>
        <v>#REF!</v>
      </c>
      <c r="L398" s="138" t="e">
        <f>VLOOKUP(A398,'Tüm - Sektör'!$A:$H,12,0)</f>
        <v>#REF!</v>
      </c>
      <c r="M398" s="138" t="e">
        <f>VLOOKUP(A398,'Tüm - Sektör'!$A:$H,13,0)</f>
        <v>#REF!</v>
      </c>
      <c r="N398" s="139" t="e">
        <f>VLOOKUP(A398,'Tüm - Sektör'!$A:$H,14,0)</f>
        <v>#REF!</v>
      </c>
      <c r="O398" s="140" t="e">
        <f>VLOOKUP(A398,'Tüm - Sektör'!$A:$H,15,0)</f>
        <v>#REF!</v>
      </c>
      <c r="P398" s="154" t="e">
        <f>VLOOKUP(A398,'Tüm - Sektör'!$A:$H,16,0)</f>
        <v>#REF!</v>
      </c>
      <c r="Q398" s="158">
        <f>E398*G398/100</f>
        <v>13.030287779375483</v>
      </c>
      <c r="R398" s="166" t="str">
        <f>IF(OR(H398="", H399="", Q398=0), "", IF(H398&lt;H399, (H399-H398)/H398, ""))</f>
        <v/>
      </c>
      <c r="S398" s="191">
        <v>13.030287779375483</v>
      </c>
      <c r="T398" s="208">
        <f>S398-Q398</f>
        <v>0</v>
      </c>
      <c r="U398" s="222"/>
      <c r="W398" s="200"/>
      <c r="X398" s="209" t="str">
        <f>IF(COUNTIF('Yıldız Liste'!A:A, A398)&gt;0, "Yıldız Pazar", IF(COUNTIF('Ana Pazar Liste'!A:A, A398)&gt;0, "Ana Pazar", IF(COUNTIF('Alt Pazar Liste'!A:A, A398)&gt;0, "Alt Pazar", "")))</f>
        <v>Yıldız Pazar</v>
      </c>
    </row>
    <row r="399" spans="1:24" ht="30" customHeight="1" thickTop="1" thickBot="1">
      <c r="A399" s="125" t="s">
        <v>0</v>
      </c>
      <c r="B399" s="136" t="s">
        <v>287</v>
      </c>
      <c r="C399" s="137">
        <v>11903282434</v>
      </c>
      <c r="D399" s="137">
        <v>149798932</v>
      </c>
      <c r="E399" s="128">
        <f>VLOOKUP(A399,'Tüm - Sektör'!$A:$H,5,0)</f>
        <v>14.934236725706491</v>
      </c>
      <c r="F399" s="128">
        <f>VLOOKUP(A399,'Tüm - Sektör'!$A:$H,6,0)</f>
        <v>3.3231738318193287</v>
      </c>
      <c r="G399" s="127">
        <f>VLOOKUP(A399,'Tüm - Sektör'!$A:$H,7,0)</f>
        <v>88.406610999999998</v>
      </c>
      <c r="H399" s="159">
        <v>30.3</v>
      </c>
      <c r="I399" s="141" t="e">
        <f>VLOOKUP(A399,'Tüm - Sektör'!$A:$H,9,0)</f>
        <v>#REF!</v>
      </c>
      <c r="J399" s="145" t="e">
        <f>VLOOKUP(A399,'Tüm - Sektör'!$A:$H,10,0)</f>
        <v>#REF!</v>
      </c>
      <c r="K399" s="146" t="e">
        <f>VLOOKUP(A399,'Tüm - Sektör'!$A:$H,11,0)</f>
        <v>#REF!</v>
      </c>
      <c r="L399" s="146" t="e">
        <f>VLOOKUP(A399,'Tüm - Sektör'!$A:$H,12,0)</f>
        <v>#REF!</v>
      </c>
      <c r="M399" s="146" t="e">
        <f>VLOOKUP(A399,'Tüm - Sektör'!$A:$H,13,0)</f>
        <v>#REF!</v>
      </c>
      <c r="N399" s="147" t="e">
        <f>VLOOKUP(A399,'Tüm - Sektör'!$A:$H,14,0)</f>
        <v>#REF!</v>
      </c>
      <c r="O399" s="148" t="e">
        <f>VLOOKUP(A399,'Tüm - Sektör'!$A:$H,15,0)</f>
        <v>#REF!</v>
      </c>
      <c r="P399" s="156" t="e">
        <f>VLOOKUP(A399,'Tüm - Sektör'!$A:$H,16,0)</f>
        <v>#REF!</v>
      </c>
      <c r="Q399" s="158">
        <f>E399*G399/100</f>
        <v>13.202852567914475</v>
      </c>
      <c r="R399" s="166" t="str">
        <f>IF(OR(H399="", H400="", Q399=0), "", IF(H399&lt;H400, (H400-H399)/H399, ""))</f>
        <v/>
      </c>
      <c r="S399" s="191">
        <v>13.202852567914475</v>
      </c>
      <c r="T399" s="208">
        <f>S399-Q399</f>
        <v>0</v>
      </c>
      <c r="U399" s="222"/>
      <c r="W399" s="200"/>
      <c r="X399" s="209" t="str">
        <f>IF(COUNTIF('Yıldız Liste'!A:A, A399)&gt;0, "Yıldız Pazar", IF(COUNTIF('Ana Pazar Liste'!A:A, A399)&gt;0, "Ana Pazar", IF(COUNTIF('Alt Pazar Liste'!A:A, A399)&gt;0, "Alt Pazar", "")))</f>
        <v>Yıldız Pazar</v>
      </c>
    </row>
    <row r="400" spans="1:24" ht="30" customHeight="1" thickTop="1" thickBot="1">
      <c r="A400" s="125" t="s">
        <v>520</v>
      </c>
      <c r="B400" s="136" t="s">
        <v>221</v>
      </c>
      <c r="C400" s="137">
        <v>9975791841</v>
      </c>
      <c r="D400" s="137">
        <v>167500000</v>
      </c>
      <c r="E400" s="128">
        <f>VLOOKUP(A400,'Tüm - Sektör'!$A:$H,5,0)</f>
        <v>26.963738759659929</v>
      </c>
      <c r="F400" s="128">
        <f>VLOOKUP(A400,'Tüm - Sektör'!$A:$H,6,0)</f>
        <v>5.5509498218548492</v>
      </c>
      <c r="G400" s="127">
        <f>VLOOKUP(A400,'Tüm - Sektör'!$A:$H,7,0)</f>
        <v>49.784793999999998</v>
      </c>
      <c r="H400" s="159">
        <v>29.8</v>
      </c>
      <c r="I400" s="141" t="e">
        <f>VLOOKUP(A400,'Tüm - Sektör'!$A:$H,9,0)</f>
        <v>#REF!</v>
      </c>
      <c r="J400" s="145" t="e">
        <f>VLOOKUP(A400,'Tüm - Sektör'!$A:$H,10,0)</f>
        <v>#REF!</v>
      </c>
      <c r="K400" s="146" t="e">
        <f>VLOOKUP(A400,'Tüm - Sektör'!$A:$H,11,0)</f>
        <v>#REF!</v>
      </c>
      <c r="L400" s="146" t="e">
        <f>VLOOKUP(A400,'Tüm - Sektör'!$A:$H,12,0)</f>
        <v>#REF!</v>
      </c>
      <c r="M400" s="146" t="e">
        <f>VLOOKUP(A400,'Tüm - Sektör'!$A:$H,13,0)</f>
        <v>#REF!</v>
      </c>
      <c r="N400" s="147" t="e">
        <f>VLOOKUP(A400,'Tüm - Sektör'!$A:$H,14,0)</f>
        <v>#REF!</v>
      </c>
      <c r="O400" s="148" t="e">
        <f>VLOOKUP(A400,'Tüm - Sektör'!$A:$H,15,0)</f>
        <v>#REF!</v>
      </c>
      <c r="P400" s="156" t="e">
        <f>VLOOKUP(A400,'Tüm - Sektör'!$A:$H,16,0)</f>
        <v>#REF!</v>
      </c>
      <c r="Q400" s="158">
        <f>E400*G400/100</f>
        <v>13.42384179619485</v>
      </c>
      <c r="R400" s="166" t="str">
        <f>IF(OR(H400="", H401="", Q400=0), "", IF(H400&lt;H401, (H401-H400)/H400, ""))</f>
        <v/>
      </c>
      <c r="S400" s="191">
        <v>13.42384179619485</v>
      </c>
      <c r="T400" s="208">
        <f>S400-Q400</f>
        <v>0</v>
      </c>
      <c r="U400" s="222"/>
      <c r="W400" s="200"/>
      <c r="X400" s="209" t="str">
        <f>IF(COUNTIF('Yıldız Liste'!A:A, A400)&gt;0, "Yıldız Pazar", IF(COUNTIF('Ana Pazar Liste'!A:A, A400)&gt;0, "Ana Pazar", IF(COUNTIF('Alt Pazar Liste'!A:A, A400)&gt;0, "Alt Pazar", "")))</f>
        <v>Yıldız Pazar</v>
      </c>
    </row>
    <row r="401" spans="1:24" ht="30" customHeight="1" thickTop="1" thickBot="1">
      <c r="A401" s="125" t="s">
        <v>444</v>
      </c>
      <c r="B401" s="136" t="s">
        <v>393</v>
      </c>
      <c r="C401" s="137">
        <v>8884541574</v>
      </c>
      <c r="D401" s="137">
        <v>400000000</v>
      </c>
      <c r="E401" s="128">
        <f>VLOOKUP(A401,'Tüm - Sektör'!$A:$H,5,0)</f>
        <v>17.362919748584922</v>
      </c>
      <c r="F401" s="128">
        <f>VLOOKUP(A401,'Tüm - Sektör'!$A:$H,6,0)</f>
        <v>1.4469099790487434</v>
      </c>
      <c r="G401" s="127">
        <f>VLOOKUP(A401,'Tüm - Sektör'!$A:$H,7,0)</f>
        <v>79.448606999999996</v>
      </c>
      <c r="H401" s="159">
        <v>29</v>
      </c>
      <c r="I401" s="141" t="e">
        <f>VLOOKUP(A401,'Tüm - Sektör'!$A:$H,9,0)</f>
        <v>#REF!</v>
      </c>
      <c r="J401" s="145" t="e">
        <f>VLOOKUP(A401,'Tüm - Sektör'!$A:$H,10,0)</f>
        <v>#REF!</v>
      </c>
      <c r="K401" s="146" t="e">
        <f>VLOOKUP(A401,'Tüm - Sektör'!$A:$H,11,0)</f>
        <v>#REF!</v>
      </c>
      <c r="L401" s="146" t="e">
        <f>VLOOKUP(A401,'Tüm - Sektör'!$A:$H,12,0)</f>
        <v>#REF!</v>
      </c>
      <c r="M401" s="146" t="e">
        <f>VLOOKUP(A401,'Tüm - Sektör'!$A:$H,13,0)</f>
        <v>#REF!</v>
      </c>
      <c r="N401" s="147" t="e">
        <f>VLOOKUP(A401,'Tüm - Sektör'!$A:$H,14,0)</f>
        <v>#REF!</v>
      </c>
      <c r="O401" s="148" t="e">
        <f>VLOOKUP(A401,'Tüm - Sektör'!$A:$H,15,0)</f>
        <v>#REF!</v>
      </c>
      <c r="P401" s="156" t="e">
        <f>VLOOKUP(A401,'Tüm - Sektör'!$A:$H,16,0)</f>
        <v>#REF!</v>
      </c>
      <c r="Q401" s="158">
        <f>E401*G401/100</f>
        <v>13.794597874778622</v>
      </c>
      <c r="R401" s="166" t="str">
        <f>IF(OR(H401="", H402="", Q401=0), "", IF(H401&lt;H402, (H402-H401)/H401, ""))</f>
        <v/>
      </c>
      <c r="S401" s="191">
        <v>13.794597874778622</v>
      </c>
      <c r="T401" s="208">
        <f>S401-Q401</f>
        <v>0</v>
      </c>
      <c r="U401" s="222"/>
      <c r="W401" s="200"/>
      <c r="X401" s="209" t="str">
        <f>IF(COUNTIF('Yıldız Liste'!A:A, A401)&gt;0, "Yıldız Pazar", IF(COUNTIF('Ana Pazar Liste'!A:A, A401)&gt;0, "Ana Pazar", IF(COUNTIF('Alt Pazar Liste'!A:A, A401)&gt;0, "Alt Pazar", "")))</f>
        <v>Yıldız Pazar</v>
      </c>
    </row>
    <row r="402" spans="1:24" ht="30" customHeight="1" thickTop="1" thickBot="1">
      <c r="A402" s="125" t="s">
        <v>739</v>
      </c>
      <c r="B402" s="136" t="s">
        <v>356</v>
      </c>
      <c r="C402" s="137">
        <v>27061282133</v>
      </c>
      <c r="D402" s="137">
        <v>2000000000</v>
      </c>
      <c r="E402" s="128">
        <f>VLOOKUP(A402,'Tüm - Sektör'!$A:$H,5,0)</f>
        <v>2.2119367164905412</v>
      </c>
      <c r="F402" s="128">
        <f>VLOOKUP(A402,'Tüm - Sektör'!$A:$H,6,0)</f>
        <v>3.9498869937331094E-2</v>
      </c>
      <c r="G402" s="127">
        <f>VLOOKUP(A402,'Tüm - Sektör'!$A:$H,7,0)</f>
        <v>639.07318699999996</v>
      </c>
      <c r="H402" s="159">
        <v>28.3</v>
      </c>
      <c r="I402" s="141" t="e">
        <f>VLOOKUP(A402,'Tüm - Sektör'!$A:$H,9,0)</f>
        <v>#REF!</v>
      </c>
      <c r="J402" s="145" t="e">
        <f>VLOOKUP(A402,'Tüm - Sektör'!$A:$H,10,0)</f>
        <v>#REF!</v>
      </c>
      <c r="K402" s="146" t="e">
        <f>VLOOKUP(A402,'Tüm - Sektör'!$A:$H,11,0)</f>
        <v>#REF!</v>
      </c>
      <c r="L402" s="146" t="e">
        <f>VLOOKUP(A402,'Tüm - Sektör'!$A:$H,12,0)</f>
        <v>#REF!</v>
      </c>
      <c r="M402" s="146" t="e">
        <f>VLOOKUP(A402,'Tüm - Sektör'!$A:$H,13,0)</f>
        <v>#REF!</v>
      </c>
      <c r="N402" s="147" t="e">
        <f>VLOOKUP(A402,'Tüm - Sektör'!$A:$H,14,0)</f>
        <v>#REF!</v>
      </c>
      <c r="O402" s="148" t="e">
        <f>VLOOKUP(A402,'Tüm - Sektör'!$A:$H,15,0)</f>
        <v>#REF!</v>
      </c>
      <c r="P402" s="156" t="e">
        <f>VLOOKUP(A402,'Tüm - Sektör'!$A:$H,16,0)</f>
        <v>#REF!</v>
      </c>
      <c r="Q402" s="158">
        <f>E402*G402/100</f>
        <v>14.135894468499254</v>
      </c>
      <c r="R402" s="166" t="str">
        <f>IF(OR(H402="", H403="", Q402=0), "", IF(H402&lt;H403, (H403-H402)/H402, ""))</f>
        <v/>
      </c>
      <c r="S402" s="191">
        <v>14.135894468499254</v>
      </c>
      <c r="T402" s="208">
        <f>S402-Q402</f>
        <v>0</v>
      </c>
      <c r="U402" s="222"/>
      <c r="W402" s="200"/>
      <c r="X402" s="209" t="str">
        <f>IF(COUNTIF('Yıldız Liste'!A:A, A402)&gt;0, "Yıldız Pazar", IF(COUNTIF('Ana Pazar Liste'!A:A, A402)&gt;0, "Ana Pazar", IF(COUNTIF('Alt Pazar Liste'!A:A, A402)&gt;0, "Alt Pazar", "")))</f>
        <v>Yıldız Pazar</v>
      </c>
    </row>
    <row r="403" spans="1:24" ht="30" customHeight="1" thickTop="1" thickBot="1">
      <c r="A403" s="125" t="s">
        <v>534</v>
      </c>
      <c r="B403" s="136" t="s">
        <v>605</v>
      </c>
      <c r="C403" s="137">
        <v>16816639000</v>
      </c>
      <c r="D403" s="137">
        <v>590000000</v>
      </c>
      <c r="E403" s="128">
        <f>VLOOKUP(A403,'Tüm - Sektör'!$A:$H,5,0)</f>
        <v>14.183687978721633</v>
      </c>
      <c r="F403" s="128">
        <f>VLOOKUP(A403,'Tüm - Sektör'!$A:$H,6,0)</f>
        <v>0.89037589320286459</v>
      </c>
      <c r="G403" s="127">
        <f>VLOOKUP(A403,'Tüm - Sektör'!$A:$H,7,0)</f>
        <v>100.037674</v>
      </c>
      <c r="H403" s="159">
        <v>28.2</v>
      </c>
      <c r="I403" s="141" t="e">
        <f>VLOOKUP(A403,'Tüm - Sektör'!$A:$H,9,0)</f>
        <v>#REF!</v>
      </c>
      <c r="J403" s="145" t="e">
        <f>VLOOKUP(A403,'Tüm - Sektör'!$A:$H,10,0)</f>
        <v>#REF!</v>
      </c>
      <c r="K403" s="146" t="e">
        <f>VLOOKUP(A403,'Tüm - Sektör'!$A:$H,11,0)</f>
        <v>#REF!</v>
      </c>
      <c r="L403" s="146" t="e">
        <f>VLOOKUP(A403,'Tüm - Sektör'!$A:$H,12,0)</f>
        <v>#REF!</v>
      </c>
      <c r="M403" s="146" t="e">
        <f>VLOOKUP(A403,'Tüm - Sektör'!$A:$H,13,0)</f>
        <v>#REF!</v>
      </c>
      <c r="N403" s="147" t="e">
        <f>VLOOKUP(A403,'Tüm - Sektör'!$A:$H,14,0)</f>
        <v>#REF!</v>
      </c>
      <c r="O403" s="148" t="e">
        <f>VLOOKUP(A403,'Tüm - Sektör'!$A:$H,15,0)</f>
        <v>#REF!</v>
      </c>
      <c r="P403" s="156" t="e">
        <f>VLOOKUP(A403,'Tüm - Sektör'!$A:$H,16,0)</f>
        <v>#REF!</v>
      </c>
      <c r="Q403" s="158">
        <f>E403*G403/100</f>
        <v>14.189031541330735</v>
      </c>
      <c r="R403" s="166" t="str">
        <f>IF(OR(H403="", H404="", Q403=0), "", IF(H403&lt;H404, (H404-H403)/H403, ""))</f>
        <v/>
      </c>
      <c r="S403" s="191">
        <v>14.189031541330735</v>
      </c>
      <c r="T403" s="208">
        <f>S403-Q403</f>
        <v>0</v>
      </c>
      <c r="U403" s="222"/>
      <c r="W403" s="200"/>
      <c r="X403" s="209" t="str">
        <f>IF(COUNTIF('Yıldız Liste'!A:A, A403)&gt;0, "Yıldız Pazar", IF(COUNTIF('Ana Pazar Liste'!A:A, A403)&gt;0, "Ana Pazar", IF(COUNTIF('Alt Pazar Liste'!A:A, A403)&gt;0, "Alt Pazar", "")))</f>
        <v>Yıldız Pazar</v>
      </c>
    </row>
    <row r="404" spans="1:24" ht="30" customHeight="1" thickTop="1" thickBot="1">
      <c r="A404" s="125" t="s">
        <v>266</v>
      </c>
      <c r="B404" s="136" t="s">
        <v>375</v>
      </c>
      <c r="C404" s="137">
        <v>26375357000</v>
      </c>
      <c r="D404" s="137">
        <v>335456275</v>
      </c>
      <c r="E404" s="128">
        <f>VLOOKUP(A404,'Tüm - Sektör'!$A:$H,5,0)</f>
        <v>9.549587447920473</v>
      </c>
      <c r="F404" s="128">
        <f>VLOOKUP(A404,'Tüm - Sektör'!$A:$H,6,0)</f>
        <v>1.1861450592527376</v>
      </c>
      <c r="G404" s="127">
        <f>VLOOKUP(A404,'Tüm - Sektör'!$A:$H,7,0)</f>
        <v>158.330939</v>
      </c>
      <c r="H404" s="159">
        <v>26.46</v>
      </c>
      <c r="I404" s="141" t="e">
        <f>VLOOKUP(A404,'Tüm - Sektör'!$A:$H,9,0)</f>
        <v>#REF!</v>
      </c>
      <c r="J404" s="145" t="e">
        <f>VLOOKUP(A404,'Tüm - Sektör'!$A:$H,10,0)</f>
        <v>#REF!</v>
      </c>
      <c r="K404" s="146" t="e">
        <f>VLOOKUP(A404,'Tüm - Sektör'!$A:$H,11,0)</f>
        <v>#REF!</v>
      </c>
      <c r="L404" s="146" t="e">
        <f>VLOOKUP(A404,'Tüm - Sektör'!$A:$H,12,0)</f>
        <v>#REF!</v>
      </c>
      <c r="M404" s="146" t="e">
        <f>VLOOKUP(A404,'Tüm - Sektör'!$A:$H,13,0)</f>
        <v>#REF!</v>
      </c>
      <c r="N404" s="147" t="e">
        <f>VLOOKUP(A404,'Tüm - Sektör'!$A:$H,14,0)</f>
        <v>#REF!</v>
      </c>
      <c r="O404" s="148" t="e">
        <f>VLOOKUP(A404,'Tüm - Sektör'!$A:$H,15,0)</f>
        <v>#REF!</v>
      </c>
      <c r="P404" s="156" t="e">
        <f>VLOOKUP(A404,'Tüm - Sektör'!$A:$H,16,0)</f>
        <v>#REF!</v>
      </c>
      <c r="Q404" s="158">
        <f>E404*G404/100</f>
        <v>15.119951476918621</v>
      </c>
      <c r="R404" s="166" t="str">
        <f>IF(OR(H404="", H405="", Q404=0), "", IF(H404&lt;H405, (H405-H404)/H404, ""))</f>
        <v/>
      </c>
      <c r="S404" s="191">
        <v>15.119951476918621</v>
      </c>
      <c r="T404" s="208">
        <f>S404-Q404</f>
        <v>0</v>
      </c>
      <c r="U404" s="222"/>
      <c r="W404" s="200"/>
      <c r="X404" s="209" t="str">
        <f>IF(COUNTIF('Yıldız Liste'!A:A, A404)&gt;0, "Yıldız Pazar", IF(COUNTIF('Ana Pazar Liste'!A:A, A404)&gt;0, "Ana Pazar", IF(COUNTIF('Alt Pazar Liste'!A:A, A404)&gt;0, "Alt Pazar", "")))</f>
        <v>Yıldız Pazar</v>
      </c>
    </row>
    <row r="405" spans="1:24" ht="30" customHeight="1" thickTop="1" thickBot="1">
      <c r="A405" s="125" t="s">
        <v>273</v>
      </c>
      <c r="B405" s="136" t="s">
        <v>353</v>
      </c>
      <c r="C405" s="137">
        <v>7127430217</v>
      </c>
      <c r="D405" s="137">
        <v>460000000</v>
      </c>
      <c r="E405" s="128">
        <f>VLOOKUP(A405,'Tüm - Sektör'!$A:$H,5,0)</f>
        <v>12.750742880594023</v>
      </c>
      <c r="F405" s="128">
        <f>VLOOKUP(A405,'Tüm - Sektör'!$A:$H,6,0)</f>
        <v>1.1087602504864369</v>
      </c>
      <c r="G405" s="127">
        <f>VLOOKUP(A405,'Tüm - Sektör'!$A:$H,7,0)</f>
        <v>119.470669</v>
      </c>
      <c r="H405" s="159">
        <v>26.26</v>
      </c>
      <c r="I405" s="141" t="e">
        <f>VLOOKUP(A405,'Tüm - Sektör'!$A:$H,9,0)</f>
        <v>#REF!</v>
      </c>
      <c r="J405" s="145" t="e">
        <f>VLOOKUP(A405,'Tüm - Sektör'!$A:$H,10,0)</f>
        <v>#REF!</v>
      </c>
      <c r="K405" s="146" t="e">
        <f>VLOOKUP(A405,'Tüm - Sektör'!$A:$H,11,0)</f>
        <v>#REF!</v>
      </c>
      <c r="L405" s="146" t="e">
        <f>VLOOKUP(A405,'Tüm - Sektör'!$A:$H,12,0)</f>
        <v>#REF!</v>
      </c>
      <c r="M405" s="146" t="e">
        <f>VLOOKUP(A405,'Tüm - Sektör'!$A:$H,13,0)</f>
        <v>#REF!</v>
      </c>
      <c r="N405" s="147" t="e">
        <f>VLOOKUP(A405,'Tüm - Sektör'!$A:$H,14,0)</f>
        <v>#REF!</v>
      </c>
      <c r="O405" s="148" t="e">
        <f>VLOOKUP(A405,'Tüm - Sektör'!$A:$H,15,0)</f>
        <v>#REF!</v>
      </c>
      <c r="P405" s="156" t="e">
        <f>VLOOKUP(A405,'Tüm - Sektör'!$A:$H,16,0)</f>
        <v>#REF!</v>
      </c>
      <c r="Q405" s="158">
        <f>E405*G405/100</f>
        <v>15.233397821915551</v>
      </c>
      <c r="R405" s="166" t="str">
        <f>IF(OR(H405="", H406="", Q405=0), "", IF(H405&lt;H406, (H406-H405)/H405, ""))</f>
        <v/>
      </c>
      <c r="S405" s="191">
        <v>15.233397821915551</v>
      </c>
      <c r="T405" s="208">
        <f>S405-Q405</f>
        <v>0</v>
      </c>
      <c r="U405" s="222"/>
      <c r="W405" s="200"/>
      <c r="X405" s="209" t="str">
        <f>IF(COUNTIF('Yıldız Liste'!A:A, A405)&gt;0, "Yıldız Pazar", IF(COUNTIF('Ana Pazar Liste'!A:A, A405)&gt;0, "Ana Pazar", IF(COUNTIF('Alt Pazar Liste'!A:A, A405)&gt;0, "Alt Pazar", "")))</f>
        <v>Yıldız Pazar</v>
      </c>
    </row>
    <row r="406" spans="1:24" ht="30" customHeight="1" thickTop="1" thickBot="1">
      <c r="A406" s="125" t="s">
        <v>217</v>
      </c>
      <c r="B406" s="126" t="s">
        <v>208</v>
      </c>
      <c r="C406" s="127">
        <v>41071171048</v>
      </c>
      <c r="D406" s="127">
        <v>705000000</v>
      </c>
      <c r="E406" s="128">
        <f>VLOOKUP(A406,'Tüm - Sektör'!$A:$H,5,0)</f>
        <v>11.846986689318104</v>
      </c>
      <c r="F406" s="128">
        <f>VLOOKUP(A406,'Tüm - Sektör'!$A:$H,6,0)</f>
        <v>0.67216945754996338</v>
      </c>
      <c r="G406" s="127">
        <f>VLOOKUP(A406,'Tüm - Sektör'!$A:$H,7,0)</f>
        <v>129.924835</v>
      </c>
      <c r="H406" s="159">
        <v>26</v>
      </c>
      <c r="I406" s="128" t="e">
        <f>VLOOKUP(A406,'Tüm - Sektör'!$A:$H,9,0)</f>
        <v>#REF!</v>
      </c>
      <c r="J406" s="127" t="e">
        <f>VLOOKUP(A406,'Tüm - Sektör'!$A:$H,10,0)</f>
        <v>#REF!</v>
      </c>
      <c r="K406" s="128" t="e">
        <f>VLOOKUP(A406,'Tüm - Sektör'!$A:$H,11,0)</f>
        <v>#REF!</v>
      </c>
      <c r="L406" s="128" t="e">
        <f>VLOOKUP(A406,'Tüm - Sektör'!$A:$H,12,0)</f>
        <v>#REF!</v>
      </c>
      <c r="M406" s="128" t="e">
        <f>VLOOKUP(A406,'Tüm - Sektör'!$A:$H,13,0)</f>
        <v>#REF!</v>
      </c>
      <c r="N406" s="129" t="e">
        <f>VLOOKUP(A406,'Tüm - Sektör'!$A:$H,14,0)</f>
        <v>#REF!</v>
      </c>
      <c r="O406" s="130" t="e">
        <f>VLOOKUP(A406,'Tüm - Sektör'!$A:$H,15,0)</f>
        <v>#REF!</v>
      </c>
      <c r="P406" s="152" t="e">
        <f>VLOOKUP(A406,'Tüm - Sektör'!$A:$H,16,0)</f>
        <v>#REF!</v>
      </c>
      <c r="Q406" s="158">
        <f>E406*G406/100</f>
        <v>15.39217790856851</v>
      </c>
      <c r="R406" s="166" t="str">
        <f>IF(OR(H406="", H407="", Q406=0), "", IF(H406&lt;H407, (H407-H406)/H406, ""))</f>
        <v/>
      </c>
      <c r="S406" s="191">
        <v>15.39217790856851</v>
      </c>
      <c r="T406" s="208">
        <f>S406-Q406</f>
        <v>0</v>
      </c>
      <c r="U406" s="222"/>
      <c r="W406" s="200"/>
      <c r="X406" s="209" t="str">
        <f>IF(COUNTIF('Yıldız Liste'!A:A, A406)&gt;0, "Yıldız Pazar", IF(COUNTIF('Ana Pazar Liste'!A:A, A406)&gt;0, "Ana Pazar", IF(COUNTIF('Alt Pazar Liste'!A:A, A406)&gt;0, "Alt Pazar", "")))</f>
        <v>Yıldız Pazar</v>
      </c>
    </row>
    <row r="407" spans="1:24" ht="30" customHeight="1" thickTop="1" thickBot="1">
      <c r="A407" s="125" t="s">
        <v>637</v>
      </c>
      <c r="B407" s="136" t="s">
        <v>352</v>
      </c>
      <c r="C407" s="137">
        <v>5401140707</v>
      </c>
      <c r="D407" s="137">
        <v>273000000</v>
      </c>
      <c r="E407" s="128">
        <f>VLOOKUP(A407,'Tüm - Sektör'!$A:$H,5,0)</f>
        <v>27.452048244537043</v>
      </c>
      <c r="F407" s="128">
        <f>VLOOKUP(A407,'Tüm - Sektör'!$A:$H,6,0)</f>
        <v>4.0222781310676989</v>
      </c>
      <c r="G407" s="127">
        <f>VLOOKUP(A407,'Tüm - Sektör'!$A:$H,7,0)</f>
        <v>57.282293000000003</v>
      </c>
      <c r="H407" s="159">
        <v>25.44</v>
      </c>
      <c r="I407" s="141" t="e">
        <f>VLOOKUP(A407,'Tüm - Sektör'!$A:$H,9,0)</f>
        <v>#REF!</v>
      </c>
      <c r="J407" s="145" t="e">
        <f>VLOOKUP(A407,'Tüm - Sektör'!$A:$H,10,0)</f>
        <v>#REF!</v>
      </c>
      <c r="K407" s="146" t="e">
        <f>VLOOKUP(A407,'Tüm - Sektör'!$A:$H,11,0)</f>
        <v>#REF!</v>
      </c>
      <c r="L407" s="146" t="e">
        <f>VLOOKUP(A407,'Tüm - Sektör'!$A:$H,12,0)</f>
        <v>#REF!</v>
      </c>
      <c r="M407" s="146" t="e">
        <f>VLOOKUP(A407,'Tüm - Sektör'!$A:$H,13,0)</f>
        <v>#REF!</v>
      </c>
      <c r="N407" s="147" t="e">
        <f>VLOOKUP(A407,'Tüm - Sektör'!$A:$H,14,0)</f>
        <v>#REF!</v>
      </c>
      <c r="O407" s="148" t="e">
        <f>VLOOKUP(A407,'Tüm - Sektör'!$A:$H,15,0)</f>
        <v>#REF!</v>
      </c>
      <c r="P407" s="156" t="e">
        <f>VLOOKUP(A407,'Tüm - Sektör'!$A:$H,16,0)</f>
        <v>#REF!</v>
      </c>
      <c r="Q407" s="158">
        <f>E407*G407/100</f>
        <v>15.725162709937067</v>
      </c>
      <c r="R407" s="166" t="str">
        <f>IF(OR(H407="", H408="", Q407=0), "", IF(H407&lt;H408, (H408-H407)/H407, ""))</f>
        <v/>
      </c>
      <c r="S407" s="191">
        <v>15.725162709937067</v>
      </c>
      <c r="T407" s="208">
        <f>S407-Q407</f>
        <v>0</v>
      </c>
      <c r="U407" s="222"/>
      <c r="W407" s="200"/>
      <c r="X407" s="209" t="str">
        <f>IF(COUNTIF('Yıldız Liste'!A:A, A407)&gt;0, "Yıldız Pazar", IF(COUNTIF('Ana Pazar Liste'!A:A, A407)&gt;0, "Ana Pazar", IF(COUNTIF('Alt Pazar Liste'!A:A, A407)&gt;0, "Alt Pazar", "")))</f>
        <v>Yıldız Pazar</v>
      </c>
    </row>
    <row r="408" spans="1:24" ht="30" customHeight="1" thickTop="1" thickBot="1">
      <c r="A408" s="125" t="s">
        <v>149</v>
      </c>
      <c r="B408" s="136" t="s">
        <v>353</v>
      </c>
      <c r="C408" s="137">
        <v>13453377967</v>
      </c>
      <c r="D408" s="137">
        <v>1600000000</v>
      </c>
      <c r="E408" s="128">
        <f>VLOOKUP(A408,'Tüm - Sektör'!$A:$H,5,0)</f>
        <v>4.11743857111047</v>
      </c>
      <c r="F408" s="128">
        <f>VLOOKUP(A408,'Tüm - Sektör'!$A:$H,6,0)</f>
        <v>0.12254281461638303</v>
      </c>
      <c r="G408" s="127">
        <f>VLOOKUP(A408,'Tüm - Sektör'!$A:$H,7,0)</f>
        <v>405.15482900000001</v>
      </c>
      <c r="H408" s="159">
        <v>23.98</v>
      </c>
      <c r="I408" s="141" t="e">
        <f>VLOOKUP(A408,'Tüm - Sektör'!$A:$H,9,0)</f>
        <v>#REF!</v>
      </c>
      <c r="J408" s="145" t="e">
        <f>VLOOKUP(A408,'Tüm - Sektör'!$A:$H,10,0)</f>
        <v>#REF!</v>
      </c>
      <c r="K408" s="146" t="e">
        <f>VLOOKUP(A408,'Tüm - Sektör'!$A:$H,11,0)</f>
        <v>#REF!</v>
      </c>
      <c r="L408" s="146" t="e">
        <f>VLOOKUP(A408,'Tüm - Sektör'!$A:$H,12,0)</f>
        <v>#REF!</v>
      </c>
      <c r="M408" s="146" t="e">
        <f>VLOOKUP(A408,'Tüm - Sektör'!$A:$H,13,0)</f>
        <v>#REF!</v>
      </c>
      <c r="N408" s="147" t="e">
        <f>VLOOKUP(A408,'Tüm - Sektör'!$A:$H,14,0)</f>
        <v>#REF!</v>
      </c>
      <c r="O408" s="148" t="e">
        <f>VLOOKUP(A408,'Tüm - Sektör'!$A:$H,15,0)</f>
        <v>#REF!</v>
      </c>
      <c r="P408" s="156" t="e">
        <f>VLOOKUP(A408,'Tüm - Sektör'!$A:$H,16,0)</f>
        <v>#REF!</v>
      </c>
      <c r="Q408" s="158">
        <f>E408*G408/100</f>
        <v>16.68200120196267</v>
      </c>
      <c r="R408" s="166" t="str">
        <f>IF(OR(H408="", H409="", Q408=0), "", IF(H408&lt;H409, (H409-H408)/H408, ""))</f>
        <v/>
      </c>
      <c r="S408" s="191">
        <v>16.68200120196267</v>
      </c>
      <c r="T408" s="208">
        <f>S408-Q408</f>
        <v>0</v>
      </c>
      <c r="U408" s="222"/>
      <c r="W408" s="200"/>
      <c r="X408" s="209" t="str">
        <f>IF(COUNTIF('Yıldız Liste'!A:A, A408)&gt;0, "Yıldız Pazar", IF(COUNTIF('Ana Pazar Liste'!A:A, A408)&gt;0, "Ana Pazar", IF(COUNTIF('Alt Pazar Liste'!A:A, A408)&gt;0, "Alt Pazar", "")))</f>
        <v>Yıldız Pazar</v>
      </c>
    </row>
    <row r="409" spans="1:24" ht="30" customHeight="1" thickTop="1" thickBot="1">
      <c r="A409" s="125" t="s">
        <v>228</v>
      </c>
      <c r="B409" s="136" t="s">
        <v>221</v>
      </c>
      <c r="C409" s="137">
        <v>54593744694</v>
      </c>
      <c r="D409" s="137">
        <v>958750000</v>
      </c>
      <c r="E409" s="128">
        <f>VLOOKUP(A409,'Tüm - Sektör'!$A:$H,5,0)</f>
        <v>4.5195875783118291</v>
      </c>
      <c r="F409" s="128">
        <f>VLOOKUP(A409,'Tüm - Sektör'!$A:$H,6,0)</f>
        <v>0.19641840844466879</v>
      </c>
      <c r="G409" s="127">
        <f>VLOOKUP(A409,'Tüm - Sektör'!$A:$H,7,0)</f>
        <v>373.44712099999998</v>
      </c>
      <c r="H409" s="159">
        <v>23.7</v>
      </c>
      <c r="I409" s="141" t="e">
        <f>VLOOKUP(A409,'Tüm - Sektör'!$A:$H,9,0)</f>
        <v>#REF!</v>
      </c>
      <c r="J409" s="145" t="e">
        <f>VLOOKUP(A409,'Tüm - Sektör'!$A:$H,10,0)</f>
        <v>#REF!</v>
      </c>
      <c r="K409" s="146" t="e">
        <f>VLOOKUP(A409,'Tüm - Sektör'!$A:$H,11,0)</f>
        <v>#REF!</v>
      </c>
      <c r="L409" s="146" t="e">
        <f>VLOOKUP(A409,'Tüm - Sektör'!$A:$H,12,0)</f>
        <v>#REF!</v>
      </c>
      <c r="M409" s="146" t="e">
        <f>VLOOKUP(A409,'Tüm - Sektör'!$A:$H,13,0)</f>
        <v>#REF!</v>
      </c>
      <c r="N409" s="147" t="e">
        <f>VLOOKUP(A409,'Tüm - Sektör'!$A:$H,14,0)</f>
        <v>#REF!</v>
      </c>
      <c r="O409" s="148" t="e">
        <f>VLOOKUP(A409,'Tüm - Sektör'!$A:$H,15,0)</f>
        <v>#REF!</v>
      </c>
      <c r="P409" s="156" t="e">
        <f>VLOOKUP(A409,'Tüm - Sektör'!$A:$H,16,0)</f>
        <v>#REF!</v>
      </c>
      <c r="Q409" s="158">
        <f>E409*G409/100</f>
        <v>16.878269692279147</v>
      </c>
      <c r="R409" s="166" t="str">
        <f>IF(OR(H409="", H410="", Q409=0), "", IF(H409&lt;H410, (H410-H409)/H409, ""))</f>
        <v/>
      </c>
      <c r="S409" s="191">
        <v>16.878269692279147</v>
      </c>
      <c r="T409" s="208">
        <f>S409-Q409</f>
        <v>0</v>
      </c>
      <c r="U409" s="222"/>
      <c r="W409" s="200"/>
      <c r="X409" s="209" t="str">
        <f>IF(COUNTIF('Yıldız Liste'!A:A, A409)&gt;0, "Yıldız Pazar", IF(COUNTIF('Ana Pazar Liste'!A:A, A409)&gt;0, "Ana Pazar", IF(COUNTIF('Alt Pazar Liste'!A:A, A409)&gt;0, "Alt Pazar", "")))</f>
        <v>Yıldız Pazar</v>
      </c>
    </row>
    <row r="410" spans="1:24" ht="30" customHeight="1" thickTop="1" thickBot="1">
      <c r="A410" s="125" t="s">
        <v>204</v>
      </c>
      <c r="B410" s="126" t="s">
        <v>200</v>
      </c>
      <c r="C410" s="127">
        <v>12909517992</v>
      </c>
      <c r="D410" s="127">
        <v>1000000000</v>
      </c>
      <c r="E410" s="128">
        <f>VLOOKUP(A410,'Tüm - Sektör'!$A:$H,5,0)</f>
        <v>2.0060969297890145</v>
      </c>
      <c r="F410" s="128">
        <f>VLOOKUP(A410,'Tüm - Sektör'!$A:$H,6,0)</f>
        <v>8.7221605643000633E-2</v>
      </c>
      <c r="G410" s="127">
        <f>VLOOKUP(A410,'Tüm - Sektör'!$A:$H,7,0)</f>
        <v>849.28664500000002</v>
      </c>
      <c r="H410" s="159">
        <v>23.48</v>
      </c>
      <c r="I410" s="128" t="e">
        <f>VLOOKUP(A410,'Tüm - Sektör'!$A:$H,9,0)</f>
        <v>#REF!</v>
      </c>
      <c r="J410" s="127" t="e">
        <f>VLOOKUP(A410,'Tüm - Sektör'!$A:$H,10,0)</f>
        <v>#REF!</v>
      </c>
      <c r="K410" s="128" t="e">
        <f>VLOOKUP(A410,'Tüm - Sektör'!$A:$H,11,0)</f>
        <v>#REF!</v>
      </c>
      <c r="L410" s="128" t="e">
        <f>VLOOKUP(A410,'Tüm - Sektör'!$A:$H,12,0)</f>
        <v>#REF!</v>
      </c>
      <c r="M410" s="128" t="e">
        <f>VLOOKUP(A410,'Tüm - Sektör'!$A:$H,13,0)</f>
        <v>#REF!</v>
      </c>
      <c r="N410" s="129" t="e">
        <f>VLOOKUP(A410,'Tüm - Sektör'!$A:$H,14,0)</f>
        <v>#REF!</v>
      </c>
      <c r="O410" s="130" t="e">
        <f>VLOOKUP(A410,'Tüm - Sektör'!$A:$H,15,0)</f>
        <v>#REF!</v>
      </c>
      <c r="P410" s="152" t="e">
        <f>VLOOKUP(A410,'Tüm - Sektör'!$A:$H,16,0)</f>
        <v>#REF!</v>
      </c>
      <c r="Q410" s="158">
        <f>E410*G410/100</f>
        <v>17.037513310453129</v>
      </c>
      <c r="R410" s="166" t="str">
        <f>IF(OR(H410="", H411="", Q410=0), "", IF(H410&lt;H411, (H411-H410)/H410, ""))</f>
        <v/>
      </c>
      <c r="S410" s="191">
        <v>17.037513310453129</v>
      </c>
      <c r="T410" s="208">
        <f>S410-Q410</f>
        <v>0</v>
      </c>
      <c r="U410" s="222"/>
      <c r="W410" s="200"/>
      <c r="X410" s="209" t="str">
        <f>IF(COUNTIF('Yıldız Liste'!A:A, A410)&gt;0, "Yıldız Pazar", IF(COUNTIF('Ana Pazar Liste'!A:A, A410)&gt;0, "Ana Pazar", IF(COUNTIF('Alt Pazar Liste'!A:A, A410)&gt;0, "Alt Pazar", "")))</f>
        <v>Yıldız Pazar</v>
      </c>
    </row>
    <row r="411" spans="1:24" ht="30" customHeight="1" thickTop="1" thickBot="1">
      <c r="A411" s="125" t="s">
        <v>411</v>
      </c>
      <c r="B411" s="136" t="s">
        <v>607</v>
      </c>
      <c r="C411" s="137">
        <v>15071105467</v>
      </c>
      <c r="D411" s="137">
        <v>825000000</v>
      </c>
      <c r="E411" s="128">
        <f>VLOOKUP(A411,'Tüm - Sektör'!$A:$H,5,0)</f>
        <v>6.7055083236313013</v>
      </c>
      <c r="F411" s="128">
        <f>VLOOKUP(A411,'Tüm - Sektör'!$A:$H,6,0)</f>
        <v>0.31261111065880193</v>
      </c>
      <c r="G411" s="127">
        <f>VLOOKUP(A411,'Tüm - Sektör'!$A:$H,7,0)</f>
        <v>254.99831699999999</v>
      </c>
      <c r="H411" s="159">
        <v>23.4</v>
      </c>
      <c r="I411" s="141" t="e">
        <f>VLOOKUP(A411,'Tüm - Sektör'!$A:$H,9,0)</f>
        <v>#REF!</v>
      </c>
      <c r="J411" s="145" t="e">
        <f>VLOOKUP(A411,'Tüm - Sektör'!$A:$H,10,0)</f>
        <v>#REF!</v>
      </c>
      <c r="K411" s="146" t="e">
        <f>VLOOKUP(A411,'Tüm - Sektör'!$A:$H,11,0)</f>
        <v>#REF!</v>
      </c>
      <c r="L411" s="146" t="e">
        <f>VLOOKUP(A411,'Tüm - Sektör'!$A:$H,12,0)</f>
        <v>#REF!</v>
      </c>
      <c r="M411" s="146" t="e">
        <f>VLOOKUP(A411,'Tüm - Sektör'!$A:$H,13,0)</f>
        <v>#REF!</v>
      </c>
      <c r="N411" s="147" t="e">
        <f>VLOOKUP(A411,'Tüm - Sektör'!$A:$H,14,0)</f>
        <v>#REF!</v>
      </c>
      <c r="O411" s="148" t="e">
        <f>VLOOKUP(A411,'Tüm - Sektör'!$A:$H,15,0)</f>
        <v>#REF!</v>
      </c>
      <c r="P411" s="156" t="e">
        <f>VLOOKUP(A411,'Tüm - Sektör'!$A:$H,16,0)</f>
        <v>#REF!</v>
      </c>
      <c r="Q411" s="158">
        <f>E411*G411/100</f>
        <v>17.098933371554732</v>
      </c>
      <c r="R411" s="166" t="str">
        <f>IF(OR(H411="", H412="", Q411=0), "", IF(H411&lt;H412, (H412-H411)/H411, ""))</f>
        <v/>
      </c>
      <c r="S411" s="191">
        <v>17.098933371554732</v>
      </c>
      <c r="T411" s="208">
        <f>S411-Q411</f>
        <v>0</v>
      </c>
      <c r="U411" s="222"/>
      <c r="W411" s="200"/>
      <c r="X411" s="209" t="str">
        <f>IF(COUNTIF('Yıldız Liste'!A:A, A411)&gt;0, "Yıldız Pazar", IF(COUNTIF('Ana Pazar Liste'!A:A, A411)&gt;0, "Ana Pazar", IF(COUNTIF('Alt Pazar Liste'!A:A, A411)&gt;0, "Alt Pazar", "")))</f>
        <v>Yıldız Pazar</v>
      </c>
    </row>
    <row r="412" spans="1:24" ht="30" customHeight="1" thickTop="1" thickBot="1">
      <c r="A412" s="125" t="s">
        <v>472</v>
      </c>
      <c r="B412" s="136" t="s">
        <v>353</v>
      </c>
      <c r="C412" s="137">
        <v>6438662624</v>
      </c>
      <c r="D412" s="137">
        <v>514778660</v>
      </c>
      <c r="E412" s="128">
        <f>VLOOKUP(A412,'Tüm - Sektör'!$A:$H,5,0)</f>
        <v>15.919701440069671</v>
      </c>
      <c r="F412" s="128">
        <f>VLOOKUP(A412,'Tüm - Sektör'!$A:$H,6,0)</f>
        <v>1.4056969481305668</v>
      </c>
      <c r="G412" s="127">
        <f>VLOOKUP(A412,'Tüm - Sektör'!$A:$H,7,0)</f>
        <v>109.374763</v>
      </c>
      <c r="H412" s="159">
        <v>22.98</v>
      </c>
      <c r="I412" s="141" t="e">
        <f>VLOOKUP(A412,'Tüm - Sektör'!$A:$H,9,0)</f>
        <v>#REF!</v>
      </c>
      <c r="J412" s="145" t="e">
        <f>VLOOKUP(A412,'Tüm - Sektör'!$A:$H,10,0)</f>
        <v>#REF!</v>
      </c>
      <c r="K412" s="146" t="e">
        <f>VLOOKUP(A412,'Tüm - Sektör'!$A:$H,11,0)</f>
        <v>#REF!</v>
      </c>
      <c r="L412" s="146" t="e">
        <f>VLOOKUP(A412,'Tüm - Sektör'!$A:$H,12,0)</f>
        <v>#REF!</v>
      </c>
      <c r="M412" s="146" t="e">
        <f>VLOOKUP(A412,'Tüm - Sektör'!$A:$H,13,0)</f>
        <v>#REF!</v>
      </c>
      <c r="N412" s="147" t="e">
        <f>VLOOKUP(A412,'Tüm - Sektör'!$A:$H,14,0)</f>
        <v>#REF!</v>
      </c>
      <c r="O412" s="148" t="e">
        <f>VLOOKUP(A412,'Tüm - Sektör'!$A:$H,15,0)</f>
        <v>#REF!</v>
      </c>
      <c r="P412" s="156" t="e">
        <f>VLOOKUP(A412,'Tüm - Sektör'!$A:$H,16,0)</f>
        <v>#REF!</v>
      </c>
      <c r="Q412" s="158">
        <f>E412*G412/100</f>
        <v>17.412135720383791</v>
      </c>
      <c r="R412" s="166" t="str">
        <f>IF(OR(H412="", H413="", Q412=0), "", IF(H412&lt;H413, (H413-H412)/H412, ""))</f>
        <v/>
      </c>
      <c r="S412" s="191">
        <v>17.412135720383791</v>
      </c>
      <c r="T412" s="208">
        <f>S412-Q412</f>
        <v>0</v>
      </c>
      <c r="U412" s="222"/>
      <c r="W412" s="200"/>
      <c r="X412" s="209" t="str">
        <f>IF(COUNTIF('Yıldız Liste'!A:A, A412)&gt;0, "Yıldız Pazar", IF(COUNTIF('Ana Pazar Liste'!A:A, A412)&gt;0, "Ana Pazar", IF(COUNTIF('Alt Pazar Liste'!A:A, A412)&gt;0, "Alt Pazar", "")))</f>
        <v>Yıldız Pazar</v>
      </c>
    </row>
    <row r="413" spans="1:24" ht="30" customHeight="1" thickTop="1" thickBot="1">
      <c r="A413" s="125" t="s">
        <v>454</v>
      </c>
      <c r="B413" s="126" t="s">
        <v>208</v>
      </c>
      <c r="C413" s="127">
        <v>62308804000</v>
      </c>
      <c r="D413" s="127">
        <v>1196962446</v>
      </c>
      <c r="E413" s="128">
        <f>VLOOKUP(A413,'Tüm - Sektör'!$A:$H,5,0)</f>
        <v>6.0581708069156619</v>
      </c>
      <c r="F413" s="128">
        <f>VLOOKUP(A413,'Tüm - Sektör'!$A:$H,6,0)</f>
        <v>0.23005859861411496</v>
      </c>
      <c r="G413" s="127">
        <f>VLOOKUP(A413,'Tüm - Sektör'!$A:$H,7,0)</f>
        <v>294.01063399999998</v>
      </c>
      <c r="H413" s="159">
        <v>22.46</v>
      </c>
      <c r="I413" s="128" t="e">
        <f>VLOOKUP(A413,'Tüm - Sektör'!$A:$H,9,0)</f>
        <v>#REF!</v>
      </c>
      <c r="J413" s="127" t="e">
        <f>VLOOKUP(A413,'Tüm - Sektör'!$A:$H,10,0)</f>
        <v>#REF!</v>
      </c>
      <c r="K413" s="128" t="e">
        <f>VLOOKUP(A413,'Tüm - Sektör'!$A:$H,11,0)</f>
        <v>#REF!</v>
      </c>
      <c r="L413" s="128" t="e">
        <f>VLOOKUP(A413,'Tüm - Sektör'!$A:$H,12,0)</f>
        <v>#REF!</v>
      </c>
      <c r="M413" s="128" t="e">
        <f>VLOOKUP(A413,'Tüm - Sektör'!$A:$H,13,0)</f>
        <v>#REF!</v>
      </c>
      <c r="N413" s="129" t="e">
        <f>VLOOKUP(A413,'Tüm - Sektör'!$A:$H,14,0)</f>
        <v>#REF!</v>
      </c>
      <c r="O413" s="130" t="e">
        <f>VLOOKUP(A413,'Tüm - Sektör'!$A:$H,15,0)</f>
        <v>#REF!</v>
      </c>
      <c r="P413" s="152" t="e">
        <f>VLOOKUP(A413,'Tüm - Sektör'!$A:$H,16,0)</f>
        <v>#REF!</v>
      </c>
      <c r="Q413" s="158">
        <f>E413*G413/100</f>
        <v>17.811666398215653</v>
      </c>
      <c r="R413" s="166" t="str">
        <f>IF(OR(H413="", H414="", Q413=0), "", IF(H413&lt;H414, (H414-H413)/H413, ""))</f>
        <v/>
      </c>
      <c r="S413" s="191">
        <v>17.811666398215653</v>
      </c>
      <c r="T413" s="208">
        <f>S413-Q413</f>
        <v>0</v>
      </c>
      <c r="U413" s="222"/>
      <c r="W413" s="200"/>
      <c r="X413" s="209" t="str">
        <f>IF(COUNTIF('Yıldız Liste'!A:A, A413)&gt;0, "Yıldız Pazar", IF(COUNTIF('Ana Pazar Liste'!A:A, A413)&gt;0, "Ana Pazar", IF(COUNTIF('Alt Pazar Liste'!A:A, A413)&gt;0, "Alt Pazar", "")))</f>
        <v>Yıldız Pazar</v>
      </c>
    </row>
    <row r="414" spans="1:24" ht="30" customHeight="1" thickTop="1" thickBot="1">
      <c r="A414" s="125" t="s">
        <v>250</v>
      </c>
      <c r="B414" s="136" t="s">
        <v>349</v>
      </c>
      <c r="C414" s="137">
        <v>14579845739</v>
      </c>
      <c r="D414" s="137">
        <v>758500000</v>
      </c>
      <c r="E414" s="128">
        <f>VLOOKUP(A414,'Tüm - Sektör'!$A:$H,5,0)</f>
        <v>10.889318441043358</v>
      </c>
      <c r="F414" s="128">
        <f>VLOOKUP(A414,'Tüm - Sektör'!$A:$H,6,0)</f>
        <v>0.65256297962745602</v>
      </c>
      <c r="G414" s="127">
        <f>VLOOKUP(A414,'Tüm - Sektör'!$A:$H,7,0)</f>
        <v>164.048046</v>
      </c>
      <c r="H414" s="159">
        <v>22.4</v>
      </c>
      <c r="I414" s="141" t="e">
        <f>VLOOKUP(A414,'Tüm - Sektör'!$A:$H,9,0)</f>
        <v>#REF!</v>
      </c>
      <c r="J414" s="145" t="e">
        <f>VLOOKUP(A414,'Tüm - Sektör'!$A:$H,10,0)</f>
        <v>#REF!</v>
      </c>
      <c r="K414" s="146" t="e">
        <f>VLOOKUP(A414,'Tüm - Sektör'!$A:$H,11,0)</f>
        <v>#REF!</v>
      </c>
      <c r="L414" s="146" t="e">
        <f>VLOOKUP(A414,'Tüm - Sektör'!$A:$H,12,0)</f>
        <v>#REF!</v>
      </c>
      <c r="M414" s="146" t="e">
        <f>VLOOKUP(A414,'Tüm - Sektör'!$A:$H,13,0)</f>
        <v>#REF!</v>
      </c>
      <c r="N414" s="147" t="e">
        <f>VLOOKUP(A414,'Tüm - Sektör'!$A:$H,14,0)</f>
        <v>#REF!</v>
      </c>
      <c r="O414" s="148" t="e">
        <f>VLOOKUP(A414,'Tüm - Sektör'!$A:$H,15,0)</f>
        <v>#REF!</v>
      </c>
      <c r="P414" s="156" t="e">
        <f>VLOOKUP(A414,'Tüm - Sektör'!$A:$H,16,0)</f>
        <v>#REF!</v>
      </c>
      <c r="Q414" s="158">
        <f>E414*G414/100</f>
        <v>17.863714125249288</v>
      </c>
      <c r="R414" s="166" t="str">
        <f>IF(OR(H414="", H415="", Q414=0), "", IF(H414&lt;H415, (H415-H414)/H414, ""))</f>
        <v/>
      </c>
      <c r="S414" s="191">
        <v>17.863714125249288</v>
      </c>
      <c r="T414" s="208">
        <f>S414-Q414</f>
        <v>0</v>
      </c>
      <c r="U414" s="222"/>
      <c r="W414" s="200"/>
      <c r="X414" s="209" t="str">
        <f>IF(COUNTIF('Yıldız Liste'!A:A, A414)&gt;0, "Yıldız Pazar", IF(COUNTIF('Ana Pazar Liste'!A:A, A414)&gt;0, "Ana Pazar", IF(COUNTIF('Alt Pazar Liste'!A:A, A414)&gt;0, "Alt Pazar", "")))</f>
        <v>Yıldız Pazar</v>
      </c>
    </row>
    <row r="415" spans="1:24" ht="30" customHeight="1" thickTop="1" thickBot="1">
      <c r="A415" s="125" t="s">
        <v>216</v>
      </c>
      <c r="B415" s="126" t="s">
        <v>208</v>
      </c>
      <c r="C415" s="127">
        <v>15688842293</v>
      </c>
      <c r="D415" s="127">
        <v>540000000</v>
      </c>
      <c r="E415" s="128">
        <f>VLOOKUP(A415,'Tüm - Sektör'!$A:$H,5,0)</f>
        <v>11.141666015993371</v>
      </c>
      <c r="F415" s="128">
        <f>VLOOKUP(A415,'Tüm - Sektör'!$A:$H,6,0)</f>
        <v>0.98251023068724608</v>
      </c>
      <c r="G415" s="127">
        <f>VLOOKUP(A415,'Tüm - Sektör'!$A:$H,7,0)</f>
        <v>160.71315899999999</v>
      </c>
      <c r="H415" s="159">
        <v>22.34</v>
      </c>
      <c r="I415" s="128" t="e">
        <f>VLOOKUP(A415,'Tüm - Sektör'!$A:$H,9,0)</f>
        <v>#REF!</v>
      </c>
      <c r="J415" s="127" t="e">
        <f>VLOOKUP(A415,'Tüm - Sektör'!$A:$H,10,0)</f>
        <v>#REF!</v>
      </c>
      <c r="K415" s="128" t="e">
        <f>VLOOKUP(A415,'Tüm - Sektör'!$A:$H,11,0)</f>
        <v>#REF!</v>
      </c>
      <c r="L415" s="128" t="e">
        <f>VLOOKUP(A415,'Tüm - Sektör'!$A:$H,12,0)</f>
        <v>#REF!</v>
      </c>
      <c r="M415" s="128" t="e">
        <f>VLOOKUP(A415,'Tüm - Sektör'!$A:$H,13,0)</f>
        <v>#REF!</v>
      </c>
      <c r="N415" s="129" t="e">
        <f>VLOOKUP(A415,'Tüm - Sektör'!$A:$H,14,0)</f>
        <v>#REF!</v>
      </c>
      <c r="O415" s="130" t="e">
        <f>VLOOKUP(A415,'Tüm - Sektör'!$A:$H,15,0)</f>
        <v>#REF!</v>
      </c>
      <c r="P415" s="152" t="e">
        <f>VLOOKUP(A415,'Tüm - Sektör'!$A:$H,16,0)</f>
        <v>#REF!</v>
      </c>
      <c r="Q415" s="158">
        <f>E415*G415/100</f>
        <v>17.906123419532392</v>
      </c>
      <c r="R415" s="166" t="str">
        <f>IF(OR(H415="", H416="", Q415=0), "", IF(H415&lt;H416, (H416-H415)/H415, ""))</f>
        <v/>
      </c>
      <c r="S415" s="191">
        <v>17.906123419532392</v>
      </c>
      <c r="T415" s="208">
        <f>S415-Q415</f>
        <v>0</v>
      </c>
      <c r="U415" s="222"/>
      <c r="W415" s="200"/>
      <c r="X415" s="209" t="str">
        <f>IF(COUNTIF('Yıldız Liste'!A:A, A415)&gt;0, "Yıldız Pazar", IF(COUNTIF('Ana Pazar Liste'!A:A, A415)&gt;0, "Ana Pazar", IF(COUNTIF('Alt Pazar Liste'!A:A, A415)&gt;0, "Alt Pazar", "")))</f>
        <v>Yıldız Pazar</v>
      </c>
    </row>
    <row r="416" spans="1:24" ht="30" customHeight="1" thickTop="1" thickBot="1">
      <c r="A416" s="125" t="s">
        <v>92</v>
      </c>
      <c r="B416" s="136" t="s">
        <v>376</v>
      </c>
      <c r="C416" s="137">
        <v>4540468594</v>
      </c>
      <c r="D416" s="137">
        <v>80000000</v>
      </c>
      <c r="E416" s="128">
        <f>VLOOKUP(A416,'Tüm - Sektör'!$A:$H,5,0)</f>
        <v>42.826977981108854</v>
      </c>
      <c r="F416" s="128">
        <f>VLOOKUP(A416,'Tüm - Sektör'!$A:$H,6,0)</f>
        <v>25.492248798279078</v>
      </c>
      <c r="G416" s="127">
        <f>VLOOKUP(A416,'Tüm - Sektör'!$A:$H,7,0)</f>
        <v>41.814453999999998</v>
      </c>
      <c r="H416" s="159">
        <v>22.34</v>
      </c>
      <c r="I416" s="141" t="e">
        <f>VLOOKUP(A416,'Tüm - Sektör'!$A:$H,9,0)</f>
        <v>#REF!</v>
      </c>
      <c r="J416" s="145" t="e">
        <f>VLOOKUP(A416,'Tüm - Sektör'!$A:$H,10,0)</f>
        <v>#REF!</v>
      </c>
      <c r="K416" s="146" t="e">
        <f>VLOOKUP(A416,'Tüm - Sektör'!$A:$H,11,0)</f>
        <v>#REF!</v>
      </c>
      <c r="L416" s="146" t="e">
        <f>VLOOKUP(A416,'Tüm - Sektör'!$A:$H,12,0)</f>
        <v>#REF!</v>
      </c>
      <c r="M416" s="146" t="e">
        <f>VLOOKUP(A416,'Tüm - Sektör'!$A:$H,13,0)</f>
        <v>#REF!</v>
      </c>
      <c r="N416" s="147" t="e">
        <f>VLOOKUP(A416,'Tüm - Sektör'!$A:$H,14,0)</f>
        <v>#REF!</v>
      </c>
      <c r="O416" s="148" t="e">
        <f>VLOOKUP(A416,'Tüm - Sektör'!$A:$H,15,0)</f>
        <v>#REF!</v>
      </c>
      <c r="P416" s="156" t="e">
        <f>VLOOKUP(A416,'Tüm - Sektör'!$A:$H,16,0)</f>
        <v>#REF!</v>
      </c>
      <c r="Q416" s="158">
        <f>E416*G416/100</f>
        <v>17.90786700750089</v>
      </c>
      <c r="R416" s="166" t="str">
        <f>IF(OR(H416="", H417="", Q416=0), "", IF(H416&lt;H417, (H417-H416)/H416, ""))</f>
        <v/>
      </c>
      <c r="S416" s="191">
        <v>17.90786700750089</v>
      </c>
      <c r="T416" s="208">
        <f>S416-Q416</f>
        <v>0</v>
      </c>
      <c r="U416" s="222"/>
      <c r="W416" s="200"/>
      <c r="X416" s="209" t="str">
        <f>IF(COUNTIF('Yıldız Liste'!A:A, A416)&gt;0, "Yıldız Pazar", IF(COUNTIF('Ana Pazar Liste'!A:A, A416)&gt;0, "Ana Pazar", IF(COUNTIF('Alt Pazar Liste'!A:A, A416)&gt;0, "Alt Pazar", "")))</f>
        <v>Yıldız Pazar</v>
      </c>
    </row>
    <row r="417" spans="1:24" ht="30" customHeight="1" thickTop="1" thickBot="1">
      <c r="A417" s="125" t="s">
        <v>170</v>
      </c>
      <c r="B417" s="136" t="s">
        <v>353</v>
      </c>
      <c r="C417" s="137">
        <v>6815590152</v>
      </c>
      <c r="D417" s="137">
        <v>380000000</v>
      </c>
      <c r="E417" s="128">
        <f>VLOOKUP(A417,'Tüm - Sektör'!$A:$H,5,0)</f>
        <v>15.983342033066402</v>
      </c>
      <c r="F417" s="128">
        <f>VLOOKUP(A417,'Tüm - Sektör'!$A:$H,6,0)</f>
        <v>1.9118830183093782</v>
      </c>
      <c r="G417" s="127">
        <f>VLOOKUP(A417,'Tüm - Sektör'!$A:$H,7,0)</f>
        <v>113.969858</v>
      </c>
      <c r="H417" s="159">
        <v>21.96</v>
      </c>
      <c r="I417" s="141" t="e">
        <f>VLOOKUP(A417,'Tüm - Sektör'!$A:$H,9,0)</f>
        <v>#REF!</v>
      </c>
      <c r="J417" s="145" t="e">
        <f>VLOOKUP(A417,'Tüm - Sektör'!$A:$H,10,0)</f>
        <v>#REF!</v>
      </c>
      <c r="K417" s="146" t="e">
        <f>VLOOKUP(A417,'Tüm - Sektör'!$A:$H,11,0)</f>
        <v>#REF!</v>
      </c>
      <c r="L417" s="146" t="e">
        <f>VLOOKUP(A417,'Tüm - Sektör'!$A:$H,12,0)</f>
        <v>#REF!</v>
      </c>
      <c r="M417" s="146" t="e">
        <f>VLOOKUP(A417,'Tüm - Sektör'!$A:$H,13,0)</f>
        <v>#REF!</v>
      </c>
      <c r="N417" s="147" t="e">
        <f>VLOOKUP(A417,'Tüm - Sektör'!$A:$H,14,0)</f>
        <v>#REF!</v>
      </c>
      <c r="O417" s="148" t="e">
        <f>VLOOKUP(A417,'Tüm - Sektör'!$A:$H,15,0)</f>
        <v>#REF!</v>
      </c>
      <c r="P417" s="156" t="e">
        <f>VLOOKUP(A417,'Tüm - Sektör'!$A:$H,16,0)</f>
        <v>#REF!</v>
      </c>
      <c r="Q417" s="158">
        <f>E417*G417/100</f>
        <v>18.21619221874009</v>
      </c>
      <c r="R417" s="166" t="str">
        <f>IF(OR(H417="", H418="", Q417=0), "", IF(H417&lt;H418, (H418-H417)/H417, ""))</f>
        <v/>
      </c>
      <c r="S417" s="191">
        <v>18.21619221874009</v>
      </c>
      <c r="T417" s="208">
        <f>S417-Q417</f>
        <v>0</v>
      </c>
      <c r="U417" s="222"/>
      <c r="W417" s="200"/>
      <c r="X417" s="209" t="str">
        <f>IF(COUNTIF('Yıldız Liste'!A:A, A417)&gt;0, "Yıldız Pazar", IF(COUNTIF('Ana Pazar Liste'!A:A, A417)&gt;0, "Ana Pazar", IF(COUNTIF('Alt Pazar Liste'!A:A, A417)&gt;0, "Alt Pazar", "")))</f>
        <v>Yıldız Pazar</v>
      </c>
    </row>
    <row r="418" spans="1:24" ht="30" customHeight="1" thickTop="1" thickBot="1">
      <c r="A418" s="125" t="s">
        <v>764</v>
      </c>
      <c r="B418" s="136" t="s">
        <v>376</v>
      </c>
      <c r="C418" s="137">
        <v>2150114200</v>
      </c>
      <c r="D418" s="137">
        <v>225000000</v>
      </c>
      <c r="E418" s="128">
        <f>VLOOKUP(A418,'Tüm - Sektör'!$A:$H,5,0)</f>
        <v>30.377212837562031</v>
      </c>
      <c r="F418" s="128">
        <f>VLOOKUP(A418,'Tüm - Sektör'!$A:$H,6,0)</f>
        <v>6.4290397539813817</v>
      </c>
      <c r="G418" s="127">
        <f>VLOOKUP(A418,'Tüm - Sektör'!$A:$H,7,0)</f>
        <v>59.967219999999998</v>
      </c>
      <c r="H418" s="159">
        <v>21.96</v>
      </c>
      <c r="I418" s="141" t="e">
        <f>VLOOKUP(A418,'Tüm - Sektör'!$A:$H,9,0)</f>
        <v>#REF!</v>
      </c>
      <c r="J418" s="145" t="e">
        <f>VLOOKUP(A418,'Tüm - Sektör'!$A:$H,10,0)</f>
        <v>#REF!</v>
      </c>
      <c r="K418" s="146" t="e">
        <f>VLOOKUP(A418,'Tüm - Sektör'!$A:$H,11,0)</f>
        <v>#REF!</v>
      </c>
      <c r="L418" s="146" t="e">
        <f>VLOOKUP(A418,'Tüm - Sektör'!$A:$H,12,0)</f>
        <v>#REF!</v>
      </c>
      <c r="M418" s="146" t="e">
        <f>VLOOKUP(A418,'Tüm - Sektör'!$A:$H,13,0)</f>
        <v>#REF!</v>
      </c>
      <c r="N418" s="147" t="e">
        <f>VLOOKUP(A418,'Tüm - Sektör'!$A:$H,14,0)</f>
        <v>#REF!</v>
      </c>
      <c r="O418" s="148" t="e">
        <f>VLOOKUP(A418,'Tüm - Sektör'!$A:$H,15,0)</f>
        <v>#REF!</v>
      </c>
      <c r="P418" s="156" t="e">
        <f>VLOOKUP(A418,'Tüm - Sektör'!$A:$H,16,0)</f>
        <v>#REF!</v>
      </c>
      <c r="Q418" s="158">
        <f>E418*G418/100</f>
        <v>18.216370052169065</v>
      </c>
      <c r="R418" s="166" t="str">
        <f>IF(OR(H418="", H419="", Q418=0), "", IF(H418&lt;H419, (H419-H418)/H418, ""))</f>
        <v/>
      </c>
      <c r="S418" s="191">
        <v>18.216370052169065</v>
      </c>
      <c r="T418" s="208">
        <f>S418-Q418</f>
        <v>0</v>
      </c>
      <c r="U418" s="222"/>
      <c r="W418" s="200"/>
      <c r="X418" s="209" t="str">
        <f>IF(COUNTIF('Yıldız Liste'!A:A, A418)&gt;0, "Yıldız Pazar", IF(COUNTIF('Ana Pazar Liste'!A:A, A418)&gt;0, "Ana Pazar", IF(COUNTIF('Alt Pazar Liste'!A:A, A418)&gt;0, "Alt Pazar", "")))</f>
        <v>Yıldız Pazar</v>
      </c>
    </row>
    <row r="419" spans="1:24" ht="30" customHeight="1" thickTop="1" thickBot="1">
      <c r="A419" s="125" t="s">
        <v>526</v>
      </c>
      <c r="B419" s="136" t="s">
        <v>353</v>
      </c>
      <c r="C419" s="137">
        <v>8353028000</v>
      </c>
      <c r="D419" s="137">
        <v>516179700</v>
      </c>
      <c r="E419" s="128">
        <f>VLOOKUP(A419,'Tüm - Sektör'!$A:$H,5,0)</f>
        <v>13.188992525386887</v>
      </c>
      <c r="F419" s="128">
        <f>VLOOKUP(A419,'Tüm - Sektör'!$A:$H,6,0)</f>
        <v>1.2167214210423907</v>
      </c>
      <c r="G419" s="127">
        <f>VLOOKUP(A419,'Tüm - Sektör'!$A:$H,7,0)</f>
        <v>138.27239</v>
      </c>
      <c r="H419" s="159">
        <v>21.94</v>
      </c>
      <c r="I419" s="141" t="e">
        <f>VLOOKUP(A419,'Tüm - Sektör'!$A:$H,9,0)</f>
        <v>#REF!</v>
      </c>
      <c r="J419" s="145" t="e">
        <f>VLOOKUP(A419,'Tüm - Sektör'!$A:$H,10,0)</f>
        <v>#REF!</v>
      </c>
      <c r="K419" s="146" t="e">
        <f>VLOOKUP(A419,'Tüm - Sektör'!$A:$H,11,0)</f>
        <v>#REF!</v>
      </c>
      <c r="L419" s="146" t="e">
        <f>VLOOKUP(A419,'Tüm - Sektör'!$A:$H,12,0)</f>
        <v>#REF!</v>
      </c>
      <c r="M419" s="146" t="e">
        <f>VLOOKUP(A419,'Tüm - Sektör'!$A:$H,13,0)</f>
        <v>#REF!</v>
      </c>
      <c r="N419" s="147" t="e">
        <f>VLOOKUP(A419,'Tüm - Sektör'!$A:$H,14,0)</f>
        <v>#REF!</v>
      </c>
      <c r="O419" s="148" t="e">
        <f>VLOOKUP(A419,'Tüm - Sektör'!$A:$H,15,0)</f>
        <v>#REF!</v>
      </c>
      <c r="P419" s="156" t="e">
        <f>VLOOKUP(A419,'Tüm - Sektör'!$A:$H,16,0)</f>
        <v>#REF!</v>
      </c>
      <c r="Q419" s="158">
        <f>E419*G419/100</f>
        <v>18.236735181773806</v>
      </c>
      <c r="R419" s="166" t="str">
        <f>IF(OR(H419="", H420="", Q419=0), "", IF(H419&lt;H420, (H420-H419)/H419, ""))</f>
        <v/>
      </c>
      <c r="S419" s="191">
        <v>18.236735181773806</v>
      </c>
      <c r="T419" s="208">
        <f>S419-Q419</f>
        <v>0</v>
      </c>
      <c r="U419" s="222"/>
      <c r="W419" s="200"/>
      <c r="X419" s="209" t="str">
        <f>IF(COUNTIF('Yıldız Liste'!A:A, A419)&gt;0, "Yıldız Pazar", IF(COUNTIF('Ana Pazar Liste'!A:A, A419)&gt;0, "Ana Pazar", IF(COUNTIF('Alt Pazar Liste'!A:A, A419)&gt;0, "Alt Pazar", "")))</f>
        <v>Yıldız Pazar</v>
      </c>
    </row>
    <row r="420" spans="1:24" ht="32.25" customHeight="1" thickTop="1" thickBot="1">
      <c r="A420" s="125" t="s">
        <v>253</v>
      </c>
      <c r="B420" s="136" t="s">
        <v>349</v>
      </c>
      <c r="C420" s="137">
        <v>90551503000</v>
      </c>
      <c r="D420" s="137">
        <v>2616996091</v>
      </c>
      <c r="E420" s="128">
        <f>VLOOKUP(A420,'Tüm - Sektör'!$A:$H,5,0)</f>
        <v>1.9645084035781069</v>
      </c>
      <c r="F420" s="128">
        <f>VLOOKUP(A420,'Tüm - Sektör'!$A:$H,6,0)</f>
        <v>3.5746336340600093E-2</v>
      </c>
      <c r="G420" s="127">
        <f>VLOOKUP(A420,'Tüm - Sektör'!$A:$H,7,0)</f>
        <v>934.14203199999997</v>
      </c>
      <c r="H420" s="159">
        <v>21.8</v>
      </c>
      <c r="I420" s="141" t="e">
        <f>VLOOKUP(A420,'Tüm - Sektör'!$A:$H,9,0)</f>
        <v>#REF!</v>
      </c>
      <c r="J420" s="145" t="e">
        <f>VLOOKUP(A420,'Tüm - Sektör'!$A:$H,10,0)</f>
        <v>#REF!</v>
      </c>
      <c r="K420" s="146" t="e">
        <f>VLOOKUP(A420,'Tüm - Sektör'!$A:$H,11,0)</f>
        <v>#REF!</v>
      </c>
      <c r="L420" s="146" t="e">
        <f>VLOOKUP(A420,'Tüm - Sektör'!$A:$H,12,0)</f>
        <v>#REF!</v>
      </c>
      <c r="M420" s="146" t="e">
        <f>VLOOKUP(A420,'Tüm - Sektör'!$A:$H,13,0)</f>
        <v>#REF!</v>
      </c>
      <c r="N420" s="147" t="e">
        <f>VLOOKUP(A420,'Tüm - Sektör'!$A:$H,14,0)</f>
        <v>#REF!</v>
      </c>
      <c r="O420" s="148" t="e">
        <f>VLOOKUP(A420,'Tüm - Sektör'!$A:$H,15,0)</f>
        <v>#REF!</v>
      </c>
      <c r="P420" s="156" t="e">
        <f>VLOOKUP(A420,'Tüm - Sektör'!$A:$H,16,0)</f>
        <v>#REF!</v>
      </c>
      <c r="Q420" s="158">
        <f>E420*G420/100</f>
        <v>18.351298719995288</v>
      </c>
      <c r="R420" s="166" t="str">
        <f>IF(OR(H420="", H421="", Q420=0), "", IF(H420&lt;H421, (H421-H420)/H420, ""))</f>
        <v/>
      </c>
      <c r="S420" s="191">
        <v>18.351298719995288</v>
      </c>
      <c r="T420" s="208">
        <f>S420-Q420</f>
        <v>0</v>
      </c>
      <c r="U420" s="222"/>
      <c r="W420" s="200"/>
      <c r="X420" s="209" t="str">
        <f>IF(COUNTIF('Yıldız Liste'!A:A, A420)&gt;0, "Yıldız Pazar", IF(COUNTIF('Ana Pazar Liste'!A:A, A420)&gt;0, "Ana Pazar", IF(COUNTIF('Alt Pazar Liste'!A:A, A420)&gt;0, "Alt Pazar", "")))</f>
        <v>Yıldız Pazar</v>
      </c>
    </row>
    <row r="421" spans="1:24" ht="30" customHeight="1" thickTop="1" thickBot="1">
      <c r="A421" s="125" t="s">
        <v>437</v>
      </c>
      <c r="B421" s="136" t="s">
        <v>696</v>
      </c>
      <c r="C421" s="137">
        <v>1357332842</v>
      </c>
      <c r="D421" s="137">
        <v>535000000</v>
      </c>
      <c r="E421" s="128">
        <f>VLOOKUP(A421,'Tüm - Sektör'!$A:$H,5,0)</f>
        <v>15.807747440251458</v>
      </c>
      <c r="F421" s="128">
        <f>VLOOKUP(A421,'Tüm - Sektör'!$A:$H,6,0)</f>
        <v>1.9551944885901618</v>
      </c>
      <c r="G421" s="127">
        <f>VLOOKUP(A421,'Tüm - Sektör'!$A:$H,7,0)</f>
        <v>117.04502599999999</v>
      </c>
      <c r="H421" s="159">
        <v>21.62</v>
      </c>
      <c r="I421" s="141" t="e">
        <f>VLOOKUP(A421,'Tüm - Sektör'!$A:$H,9,0)</f>
        <v>#REF!</v>
      </c>
      <c r="J421" s="145" t="e">
        <f>VLOOKUP(A421,'Tüm - Sektör'!$A:$H,10,0)</f>
        <v>#REF!</v>
      </c>
      <c r="K421" s="146" t="e">
        <f>VLOOKUP(A421,'Tüm - Sektör'!$A:$H,11,0)</f>
        <v>#REF!</v>
      </c>
      <c r="L421" s="146" t="e">
        <f>VLOOKUP(A421,'Tüm - Sektör'!$A:$H,12,0)</f>
        <v>#REF!</v>
      </c>
      <c r="M421" s="146" t="e">
        <f>VLOOKUP(A421,'Tüm - Sektör'!$A:$H,13,0)</f>
        <v>#REF!</v>
      </c>
      <c r="N421" s="147" t="e">
        <f>VLOOKUP(A421,'Tüm - Sektör'!$A:$H,14,0)</f>
        <v>#REF!</v>
      </c>
      <c r="O421" s="148" t="e">
        <f>VLOOKUP(A421,'Tüm - Sektör'!$A:$H,15,0)</f>
        <v>#REF!</v>
      </c>
      <c r="P421" s="156" t="e">
        <f>VLOOKUP(A421,'Tüm - Sektör'!$A:$H,16,0)</f>
        <v>#REF!</v>
      </c>
      <c r="Q421" s="158">
        <f>E421*G421/100</f>
        <v>18.502182101456651</v>
      </c>
      <c r="R421" s="166" t="str">
        <f>IF(OR(H421="", H422="", Q421=0), "", IF(H421&lt;H422, (H422-H421)/H421, ""))</f>
        <v/>
      </c>
      <c r="S421" s="191">
        <v>18.502182101456651</v>
      </c>
      <c r="T421" s="208">
        <f>S421-Q421</f>
        <v>0</v>
      </c>
      <c r="U421" s="222"/>
      <c r="W421" s="200"/>
      <c r="X421" s="209" t="str">
        <f>IF(COUNTIF('Yıldız Liste'!A:A, A421)&gt;0, "Yıldız Pazar", IF(COUNTIF('Ana Pazar Liste'!A:A, A421)&gt;0, "Ana Pazar", IF(COUNTIF('Alt Pazar Liste'!A:A, A421)&gt;0, "Alt Pazar", "")))</f>
        <v>Yıldız Pazar</v>
      </c>
    </row>
    <row r="422" spans="1:24" ht="30" customHeight="1" thickTop="1" thickBot="1">
      <c r="A422" s="125" t="s">
        <v>450</v>
      </c>
      <c r="B422" s="136" t="s">
        <v>354</v>
      </c>
      <c r="C422" s="137">
        <v>2690495427</v>
      </c>
      <c r="D422" s="137">
        <v>58000000</v>
      </c>
      <c r="E422" s="128">
        <f>VLOOKUP(A422,'Tüm - Sektör'!$A:$H,5,0)</f>
        <v>134.31134376820549</v>
      </c>
      <c r="F422" s="128">
        <f>VLOOKUP(A422,'Tüm - Sektör'!$A:$H,6,0)</f>
        <v>115.78564117948748</v>
      </c>
      <c r="G422" s="127">
        <f>VLOOKUP(A422,'Tüm - Sektör'!$A:$H,7,0)</f>
        <v>13.776082000000001</v>
      </c>
      <c r="H422" s="159">
        <v>21.62</v>
      </c>
      <c r="I422" s="141" t="e">
        <f>VLOOKUP(A422,'Tüm - Sektör'!$A:$H,9,0)</f>
        <v>#REF!</v>
      </c>
      <c r="J422" s="145" t="e">
        <f>VLOOKUP(A422,'Tüm - Sektör'!$A:$H,10,0)</f>
        <v>#REF!</v>
      </c>
      <c r="K422" s="146" t="e">
        <f>VLOOKUP(A422,'Tüm - Sektör'!$A:$H,11,0)</f>
        <v>#REF!</v>
      </c>
      <c r="L422" s="146" t="e">
        <f>VLOOKUP(A422,'Tüm - Sektör'!$A:$H,12,0)</f>
        <v>#REF!</v>
      </c>
      <c r="M422" s="146" t="e">
        <f>VLOOKUP(A422,'Tüm - Sektör'!$A:$H,13,0)</f>
        <v>#REF!</v>
      </c>
      <c r="N422" s="147" t="e">
        <f>VLOOKUP(A422,'Tüm - Sektör'!$A:$H,14,0)</f>
        <v>#REF!</v>
      </c>
      <c r="O422" s="148" t="e">
        <f>VLOOKUP(A422,'Tüm - Sektör'!$A:$H,15,0)</f>
        <v>#REF!</v>
      </c>
      <c r="P422" s="156" t="e">
        <f>VLOOKUP(A422,'Tüm - Sektör'!$A:$H,16,0)</f>
        <v>#REF!</v>
      </c>
      <c r="Q422" s="158">
        <f>E422*G422/100</f>
        <v>18.502840852809879</v>
      </c>
      <c r="R422" s="166" t="str">
        <f>IF(OR(H422="", H423="", Q422=0), "", IF(H422&lt;H423, (H423-H422)/H422, ""))</f>
        <v/>
      </c>
      <c r="S422" s="191">
        <v>18.502840852809879</v>
      </c>
      <c r="T422" s="208">
        <f>S422-Q422</f>
        <v>0</v>
      </c>
      <c r="U422" s="222"/>
      <c r="W422" s="200"/>
      <c r="X422" s="209" t="str">
        <f>IF(COUNTIF('Yıldız Liste'!A:A, A422)&gt;0, "Yıldız Pazar", IF(COUNTIF('Ana Pazar Liste'!A:A, A422)&gt;0, "Ana Pazar", IF(COUNTIF('Alt Pazar Liste'!A:A, A422)&gt;0, "Alt Pazar", "")))</f>
        <v>Yıldız Pazar</v>
      </c>
    </row>
    <row r="423" spans="1:24" ht="30" customHeight="1" thickTop="1" thickBot="1">
      <c r="A423" s="125" t="s">
        <v>6</v>
      </c>
      <c r="B423" s="136" t="s">
        <v>353</v>
      </c>
      <c r="C423" s="137">
        <v>69393865000</v>
      </c>
      <c r="D423" s="137">
        <v>4861655783</v>
      </c>
      <c r="E423" s="128">
        <f>VLOOKUP(A423,'Tüm - Sektör'!$A:$H,5,0)</f>
        <v>1.9302801276885249</v>
      </c>
      <c r="F423" s="128">
        <f>VLOOKUP(A423,'Tüm - Sektör'!$A:$H,6,0)</f>
        <v>1.8906747272637386E-2</v>
      </c>
      <c r="G423" s="127">
        <f>VLOOKUP(A423,'Tüm - Sektör'!$A:$H,7,0)</f>
        <v>961.42923199999996</v>
      </c>
      <c r="H423" s="159">
        <v>21.56</v>
      </c>
      <c r="I423" s="141" t="e">
        <f>VLOOKUP(A423,'Tüm - Sektör'!$A:$H,9,0)</f>
        <v>#REF!</v>
      </c>
      <c r="J423" s="145" t="e">
        <f>VLOOKUP(A423,'Tüm - Sektör'!$A:$H,10,0)</f>
        <v>#REF!</v>
      </c>
      <c r="K423" s="146" t="e">
        <f>VLOOKUP(A423,'Tüm - Sektör'!$A:$H,11,0)</f>
        <v>#REF!</v>
      </c>
      <c r="L423" s="146" t="e">
        <f>VLOOKUP(A423,'Tüm - Sektör'!$A:$H,12,0)</f>
        <v>#REF!</v>
      </c>
      <c r="M423" s="146" t="e">
        <f>VLOOKUP(A423,'Tüm - Sektör'!$A:$H,13,0)</f>
        <v>#REF!</v>
      </c>
      <c r="N423" s="147" t="e">
        <f>VLOOKUP(A423,'Tüm - Sektör'!$A:$H,14,0)</f>
        <v>#REF!</v>
      </c>
      <c r="O423" s="148" t="e">
        <f>VLOOKUP(A423,'Tüm - Sektör'!$A:$H,15,0)</f>
        <v>#REF!</v>
      </c>
      <c r="P423" s="156" t="e">
        <f>VLOOKUP(A423,'Tüm - Sektör'!$A:$H,16,0)</f>
        <v>#REF!</v>
      </c>
      <c r="Q423" s="158">
        <f>E423*G423/100</f>
        <v>18.558277407084404</v>
      </c>
      <c r="R423" s="166" t="str">
        <f>IF(OR(H423="", H424="", Q423=0), "", IF(H423&lt;H424, (H424-H423)/H423, ""))</f>
        <v/>
      </c>
      <c r="S423" s="191">
        <v>18.558277407084404</v>
      </c>
      <c r="T423" s="208">
        <f>S423-Q423</f>
        <v>0</v>
      </c>
      <c r="U423" s="222"/>
      <c r="W423" s="200"/>
      <c r="X423" s="209" t="str">
        <f>IF(COUNTIF('Yıldız Liste'!A:A, A423)&gt;0, "Yıldız Pazar", IF(COUNTIF('Ana Pazar Liste'!A:A, A423)&gt;0, "Ana Pazar", IF(COUNTIF('Alt Pazar Liste'!A:A, A423)&gt;0, "Alt Pazar", "")))</f>
        <v>Yıldız Pazar</v>
      </c>
    </row>
    <row r="424" spans="1:24" ht="30" customHeight="1" thickTop="1" thickBot="1">
      <c r="A424" s="125" t="s">
        <v>462</v>
      </c>
      <c r="B424" s="136" t="s">
        <v>353</v>
      </c>
      <c r="C424" s="137">
        <v>13842631067</v>
      </c>
      <c r="D424" s="137">
        <v>361000000</v>
      </c>
      <c r="E424" s="128">
        <f>VLOOKUP(A424,'Tüm - Sektör'!$A:$H,5,0)</f>
        <v>23.183521801841859</v>
      </c>
      <c r="F424" s="128">
        <f>VLOOKUP(A424,'Tüm - Sektör'!$A:$H,6,0)</f>
        <v>3.0581086666458064</v>
      </c>
      <c r="G424" s="127">
        <f>VLOOKUP(A424,'Tüm - Sektör'!$A:$H,7,0)</f>
        <v>83.034749000000005</v>
      </c>
      <c r="H424" s="159">
        <v>20.78</v>
      </c>
      <c r="I424" s="141" t="e">
        <f>VLOOKUP(A424,'Tüm - Sektör'!$A:$H,9,0)</f>
        <v>#REF!</v>
      </c>
      <c r="J424" s="145" t="e">
        <f>VLOOKUP(A424,'Tüm - Sektör'!$A:$H,10,0)</f>
        <v>#REF!</v>
      </c>
      <c r="K424" s="146" t="e">
        <f>VLOOKUP(A424,'Tüm - Sektör'!$A:$H,11,0)</f>
        <v>#REF!</v>
      </c>
      <c r="L424" s="146" t="e">
        <f>VLOOKUP(A424,'Tüm - Sektör'!$A:$H,12,0)</f>
        <v>#REF!</v>
      </c>
      <c r="M424" s="146" t="e">
        <f>VLOOKUP(A424,'Tüm - Sektör'!$A:$H,13,0)</f>
        <v>#REF!</v>
      </c>
      <c r="N424" s="147" t="e">
        <f>VLOOKUP(A424,'Tüm - Sektör'!$A:$H,14,0)</f>
        <v>#REF!</v>
      </c>
      <c r="O424" s="148" t="e">
        <f>VLOOKUP(A424,'Tüm - Sektör'!$A:$H,15,0)</f>
        <v>#REF!</v>
      </c>
      <c r="P424" s="156" t="e">
        <f>VLOOKUP(A424,'Tüm - Sektör'!$A:$H,16,0)</f>
        <v>#REF!</v>
      </c>
      <c r="Q424" s="158">
        <f>E424*G424/100</f>
        <v>19.250379137519666</v>
      </c>
      <c r="R424" s="166" t="str">
        <f>IF(OR(H424="", H425="", Q424=0), "", IF(H424&lt;H425, (H425-H424)/H424, ""))</f>
        <v/>
      </c>
      <c r="S424" s="191">
        <v>19.250379137519666</v>
      </c>
      <c r="T424" s="208">
        <f>S424-Q424</f>
        <v>0</v>
      </c>
      <c r="U424" s="222"/>
      <c r="W424" s="200"/>
      <c r="X424" s="209" t="str">
        <f>IF(COUNTIF('Yıldız Liste'!A:A, A424)&gt;0, "Yıldız Pazar", IF(COUNTIF('Ana Pazar Liste'!A:A, A424)&gt;0, "Ana Pazar", IF(COUNTIF('Alt Pazar Liste'!A:A, A424)&gt;0, "Alt Pazar", "")))</f>
        <v>Yıldız Pazar</v>
      </c>
    </row>
    <row r="425" spans="1:24" ht="30" customHeight="1" thickTop="1" thickBot="1">
      <c r="A425" s="125" t="s">
        <v>264</v>
      </c>
      <c r="B425" s="136" t="s">
        <v>255</v>
      </c>
      <c r="C425" s="137">
        <v>67920029000</v>
      </c>
      <c r="D425" s="137">
        <v>2534400000</v>
      </c>
      <c r="E425" s="128">
        <f>VLOOKUP(A425,'Tüm - Sektör'!$A:$H,5,0)</f>
        <v>1.6381034164660175</v>
      </c>
      <c r="F425" s="128">
        <f>VLOOKUP(A425,'Tüm - Sektör'!$A:$H,6,0)</f>
        <v>3.2317381164496874E-2</v>
      </c>
      <c r="G425" s="127">
        <f>VLOOKUP(A425,'Tüm - Sektör'!$A:$H,7,0)</f>
        <v>1217.3403820000001</v>
      </c>
      <c r="H425" s="159">
        <v>20.059999999999999</v>
      </c>
      <c r="I425" s="141" t="e">
        <f>VLOOKUP(A425,'Tüm - Sektör'!$A:$H,9,0)</f>
        <v>#REF!</v>
      </c>
      <c r="J425" s="145" t="e">
        <f>VLOOKUP(A425,'Tüm - Sektör'!$A:$H,10,0)</f>
        <v>#REF!</v>
      </c>
      <c r="K425" s="146" t="e">
        <f>VLOOKUP(A425,'Tüm - Sektör'!$A:$H,11,0)</f>
        <v>#REF!</v>
      </c>
      <c r="L425" s="146" t="e">
        <f>VLOOKUP(A425,'Tüm - Sektör'!$A:$H,12,0)</f>
        <v>#REF!</v>
      </c>
      <c r="M425" s="146" t="e">
        <f>VLOOKUP(A425,'Tüm - Sektör'!$A:$H,13,0)</f>
        <v>#REF!</v>
      </c>
      <c r="N425" s="147" t="e">
        <f>VLOOKUP(A425,'Tüm - Sektör'!$A:$H,14,0)</f>
        <v>#REF!</v>
      </c>
      <c r="O425" s="148" t="e">
        <f>VLOOKUP(A425,'Tüm - Sektör'!$A:$H,15,0)</f>
        <v>#REF!</v>
      </c>
      <c r="P425" s="156" t="e">
        <f>VLOOKUP(A425,'Tüm - Sektör'!$A:$H,16,0)</f>
        <v>#REF!</v>
      </c>
      <c r="Q425" s="158">
        <f>E425*G425/100</f>
        <v>19.941294387562472</v>
      </c>
      <c r="R425" s="166" t="str">
        <f>IF(OR(H425="", H426="", Q425=0), "", IF(H425&lt;H426, (H426-H425)/H425, ""))</f>
        <v/>
      </c>
      <c r="S425" s="191">
        <v>19.941294387562472</v>
      </c>
      <c r="T425" s="208">
        <f>S425-Q425</f>
        <v>0</v>
      </c>
      <c r="U425" s="222"/>
      <c r="W425" s="200"/>
      <c r="X425" s="209" t="str">
        <f>IF(COUNTIF('Yıldız Liste'!A:A, A425)&gt;0, "Yıldız Pazar", IF(COUNTIF('Ana Pazar Liste'!A:A, A425)&gt;0, "Ana Pazar", IF(COUNTIF('Alt Pazar Liste'!A:A, A425)&gt;0, "Alt Pazar", "")))</f>
        <v>Yıldız Pazar</v>
      </c>
    </row>
    <row r="426" spans="1:24" ht="30" customHeight="1" thickTop="1" thickBot="1">
      <c r="A426" s="125" t="s">
        <v>339</v>
      </c>
      <c r="B426" s="136" t="s">
        <v>221</v>
      </c>
      <c r="C426" s="137">
        <v>87699773164</v>
      </c>
      <c r="D426" s="137">
        <v>4693620000</v>
      </c>
      <c r="E426" s="128">
        <f>VLOOKUP(A426,'Tüm - Sektör'!$A:$H,5,0)</f>
        <v>7.9085800167162947</v>
      </c>
      <c r="F426" s="128">
        <f>VLOOKUP(A426,'Tüm - Sektör'!$A:$H,6,0)</f>
        <v>8.8682307794705137E-2</v>
      </c>
      <c r="G426" s="127">
        <f>VLOOKUP(A426,'Tüm - Sektör'!$A:$H,7,0)</f>
        <v>256.94425699999999</v>
      </c>
      <c r="H426" s="159">
        <v>19.7</v>
      </c>
      <c r="I426" s="141" t="e">
        <f>VLOOKUP(A426,'Tüm - Sektör'!$A:$H,9,0)</f>
        <v>#REF!</v>
      </c>
      <c r="J426" s="145" t="e">
        <f>VLOOKUP(A426,'Tüm - Sektör'!$A:$H,10,0)</f>
        <v>#REF!</v>
      </c>
      <c r="K426" s="146" t="e">
        <f>VLOOKUP(A426,'Tüm - Sektör'!$A:$H,11,0)</f>
        <v>#REF!</v>
      </c>
      <c r="L426" s="146" t="e">
        <f>VLOOKUP(A426,'Tüm - Sektör'!$A:$H,12,0)</f>
        <v>#REF!</v>
      </c>
      <c r="M426" s="146" t="e">
        <f>VLOOKUP(A426,'Tüm - Sektör'!$A:$H,13,0)</f>
        <v>#REF!</v>
      </c>
      <c r="N426" s="147" t="e">
        <f>VLOOKUP(A426,'Tüm - Sektör'!$A:$H,14,0)</f>
        <v>#REF!</v>
      </c>
      <c r="O426" s="148" t="e">
        <f>VLOOKUP(A426,'Tüm - Sektör'!$A:$H,15,0)</f>
        <v>#REF!</v>
      </c>
      <c r="P426" s="156" t="e">
        <f>VLOOKUP(A426,'Tüm - Sektör'!$A:$H,16,0)</f>
        <v>#REF!</v>
      </c>
      <c r="Q426" s="158">
        <f>E426*G426/100</f>
        <v>20.320642163202159</v>
      </c>
      <c r="R426" s="166" t="str">
        <f>IF(OR(H426="", H427="", Q426=0), "", IF(H426&lt;H427, (H427-H426)/H426, ""))</f>
        <v/>
      </c>
      <c r="S426" s="191">
        <v>20.320642163202159</v>
      </c>
      <c r="T426" s="208">
        <f>S426-Q426</f>
        <v>0</v>
      </c>
      <c r="U426" s="222"/>
      <c r="W426" s="200"/>
      <c r="X426" s="209" t="str">
        <f>IF(COUNTIF('Yıldız Liste'!A:A, A426)&gt;0, "Yıldız Pazar", IF(COUNTIF('Ana Pazar Liste'!A:A, A426)&gt;0, "Ana Pazar", IF(COUNTIF('Alt Pazar Liste'!A:A, A426)&gt;0, "Alt Pazar", "")))</f>
        <v>Yıldız Pazar</v>
      </c>
    </row>
    <row r="427" spans="1:24" ht="30" customHeight="1" thickTop="1" thickBot="1">
      <c r="A427" s="125" t="s">
        <v>232</v>
      </c>
      <c r="B427" s="136" t="s">
        <v>221</v>
      </c>
      <c r="C427" s="137">
        <v>144002145000</v>
      </c>
      <c r="D427" s="137">
        <v>3800000000</v>
      </c>
      <c r="E427" s="128">
        <f>VLOOKUP(A427,'Tüm - Sektör'!$A:$H,5,0)</f>
        <v>1.1199113746934521</v>
      </c>
      <c r="F427" s="128">
        <f>VLOOKUP(A427,'Tüm - Sektör'!$A:$H,6,0)</f>
        <v>1.5511237876640611E-2</v>
      </c>
      <c r="G427" s="127">
        <f>VLOOKUP(A427,'Tüm - Sektör'!$A:$H,7,0)</f>
        <v>1837.418021</v>
      </c>
      <c r="H427" s="159">
        <v>19.440000000000001</v>
      </c>
      <c r="I427" s="141" t="e">
        <f>VLOOKUP(A427,'Tüm - Sektör'!$A:$H,9,0)</f>
        <v>#REF!</v>
      </c>
      <c r="J427" s="145" t="e">
        <f>VLOOKUP(A427,'Tüm - Sektör'!$A:$H,10,0)</f>
        <v>#REF!</v>
      </c>
      <c r="K427" s="146" t="e">
        <f>VLOOKUP(A427,'Tüm - Sektör'!$A:$H,11,0)</f>
        <v>#REF!</v>
      </c>
      <c r="L427" s="146" t="e">
        <f>VLOOKUP(A427,'Tüm - Sektör'!$A:$H,12,0)</f>
        <v>#REF!</v>
      </c>
      <c r="M427" s="146" t="e">
        <f>VLOOKUP(A427,'Tüm - Sektör'!$A:$H,13,0)</f>
        <v>#REF!</v>
      </c>
      <c r="N427" s="147" t="e">
        <f>VLOOKUP(A427,'Tüm - Sektör'!$A:$H,14,0)</f>
        <v>#REF!</v>
      </c>
      <c r="O427" s="148" t="e">
        <f>VLOOKUP(A427,'Tüm - Sektör'!$A:$H,15,0)</f>
        <v>#REF!</v>
      </c>
      <c r="P427" s="156" t="e">
        <f>VLOOKUP(A427,'Tüm - Sektör'!$A:$H,16,0)</f>
        <v>#REF!</v>
      </c>
      <c r="Q427" s="158">
        <f>E427*G427/100</f>
        <v>20.577453417846321</v>
      </c>
      <c r="R427" s="166" t="str">
        <f>IF(OR(H427="", H428="", Q427=0), "", IF(H427&lt;H428, (H428-H427)/H427, ""))</f>
        <v/>
      </c>
      <c r="S427" s="191">
        <v>20.577453417846321</v>
      </c>
      <c r="T427" s="208">
        <f>S427-Q427</f>
        <v>0</v>
      </c>
      <c r="U427" s="222"/>
      <c r="W427" s="200"/>
      <c r="X427" s="209" t="str">
        <f>IF(COUNTIF('Yıldız Liste'!A:A, A427)&gt;0, "Yıldız Pazar", IF(COUNTIF('Ana Pazar Liste'!A:A, A427)&gt;0, "Ana Pazar", IF(COUNTIF('Alt Pazar Liste'!A:A, A427)&gt;0, "Alt Pazar", "")))</f>
        <v>Yıldız Pazar</v>
      </c>
    </row>
    <row r="428" spans="1:24" ht="30" customHeight="1" thickTop="1" thickBot="1">
      <c r="A428" s="125" t="s">
        <v>215</v>
      </c>
      <c r="B428" s="126" t="s">
        <v>208</v>
      </c>
      <c r="C428" s="127">
        <v>3274896343</v>
      </c>
      <c r="D428" s="127">
        <v>500000000</v>
      </c>
      <c r="E428" s="128">
        <f>VLOOKUP(A428,'Tüm - Sektör'!$A:$H,5,0)</f>
        <v>10.905416775039246</v>
      </c>
      <c r="F428" s="128">
        <f>VLOOKUP(A428,'Tüm - Sektör'!$A:$H,6,0)</f>
        <v>1.2117129750043607</v>
      </c>
      <c r="G428" s="127">
        <f>VLOOKUP(A428,'Tüm - Sektör'!$A:$H,7,0)</f>
        <v>189.86396500000001</v>
      </c>
      <c r="H428" s="159">
        <v>19.32</v>
      </c>
      <c r="I428" s="128" t="e">
        <f>VLOOKUP(A428,'Tüm - Sektör'!$A:$H,9,0)</f>
        <v>#REF!</v>
      </c>
      <c r="J428" s="127" t="e">
        <f>VLOOKUP(A428,'Tüm - Sektör'!$A:$H,10,0)</f>
        <v>#REF!</v>
      </c>
      <c r="K428" s="128" t="e">
        <f>VLOOKUP(A428,'Tüm - Sektör'!$A:$H,11,0)</f>
        <v>#REF!</v>
      </c>
      <c r="L428" s="128" t="e">
        <f>VLOOKUP(A428,'Tüm - Sektör'!$A:$H,12,0)</f>
        <v>#REF!</v>
      </c>
      <c r="M428" s="128" t="e">
        <f>VLOOKUP(A428,'Tüm - Sektör'!$A:$H,13,0)</f>
        <v>#REF!</v>
      </c>
      <c r="N428" s="129" t="e">
        <f>VLOOKUP(A428,'Tüm - Sektör'!$A:$H,14,0)</f>
        <v>#REF!</v>
      </c>
      <c r="O428" s="130" t="e">
        <f>VLOOKUP(A428,'Tüm - Sektör'!$A:$H,15,0)</f>
        <v>#REF!</v>
      </c>
      <c r="P428" s="152" t="e">
        <f>VLOOKUP(A428,'Tüm - Sektör'!$A:$H,16,0)</f>
        <v>#REF!</v>
      </c>
      <c r="Q428" s="158">
        <f>E428*G428/100</f>
        <v>20.705456688864643</v>
      </c>
      <c r="R428" s="166" t="str">
        <f>IF(OR(H428="", H429="", Q428=0), "", IF(H428&lt;H429, (H429-H428)/H428, ""))</f>
        <v/>
      </c>
      <c r="S428" s="191">
        <v>20.705456688864643</v>
      </c>
      <c r="T428" s="208">
        <f>S428-Q428</f>
        <v>0</v>
      </c>
      <c r="U428" s="222"/>
      <c r="W428" s="200"/>
      <c r="X428" s="209" t="str">
        <f>IF(COUNTIF('Yıldız Liste'!A:A, A428)&gt;0, "Yıldız Pazar", IF(COUNTIF('Ana Pazar Liste'!A:A, A428)&gt;0, "Ana Pazar", IF(COUNTIF('Alt Pazar Liste'!A:A, A428)&gt;0, "Alt Pazar", "")))</f>
        <v>Yıldız Pazar</v>
      </c>
    </row>
    <row r="429" spans="1:24" ht="30" customHeight="1" thickTop="1" thickBot="1">
      <c r="A429" s="125" t="s">
        <v>722</v>
      </c>
      <c r="B429" s="136" t="s">
        <v>699</v>
      </c>
      <c r="C429" s="137">
        <v>13043459000</v>
      </c>
      <c r="D429" s="137">
        <v>695302645</v>
      </c>
      <c r="E429" s="128">
        <f>VLOOKUP(A429,'Tüm - Sektör'!$A:$H,5,0)</f>
        <v>7.6806745547760453</v>
      </c>
      <c r="F429" s="128">
        <f>VLOOKUP(A429,'Tüm - Sektör'!$A:$H,6,0)</f>
        <v>0.5468574243706128</v>
      </c>
      <c r="G429" s="127">
        <f>VLOOKUP(A429,'Tüm - Sektör'!$A:$H,7,0)</f>
        <v>270.84692699999999</v>
      </c>
      <c r="H429" s="159">
        <v>19.23</v>
      </c>
      <c r="I429" s="141" t="e">
        <f>VLOOKUP(A429,'Tüm - Sektör'!$A:$H,9,0)</f>
        <v>#REF!</v>
      </c>
      <c r="J429" s="145" t="e">
        <f>VLOOKUP(A429,'Tüm - Sektör'!$A:$H,10,0)</f>
        <v>#REF!</v>
      </c>
      <c r="K429" s="146" t="e">
        <f>VLOOKUP(A429,'Tüm - Sektör'!$A:$H,11,0)</f>
        <v>#REF!</v>
      </c>
      <c r="L429" s="146" t="e">
        <f>VLOOKUP(A429,'Tüm - Sektör'!$A:$H,12,0)</f>
        <v>#REF!</v>
      </c>
      <c r="M429" s="146" t="e">
        <f>VLOOKUP(A429,'Tüm - Sektör'!$A:$H,13,0)</f>
        <v>#REF!</v>
      </c>
      <c r="N429" s="147" t="e">
        <f>VLOOKUP(A429,'Tüm - Sektör'!$A:$H,14,0)</f>
        <v>#REF!</v>
      </c>
      <c r="O429" s="148" t="e">
        <f>VLOOKUP(A429,'Tüm - Sektör'!$A:$H,15,0)</f>
        <v>#REF!</v>
      </c>
      <c r="P429" s="156" t="e">
        <f>VLOOKUP(A429,'Tüm - Sektör'!$A:$H,16,0)</f>
        <v>#REF!</v>
      </c>
      <c r="Q429" s="158">
        <f>E429*G429/100</f>
        <v>20.802871004481847</v>
      </c>
      <c r="R429" s="166" t="str">
        <f>IF(OR(H429="", H430="", Q429=0), "", IF(H429&lt;H430, (H430-H429)/H429, ""))</f>
        <v/>
      </c>
      <c r="S429" s="191">
        <v>20.802871004481847</v>
      </c>
      <c r="T429" s="208">
        <f>S429-Q429</f>
        <v>0</v>
      </c>
      <c r="U429" s="222"/>
      <c r="W429" s="200"/>
      <c r="X429" s="209" t="str">
        <f>IF(COUNTIF('Yıldız Liste'!A:A, A429)&gt;0, "Yıldız Pazar", IF(COUNTIF('Ana Pazar Liste'!A:A, A429)&gt;0, "Ana Pazar", IF(COUNTIF('Alt Pazar Liste'!A:A, A429)&gt;0, "Alt Pazar", "")))</f>
        <v>Yıldız Pazar</v>
      </c>
    </row>
    <row r="430" spans="1:24" ht="30" customHeight="1" thickTop="1" thickBot="1">
      <c r="A430" s="125" t="s">
        <v>525</v>
      </c>
      <c r="B430" s="136" t="s">
        <v>355</v>
      </c>
      <c r="C430" s="137">
        <v>3963724062</v>
      </c>
      <c r="D430" s="137">
        <v>674934432</v>
      </c>
      <c r="E430" s="128">
        <f>VLOOKUP(A430,'Tüm - Sektör'!$A:$H,5,0)</f>
        <v>7.1069171988809847</v>
      </c>
      <c r="F430" s="128">
        <f>VLOOKUP(A430,'Tüm - Sektör'!$A:$H,6,0)</f>
        <v>0.55419942343542428</v>
      </c>
      <c r="G430" s="127">
        <f>VLOOKUP(A430,'Tüm - Sektör'!$A:$H,7,0)</f>
        <v>292.99600400000003</v>
      </c>
      <c r="H430" s="159">
        <v>19.21</v>
      </c>
      <c r="I430" s="138" t="e">
        <f>VLOOKUP(A430,'Tüm - Sektör'!$A:$H,9,0)</f>
        <v>#REF!</v>
      </c>
      <c r="J430" s="137" t="e">
        <f>VLOOKUP(A430,'Tüm - Sektör'!$A:$H,10,0)</f>
        <v>#REF!</v>
      </c>
      <c r="K430" s="138" t="e">
        <f>VLOOKUP(A430,'Tüm - Sektör'!$A:$H,11,0)</f>
        <v>#REF!</v>
      </c>
      <c r="L430" s="138" t="e">
        <f>VLOOKUP(A430,'Tüm - Sektör'!$A:$H,12,0)</f>
        <v>#REF!</v>
      </c>
      <c r="M430" s="138" t="e">
        <f>VLOOKUP(A430,'Tüm - Sektör'!$A:$H,13,0)</f>
        <v>#REF!</v>
      </c>
      <c r="N430" s="139" t="e">
        <f>VLOOKUP(A430,'Tüm - Sektör'!$A:$H,14,0)</f>
        <v>#REF!</v>
      </c>
      <c r="O430" s="140" t="e">
        <f>VLOOKUP(A430,'Tüm - Sektör'!$A:$H,15,0)</f>
        <v>#REF!</v>
      </c>
      <c r="P430" s="154" t="e">
        <f>VLOOKUP(A430,'Tüm - Sektör'!$A:$H,16,0)</f>
        <v>#REF!</v>
      </c>
      <c r="Q430" s="158">
        <f>E430*G430/100</f>
        <v>20.822983400310019</v>
      </c>
      <c r="R430" s="166" t="str">
        <f>IF(OR(H430="", H431="", Q430=0), "", IF(H430&lt;H431, (H431-H430)/H430, ""))</f>
        <v/>
      </c>
      <c r="S430" s="191">
        <v>20.822983400310019</v>
      </c>
      <c r="T430" s="208">
        <f>S430-Q430</f>
        <v>0</v>
      </c>
      <c r="U430" s="222"/>
      <c r="W430" s="200"/>
      <c r="X430" s="209" t="str">
        <f>IF(COUNTIF('Yıldız Liste'!A:A, A430)&gt;0, "Yıldız Pazar", IF(COUNTIF('Ana Pazar Liste'!A:A, A430)&gt;0, "Ana Pazar", IF(COUNTIF('Alt Pazar Liste'!A:A, A430)&gt;0, "Alt Pazar", "")))</f>
        <v>Yıldız Pazar</v>
      </c>
    </row>
    <row r="431" spans="1:24" ht="30" customHeight="1" thickTop="1" thickBot="1">
      <c r="A431" s="125" t="s">
        <v>681</v>
      </c>
      <c r="B431" s="131" t="s">
        <v>233</v>
      </c>
      <c r="C431" s="132">
        <v>119321530000</v>
      </c>
      <c r="D431" s="132">
        <v>5921052630</v>
      </c>
      <c r="E431" s="128">
        <f>VLOOKUP(A431,'Tüm - Sektör'!$A:$H,5,0)</f>
        <v>1.1224856275761832</v>
      </c>
      <c r="F431" s="128">
        <f>VLOOKUP(A431,'Tüm - Sektör'!$A:$H,6,0)</f>
        <v>1.0531965036470088E-2</v>
      </c>
      <c r="G431" s="127">
        <f>VLOOKUP(A431,'Tüm - Sektör'!$A:$H,7,0)</f>
        <v>1931.812445</v>
      </c>
      <c r="H431" s="159">
        <v>18.45</v>
      </c>
      <c r="I431" s="133" t="e">
        <f>VLOOKUP(A431,'Tüm - Sektör'!$A:$H,9,0)</f>
        <v>#REF!</v>
      </c>
      <c r="J431" s="132" t="e">
        <f>VLOOKUP(A431,'Tüm - Sektör'!$A:$H,10,0)</f>
        <v>#REF!</v>
      </c>
      <c r="K431" s="133" t="e">
        <f>VLOOKUP(A431,'Tüm - Sektör'!$A:$H,11,0)</f>
        <v>#REF!</v>
      </c>
      <c r="L431" s="133" t="e">
        <f>VLOOKUP(A431,'Tüm - Sektör'!$A:$H,12,0)</f>
        <v>#REF!</v>
      </c>
      <c r="M431" s="133" t="e">
        <f>VLOOKUP(A431,'Tüm - Sektör'!$A:$H,13,0)</f>
        <v>#REF!</v>
      </c>
      <c r="N431" s="134" t="e">
        <f>VLOOKUP(A431,'Tüm - Sektör'!$A:$H,14,0)</f>
        <v>#REF!</v>
      </c>
      <c r="O431" s="135" t="e">
        <f>VLOOKUP(A431,'Tüm - Sektör'!$A:$H,15,0)</f>
        <v>#REF!</v>
      </c>
      <c r="P431" s="153" t="e">
        <f>VLOOKUP(A431,'Tüm - Sektör'!$A:$H,16,0)</f>
        <v>#REF!</v>
      </c>
      <c r="Q431" s="158">
        <f>E431*G431/100</f>
        <v>21.684317046853057</v>
      </c>
      <c r="R431" s="166" t="str">
        <f>IF(OR(H431="", H432="", Q431=0), "", IF(H431&lt;H432, (H432-H431)/H431, ""))</f>
        <v/>
      </c>
      <c r="S431" s="191">
        <v>21.684317046853057</v>
      </c>
      <c r="T431" s="208">
        <f>S431-Q431</f>
        <v>0</v>
      </c>
      <c r="U431" s="222"/>
      <c r="W431" s="200"/>
      <c r="X431" s="209" t="str">
        <f>IF(COUNTIF('Yıldız Liste'!A:A, A431)&gt;0, "Yıldız Pazar", IF(COUNTIF('Ana Pazar Liste'!A:A, A431)&gt;0, "Ana Pazar", IF(COUNTIF('Alt Pazar Liste'!A:A, A431)&gt;0, "Alt Pazar", "")))</f>
        <v>Yıldız Pazar</v>
      </c>
    </row>
    <row r="432" spans="1:24" ht="30" customHeight="1" thickTop="1" thickBot="1">
      <c r="A432" s="125" t="s">
        <v>341</v>
      </c>
      <c r="B432" s="136" t="s">
        <v>255</v>
      </c>
      <c r="C432" s="137">
        <v>3823224810</v>
      </c>
      <c r="D432" s="137">
        <v>486200000</v>
      </c>
      <c r="E432" s="128">
        <f>VLOOKUP(A432,'Tüm - Sektör'!$A:$H,5,0)</f>
        <v>18.926176666485993</v>
      </c>
      <c r="F432" s="128">
        <f>VLOOKUP(A432,'Tüm - Sektör'!$A:$H,6,0)</f>
        <v>2.1625961728696459</v>
      </c>
      <c r="G432" s="127">
        <f>VLOOKUP(A432,'Tüm - Sektör'!$A:$H,7,0)</f>
        <v>116.492937</v>
      </c>
      <c r="H432" s="159">
        <v>18.149999999999999</v>
      </c>
      <c r="I432" s="141" t="e">
        <f>VLOOKUP(A432,'Tüm - Sektör'!$A:$H,9,0)</f>
        <v>#REF!</v>
      </c>
      <c r="J432" s="145" t="e">
        <f>VLOOKUP(A432,'Tüm - Sektör'!$A:$H,10,0)</f>
        <v>#REF!</v>
      </c>
      <c r="K432" s="146" t="e">
        <f>VLOOKUP(A432,'Tüm - Sektör'!$A:$H,11,0)</f>
        <v>#REF!</v>
      </c>
      <c r="L432" s="146" t="e">
        <f>VLOOKUP(A432,'Tüm - Sektör'!$A:$H,12,0)</f>
        <v>#REF!</v>
      </c>
      <c r="M432" s="146" t="e">
        <f>VLOOKUP(A432,'Tüm - Sektör'!$A:$H,13,0)</f>
        <v>#REF!</v>
      </c>
      <c r="N432" s="147" t="e">
        <f>VLOOKUP(A432,'Tüm - Sektör'!$A:$H,14,0)</f>
        <v>#REF!</v>
      </c>
      <c r="O432" s="148" t="e">
        <f>VLOOKUP(A432,'Tüm - Sektör'!$A:$H,15,0)</f>
        <v>#REF!</v>
      </c>
      <c r="P432" s="156" t="e">
        <f>VLOOKUP(A432,'Tüm - Sektör'!$A:$H,16,0)</f>
        <v>#REF!</v>
      </c>
      <c r="Q432" s="158">
        <f>E432*G432/100</f>
        <v>22.047659060598232</v>
      </c>
      <c r="R432" s="166" t="str">
        <f>IF(OR(H432="", H433="", Q432=0), "", IF(H432&lt;H433, (H433-H432)/H432, ""))</f>
        <v/>
      </c>
      <c r="S432" s="191">
        <v>22.047659060598232</v>
      </c>
      <c r="T432" s="208">
        <f>S432-Q432</f>
        <v>0</v>
      </c>
      <c r="U432" s="222"/>
      <c r="W432" s="200"/>
      <c r="X432" s="209" t="str">
        <f>IF(COUNTIF('Yıldız Liste'!A:A, A432)&gt;0, "Yıldız Pazar", IF(COUNTIF('Ana Pazar Liste'!A:A, A432)&gt;0, "Ana Pazar", IF(COUNTIF('Alt Pazar Liste'!A:A, A432)&gt;0, "Alt Pazar", "")))</f>
        <v>Yıldız Pazar</v>
      </c>
    </row>
    <row r="433" spans="1:24" ht="30" customHeight="1" thickTop="1" thickBot="1">
      <c r="A433" s="125" t="s">
        <v>674</v>
      </c>
      <c r="B433" s="131" t="s">
        <v>233</v>
      </c>
      <c r="C433" s="132">
        <v>5220479890</v>
      </c>
      <c r="D433" s="132">
        <v>2178000000</v>
      </c>
      <c r="E433" s="128">
        <f>VLOOKUP(A433,'Tüm - Sektör'!$A:$H,5,0)</f>
        <v>3.4063880253524923</v>
      </c>
      <c r="F433" s="128">
        <f>VLOOKUP(A433,'Tüm - Sektör'!$A:$H,6,0)</f>
        <v>9.199989265252774E-2</v>
      </c>
      <c r="G433" s="127">
        <f>VLOOKUP(A433,'Tüm - Sektör'!$A:$H,7,0)</f>
        <v>656.11429699999997</v>
      </c>
      <c r="H433" s="159">
        <v>17.899999999999999</v>
      </c>
      <c r="I433" s="133" t="e">
        <f>VLOOKUP(A433,'Tüm - Sektör'!$A:$H,9,0)</f>
        <v>#REF!</v>
      </c>
      <c r="J433" s="132" t="e">
        <f>VLOOKUP(A433,'Tüm - Sektör'!$A:$H,10,0)</f>
        <v>#REF!</v>
      </c>
      <c r="K433" s="133" t="e">
        <f>VLOOKUP(A433,'Tüm - Sektör'!$A:$H,11,0)</f>
        <v>#REF!</v>
      </c>
      <c r="L433" s="133" t="e">
        <f>VLOOKUP(A433,'Tüm - Sektör'!$A:$H,12,0)</f>
        <v>#REF!</v>
      </c>
      <c r="M433" s="133" t="e">
        <f>VLOOKUP(A433,'Tüm - Sektör'!$A:$H,13,0)</f>
        <v>#REF!</v>
      </c>
      <c r="N433" s="134" t="e">
        <f>VLOOKUP(A433,'Tüm - Sektör'!$A:$H,14,0)</f>
        <v>#REF!</v>
      </c>
      <c r="O433" s="135" t="e">
        <f>VLOOKUP(A433,'Tüm - Sektör'!$A:$H,15,0)</f>
        <v>#REF!</v>
      </c>
      <c r="P433" s="153" t="e">
        <f>VLOOKUP(A433,'Tüm - Sektör'!$A:$H,16,0)</f>
        <v>#REF!</v>
      </c>
      <c r="Q433" s="158">
        <f>E433*G433/100</f>
        <v>22.349798845633686</v>
      </c>
      <c r="R433" s="166" t="str">
        <f>IF(OR(H433="", H434="", Q433=0), "", IF(H433&lt;H434, (H434-H433)/H433, ""))</f>
        <v/>
      </c>
      <c r="S433" s="191">
        <v>22.349798845633686</v>
      </c>
      <c r="T433" s="208">
        <f>S433-Q433</f>
        <v>0</v>
      </c>
      <c r="U433" s="222"/>
      <c r="W433" s="200"/>
      <c r="X433" s="209" t="str">
        <f>IF(COUNTIF('Yıldız Liste'!A:A, A433)&gt;0, "Yıldız Pazar", IF(COUNTIF('Ana Pazar Liste'!A:A, A433)&gt;0, "Ana Pazar", IF(COUNTIF('Alt Pazar Liste'!A:A, A433)&gt;0, "Alt Pazar", "")))</f>
        <v>Yıldız Pazar</v>
      </c>
    </row>
    <row r="434" spans="1:24" ht="30" customHeight="1" thickTop="1" thickBot="1">
      <c r="A434" s="125" t="s">
        <v>519</v>
      </c>
      <c r="B434" s="136" t="s">
        <v>255</v>
      </c>
      <c r="C434" s="137">
        <v>5131323395</v>
      </c>
      <c r="D434" s="137">
        <v>600000000</v>
      </c>
      <c r="E434" s="128">
        <f>VLOOKUP(A434,'Tüm - Sektör'!$A:$H,5,0)</f>
        <v>16.348203659381905</v>
      </c>
      <c r="F434" s="128">
        <f>VLOOKUP(A434,'Tüm - Sektör'!$A:$H,6,0)</f>
        <v>1.6027650646452849</v>
      </c>
      <c r="G434" s="127">
        <f>VLOOKUP(A434,'Tüm - Sektör'!$A:$H,7,0)</f>
        <v>139.029326</v>
      </c>
      <c r="H434" s="159">
        <v>17.600000000000001</v>
      </c>
      <c r="I434" s="141" t="e">
        <f>VLOOKUP(A434,'Tüm - Sektör'!$A:$H,9,0)</f>
        <v>#REF!</v>
      </c>
      <c r="J434" s="145" t="e">
        <f>VLOOKUP(A434,'Tüm - Sektör'!$A:$H,10,0)</f>
        <v>#REF!</v>
      </c>
      <c r="K434" s="146" t="e">
        <f>VLOOKUP(A434,'Tüm - Sektör'!$A:$H,11,0)</f>
        <v>#REF!</v>
      </c>
      <c r="L434" s="146" t="e">
        <f>VLOOKUP(A434,'Tüm - Sektör'!$A:$H,12,0)</f>
        <v>#REF!</v>
      </c>
      <c r="M434" s="146" t="e">
        <f>VLOOKUP(A434,'Tüm - Sektör'!$A:$H,13,0)</f>
        <v>#REF!</v>
      </c>
      <c r="N434" s="147" t="e">
        <f>VLOOKUP(A434,'Tüm - Sektör'!$A:$H,14,0)</f>
        <v>#REF!</v>
      </c>
      <c r="O434" s="148" t="e">
        <f>VLOOKUP(A434,'Tüm - Sektör'!$A:$H,15,0)</f>
        <v>#REF!</v>
      </c>
      <c r="P434" s="156" t="e">
        <f>VLOOKUP(A434,'Tüm - Sektör'!$A:$H,16,0)</f>
        <v>#REF!</v>
      </c>
      <c r="Q434" s="158">
        <f>E434*G434/100</f>
        <v>22.728797360745997</v>
      </c>
      <c r="R434" s="166" t="str">
        <f>IF(OR(H434="", H435="", Q434=0), "", IF(H434&lt;H435, (H435-H434)/H434, ""))</f>
        <v/>
      </c>
      <c r="S434" s="191">
        <v>22.728797360745997</v>
      </c>
      <c r="T434" s="208">
        <f>S434-Q434</f>
        <v>0</v>
      </c>
      <c r="U434" s="222"/>
      <c r="W434" s="200"/>
      <c r="X434" s="209" t="str">
        <f>IF(COUNTIF('Yıldız Liste'!A:A, A434)&gt;0, "Yıldız Pazar", IF(COUNTIF('Ana Pazar Liste'!A:A, A434)&gt;0, "Ana Pazar", IF(COUNTIF('Alt Pazar Liste'!A:A, A434)&gt;0, "Alt Pazar", "")))</f>
        <v>Yıldız Pazar</v>
      </c>
    </row>
    <row r="435" spans="1:24" ht="30" customHeight="1" thickTop="1" thickBot="1">
      <c r="A435" s="125" t="s">
        <v>636</v>
      </c>
      <c r="B435" s="136" t="s">
        <v>376</v>
      </c>
      <c r="C435" s="137">
        <v>35674236000</v>
      </c>
      <c r="D435" s="137">
        <v>636584078</v>
      </c>
      <c r="E435" s="128">
        <f>VLOOKUP(A435,'Tüm - Sektör'!$A:$H,5,0)</f>
        <v>34.366190821496531</v>
      </c>
      <c r="F435" s="128">
        <f>VLOOKUP(A435,'Tüm - Sektör'!$A:$H,6,0)</f>
        <v>3.3740824876898148</v>
      </c>
      <c r="G435" s="127">
        <f>VLOOKUP(A435,'Tüm - Sektör'!$A:$H,7,0)</f>
        <v>66.826561999999996</v>
      </c>
      <c r="H435" s="159">
        <v>17.43</v>
      </c>
      <c r="I435" s="141" t="e">
        <f>VLOOKUP(A435,'Tüm - Sektör'!$A:$H,9,0)</f>
        <v>#REF!</v>
      </c>
      <c r="J435" s="145" t="e">
        <f>VLOOKUP(A435,'Tüm - Sektör'!$A:$H,10,0)</f>
        <v>#REF!</v>
      </c>
      <c r="K435" s="146" t="e">
        <f>VLOOKUP(A435,'Tüm - Sektör'!$A:$H,11,0)</f>
        <v>#REF!</v>
      </c>
      <c r="L435" s="146" t="e">
        <f>VLOOKUP(A435,'Tüm - Sektör'!$A:$H,12,0)</f>
        <v>#REF!</v>
      </c>
      <c r="M435" s="146" t="e">
        <f>VLOOKUP(A435,'Tüm - Sektör'!$A:$H,13,0)</f>
        <v>#REF!</v>
      </c>
      <c r="N435" s="147" t="e">
        <f>VLOOKUP(A435,'Tüm - Sektör'!$A:$H,14,0)</f>
        <v>#REF!</v>
      </c>
      <c r="O435" s="148" t="e">
        <f>VLOOKUP(A435,'Tüm - Sektör'!$A:$H,15,0)</f>
        <v>#REF!</v>
      </c>
      <c r="P435" s="156" t="e">
        <f>VLOOKUP(A435,'Tüm - Sektör'!$A:$H,16,0)</f>
        <v>#REF!</v>
      </c>
      <c r="Q435" s="158">
        <f>E435*G435/100</f>
        <v>22.965743816365688</v>
      </c>
      <c r="R435" s="166" t="str">
        <f>IF(OR(H435="", H436="", Q435=0), "", IF(H435&lt;H436, (H436-H435)/H435, ""))</f>
        <v/>
      </c>
      <c r="S435" s="191">
        <v>22.965743816365688</v>
      </c>
      <c r="T435" s="208">
        <f>S435-Q435</f>
        <v>0</v>
      </c>
      <c r="U435" s="222"/>
      <c r="W435" s="200"/>
      <c r="X435" s="209" t="str">
        <f>IF(COUNTIF('Yıldız Liste'!A:A, A435)&gt;0, "Yıldız Pazar", IF(COUNTIF('Ana Pazar Liste'!A:A, A435)&gt;0, "Ana Pazar", IF(COUNTIF('Alt Pazar Liste'!A:A, A435)&gt;0, "Alt Pazar", "")))</f>
        <v>Yıldız Pazar</v>
      </c>
    </row>
    <row r="436" spans="1:24" ht="30" customHeight="1" thickTop="1" thickBot="1">
      <c r="A436" s="125" t="s">
        <v>633</v>
      </c>
      <c r="B436" s="126" t="s">
        <v>208</v>
      </c>
      <c r="C436" s="127">
        <v>11730613818</v>
      </c>
      <c r="D436" s="127">
        <v>437197170</v>
      </c>
      <c r="E436" s="128">
        <f>VLOOKUP(A436,'Tüm - Sektör'!$A:$H,5,0)</f>
        <v>17.854656194982713</v>
      </c>
      <c r="F436" s="128">
        <f>VLOOKUP(A436,'Tüm - Sektör'!$A:$H,6,0)</f>
        <v>2.5524319203310935</v>
      </c>
      <c r="G436" s="127">
        <f>VLOOKUP(A436,'Tüm - Sektör'!$A:$H,7,0)</f>
        <v>129.50326799999999</v>
      </c>
      <c r="H436" s="159">
        <v>17.3</v>
      </c>
      <c r="I436" s="128" t="e">
        <f>VLOOKUP(A436,'Tüm - Sektör'!$A:$H,9,0)</f>
        <v>#REF!</v>
      </c>
      <c r="J436" s="127" t="e">
        <f>VLOOKUP(A436,'Tüm - Sektör'!$A:$H,10,0)</f>
        <v>#REF!</v>
      </c>
      <c r="K436" s="128" t="e">
        <f>VLOOKUP(A436,'Tüm - Sektör'!$A:$H,11,0)</f>
        <v>#REF!</v>
      </c>
      <c r="L436" s="128" t="e">
        <f>VLOOKUP(A436,'Tüm - Sektör'!$A:$H,12,0)</f>
        <v>#REF!</v>
      </c>
      <c r="M436" s="128" t="e">
        <f>VLOOKUP(A436,'Tüm - Sektör'!$A:$H,13,0)</f>
        <v>#REF!</v>
      </c>
      <c r="N436" s="129" t="e">
        <f>VLOOKUP(A436,'Tüm - Sektör'!$A:$H,14,0)</f>
        <v>#REF!</v>
      </c>
      <c r="O436" s="130" t="e">
        <f>VLOOKUP(A436,'Tüm - Sektör'!$A:$H,15,0)</f>
        <v>#REF!</v>
      </c>
      <c r="P436" s="152" t="e">
        <f>VLOOKUP(A436,'Tüm - Sektör'!$A:$H,16,0)</f>
        <v>#REF!</v>
      </c>
      <c r="Q436" s="158">
        <f>E436*G436/100</f>
        <v>23.122363262667065</v>
      </c>
      <c r="R436" s="166" t="str">
        <f>IF(OR(H436="", H437="", Q436=0), "", IF(H436&lt;H437, (H437-H436)/H436, ""))</f>
        <v/>
      </c>
      <c r="S436" s="191">
        <v>23.122363262667065</v>
      </c>
      <c r="T436" s="208">
        <f>S436-Q436</f>
        <v>0</v>
      </c>
      <c r="U436" s="222"/>
      <c r="W436" s="200"/>
      <c r="X436" s="209" t="str">
        <f>IF(COUNTIF('Yıldız Liste'!A:A, A436)&gt;0, "Yıldız Pazar", IF(COUNTIF('Ana Pazar Liste'!A:A, A436)&gt;0, "Ana Pazar", IF(COUNTIF('Alt Pazar Liste'!A:A, A436)&gt;0, "Alt Pazar", "")))</f>
        <v>Yıldız Pazar</v>
      </c>
    </row>
    <row r="437" spans="1:24" ht="30" customHeight="1" thickTop="1" thickBot="1">
      <c r="A437" s="125" t="s">
        <v>536</v>
      </c>
      <c r="B437" s="136" t="s">
        <v>354</v>
      </c>
      <c r="C437" s="137">
        <v>5034163461</v>
      </c>
      <c r="D437" s="137">
        <v>1000000000</v>
      </c>
      <c r="E437" s="128">
        <f>VLOOKUP(A437,'Tüm - Sektör'!$A:$H,5,0)</f>
        <v>6.3783066138096389</v>
      </c>
      <c r="F437" s="128">
        <f>VLOOKUP(A437,'Tüm - Sektör'!$A:$H,6,0)</f>
        <v>0.39864416336310243</v>
      </c>
      <c r="G437" s="127">
        <f>VLOOKUP(A437,'Tüm - Sektör'!$A:$H,7,0)</f>
        <v>371.30834199999998</v>
      </c>
      <c r="H437" s="159">
        <v>16.89</v>
      </c>
      <c r="I437" s="141" t="e">
        <f>VLOOKUP(A437,'Tüm - Sektör'!$A:$H,9,0)</f>
        <v>#REF!</v>
      </c>
      <c r="J437" s="145" t="e">
        <f>VLOOKUP(A437,'Tüm - Sektör'!$A:$H,10,0)</f>
        <v>#REF!</v>
      </c>
      <c r="K437" s="146" t="e">
        <f>VLOOKUP(A437,'Tüm - Sektör'!$A:$H,11,0)</f>
        <v>#REF!</v>
      </c>
      <c r="L437" s="146" t="e">
        <f>VLOOKUP(A437,'Tüm - Sektör'!$A:$H,12,0)</f>
        <v>#REF!</v>
      </c>
      <c r="M437" s="146" t="e">
        <f>VLOOKUP(A437,'Tüm - Sektör'!$A:$H,13,0)</f>
        <v>#REF!</v>
      </c>
      <c r="N437" s="147" t="e">
        <f>VLOOKUP(A437,'Tüm - Sektör'!$A:$H,14,0)</f>
        <v>#REF!</v>
      </c>
      <c r="O437" s="148" t="e">
        <f>VLOOKUP(A437,'Tüm - Sektör'!$A:$H,15,0)</f>
        <v>#REF!</v>
      </c>
      <c r="P437" s="156" t="e">
        <f>VLOOKUP(A437,'Tüm - Sektör'!$A:$H,16,0)</f>
        <v>#REF!</v>
      </c>
      <c r="Q437" s="158">
        <f>E437*G437/100</f>
        <v>23.683184535412909</v>
      </c>
      <c r="R437" s="166" t="str">
        <f>IF(OR(H437="", H438="", Q437=0), "", IF(H437&lt;H438, (H438-H437)/H437, ""))</f>
        <v/>
      </c>
      <c r="S437" s="191">
        <v>23.683184535412909</v>
      </c>
      <c r="T437" s="208">
        <f>S437-Q437</f>
        <v>0</v>
      </c>
      <c r="U437" s="222"/>
      <c r="W437" s="200"/>
      <c r="X437" s="209" t="str">
        <f>IF(COUNTIF('Yıldız Liste'!A:A, A437)&gt;0, "Yıldız Pazar", IF(COUNTIF('Ana Pazar Liste'!A:A, A437)&gt;0, "Ana Pazar", IF(COUNTIF('Alt Pazar Liste'!A:A, A437)&gt;0, "Alt Pazar", "")))</f>
        <v>Yıldız Pazar</v>
      </c>
    </row>
    <row r="438" spans="1:24" ht="30" customHeight="1" thickTop="1" thickBot="1">
      <c r="A438" s="125" t="s">
        <v>456</v>
      </c>
      <c r="B438" s="131" t="s">
        <v>233</v>
      </c>
      <c r="C438" s="132">
        <v>10885731681</v>
      </c>
      <c r="D438" s="132">
        <v>350000000</v>
      </c>
      <c r="E438" s="128">
        <f>VLOOKUP(A438,'Tüm - Sektör'!$A:$H,5,0)</f>
        <v>12.936184073749574</v>
      </c>
      <c r="F438" s="128">
        <f>VLOOKUP(A438,'Tüm - Sektör'!$A:$H,6,0)</f>
        <v>2.310032870312424</v>
      </c>
      <c r="G438" s="127">
        <f>VLOOKUP(A438,'Tüm - Sektör'!$A:$H,7,0)</f>
        <v>185.064885</v>
      </c>
      <c r="H438" s="159">
        <v>16.71</v>
      </c>
      <c r="I438" s="133" t="e">
        <f>VLOOKUP(A438,'Tüm - Sektör'!$A:$H,9,0)</f>
        <v>#REF!</v>
      </c>
      <c r="J438" s="132" t="e">
        <f>VLOOKUP(A438,'Tüm - Sektör'!$A:$H,10,0)</f>
        <v>#REF!</v>
      </c>
      <c r="K438" s="133" t="e">
        <f>VLOOKUP(A438,'Tüm - Sektör'!$A:$H,11,0)</f>
        <v>#REF!</v>
      </c>
      <c r="L438" s="133" t="e">
        <f>VLOOKUP(A438,'Tüm - Sektör'!$A:$H,12,0)</f>
        <v>#REF!</v>
      </c>
      <c r="M438" s="133" t="e">
        <f>VLOOKUP(A438,'Tüm - Sektör'!$A:$H,13,0)</f>
        <v>#REF!</v>
      </c>
      <c r="N438" s="134" t="e">
        <f>VLOOKUP(A438,'Tüm - Sektör'!$A:$H,14,0)</f>
        <v>#REF!</v>
      </c>
      <c r="O438" s="135" t="e">
        <f>VLOOKUP(A438,'Tüm - Sektör'!$A:$H,15,0)</f>
        <v>#REF!</v>
      </c>
      <c r="P438" s="153" t="e">
        <f>VLOOKUP(A438,'Tüm - Sektör'!$A:$H,16,0)</f>
        <v>#REF!</v>
      </c>
      <c r="Q438" s="158">
        <f>E438*G438/100</f>
        <v>23.940334179472966</v>
      </c>
      <c r="R438" s="166" t="str">
        <f>IF(OR(H438="", H439="", Q438=0), "", IF(H438&lt;H439, (H439-H438)/H438, ""))</f>
        <v/>
      </c>
      <c r="S438" s="191">
        <v>23.940334179472966</v>
      </c>
      <c r="T438" s="208">
        <f>S438-Q438</f>
        <v>0</v>
      </c>
      <c r="U438" s="222"/>
      <c r="W438" s="200"/>
      <c r="X438" s="209" t="str">
        <f>IF(COUNTIF('Yıldız Liste'!A:A, A438)&gt;0, "Yıldız Pazar", IF(COUNTIF('Ana Pazar Liste'!A:A, A438)&gt;0, "Ana Pazar", IF(COUNTIF('Alt Pazar Liste'!A:A, A438)&gt;0, "Alt Pazar", "")))</f>
        <v>Yıldız Pazar</v>
      </c>
    </row>
    <row r="439" spans="1:24" ht="30" customHeight="1" thickTop="1" thickBot="1">
      <c r="A439" s="125" t="s">
        <v>248</v>
      </c>
      <c r="B439" s="136" t="s">
        <v>349</v>
      </c>
      <c r="C439" s="137">
        <v>15944511283</v>
      </c>
      <c r="D439" s="137">
        <v>1950000000</v>
      </c>
      <c r="E439" s="128">
        <f>VLOOKUP(A439,'Tüm - Sektör'!$A:$H,5,0)</f>
        <v>2.0047838955228525</v>
      </c>
      <c r="F439" s="128">
        <f>VLOOKUP(A439,'Tüm - Sektör'!$A:$H,6,0)</f>
        <v>6.4255894087270921E-2</v>
      </c>
      <c r="G439" s="127">
        <f>VLOOKUP(A439,'Tüm - Sektör'!$A:$H,7,0)</f>
        <v>1199.2076440000001</v>
      </c>
      <c r="H439" s="159">
        <v>16.64</v>
      </c>
      <c r="I439" s="141" t="e">
        <f>VLOOKUP(A439,'Tüm - Sektör'!$A:$H,9,0)</f>
        <v>#REF!</v>
      </c>
      <c r="J439" s="145" t="e">
        <f>VLOOKUP(A439,'Tüm - Sektör'!$A:$H,10,0)</f>
        <v>#REF!</v>
      </c>
      <c r="K439" s="146" t="e">
        <f>VLOOKUP(A439,'Tüm - Sektör'!$A:$H,11,0)</f>
        <v>#REF!</v>
      </c>
      <c r="L439" s="146" t="e">
        <f>VLOOKUP(A439,'Tüm - Sektör'!$A:$H,12,0)</f>
        <v>#REF!</v>
      </c>
      <c r="M439" s="146" t="e">
        <f>VLOOKUP(A439,'Tüm - Sektör'!$A:$H,13,0)</f>
        <v>#REF!</v>
      </c>
      <c r="N439" s="147" t="e">
        <f>VLOOKUP(A439,'Tüm - Sektör'!$A:$H,14,0)</f>
        <v>#REF!</v>
      </c>
      <c r="O439" s="148" t="e">
        <f>VLOOKUP(A439,'Tüm - Sektör'!$A:$H,15,0)</f>
        <v>#REF!</v>
      </c>
      <c r="P439" s="156" t="e">
        <f>VLOOKUP(A439,'Tüm - Sektör'!$A:$H,16,0)</f>
        <v>#REF!</v>
      </c>
      <c r="Q439" s="158">
        <f>E439*G439/100</f>
        <v>24.041521720791025</v>
      </c>
      <c r="R439" s="166" t="str">
        <f>IF(OR(H439="", H440="", Q439=0), "", IF(H439&lt;H440, (H440-H439)/H439, ""))</f>
        <v/>
      </c>
      <c r="S439" s="191">
        <v>24.041521720791025</v>
      </c>
      <c r="T439" s="208">
        <f>S439-Q439</f>
        <v>0</v>
      </c>
      <c r="U439" s="222"/>
      <c r="W439" s="200"/>
      <c r="X439" s="209" t="str">
        <f>IF(COUNTIF('Yıldız Liste'!A:A, A439)&gt;0, "Yıldız Pazar", IF(COUNTIF('Ana Pazar Liste'!A:A, A439)&gt;0, "Ana Pazar", IF(COUNTIF('Alt Pazar Liste'!A:A, A439)&gt;0, "Alt Pazar", "")))</f>
        <v>Yıldız Pazar</v>
      </c>
    </row>
    <row r="440" spans="1:24" ht="30" customHeight="1" thickTop="1" thickBot="1">
      <c r="A440" s="125" t="s">
        <v>457</v>
      </c>
      <c r="B440" s="136" t="s">
        <v>350</v>
      </c>
      <c r="C440" s="137">
        <v>9991984451</v>
      </c>
      <c r="D440" s="137">
        <v>1400000000</v>
      </c>
      <c r="E440" s="128">
        <f>VLOOKUP(A440,'Tüm - Sektör'!$A:$H,5,0)</f>
        <v>6.0956607277152175</v>
      </c>
      <c r="F440" s="128">
        <f>VLOOKUP(A440,'Tüm - Sektör'!$A:$H,6,0)</f>
        <v>0.29026955846262942</v>
      </c>
      <c r="G440" s="127">
        <f>VLOOKUP(A440,'Tüm - Sektör'!$A:$H,7,0)</f>
        <v>419.330781</v>
      </c>
      <c r="H440" s="159">
        <v>15.65</v>
      </c>
      <c r="I440" s="141" t="e">
        <f>VLOOKUP(A440,'Tüm - Sektör'!$A:$H,9,0)</f>
        <v>#REF!</v>
      </c>
      <c r="J440" s="145" t="e">
        <f>VLOOKUP(A440,'Tüm - Sektör'!$A:$H,10,0)</f>
        <v>#REF!</v>
      </c>
      <c r="K440" s="146" t="e">
        <f>VLOOKUP(A440,'Tüm - Sektör'!$A:$H,11,0)</f>
        <v>#REF!</v>
      </c>
      <c r="L440" s="146" t="e">
        <f>VLOOKUP(A440,'Tüm - Sektör'!$A:$H,12,0)</f>
        <v>#REF!</v>
      </c>
      <c r="M440" s="146" t="e">
        <f>VLOOKUP(A440,'Tüm - Sektör'!$A:$H,13,0)</f>
        <v>#REF!</v>
      </c>
      <c r="N440" s="147" t="e">
        <f>VLOOKUP(A440,'Tüm - Sektör'!$A:$H,14,0)</f>
        <v>#REF!</v>
      </c>
      <c r="O440" s="148" t="e">
        <f>VLOOKUP(A440,'Tüm - Sektör'!$A:$H,15,0)</f>
        <v>#REF!</v>
      </c>
      <c r="P440" s="156" t="e">
        <f>VLOOKUP(A440,'Tüm - Sektör'!$A:$H,16,0)</f>
        <v>#REF!</v>
      </c>
      <c r="Q440" s="158">
        <f>E440*G440/100</f>
        <v>25.560981736638507</v>
      </c>
      <c r="R440" s="166" t="str">
        <f>IF(OR(H440="", H441="", Q440=0), "", IF(H440&lt;H441, (H441-H440)/H440, ""))</f>
        <v/>
      </c>
      <c r="S440" s="191">
        <v>25.560981736638507</v>
      </c>
      <c r="T440" s="208">
        <f>S440-Q440</f>
        <v>0</v>
      </c>
      <c r="U440" s="222"/>
      <c r="W440" s="200"/>
      <c r="X440" s="209" t="str">
        <f>IF(COUNTIF('Yıldız Liste'!A:A, A440)&gt;0, "Yıldız Pazar", IF(COUNTIF('Ana Pazar Liste'!A:A, A440)&gt;0, "Ana Pazar", IF(COUNTIF('Alt Pazar Liste'!A:A, A440)&gt;0, "Alt Pazar", "")))</f>
        <v>Yıldız Pazar</v>
      </c>
    </row>
    <row r="441" spans="1:24" ht="30" customHeight="1" thickTop="1" thickBot="1">
      <c r="A441" s="125" t="s">
        <v>164</v>
      </c>
      <c r="B441" s="136" t="s">
        <v>609</v>
      </c>
      <c r="C441" s="137">
        <v>19043468866</v>
      </c>
      <c r="D441" s="137">
        <v>336600000</v>
      </c>
      <c r="E441" s="128">
        <f>VLOOKUP(A441,'Tüm - Sektör'!$A:$H,5,0)</f>
        <v>28.357667115543585</v>
      </c>
      <c r="F441" s="128">
        <f>VLOOKUP(A441,'Tüm - Sektör'!$A:$H,6,0)</f>
        <v>5.6164918034350535</v>
      </c>
      <c r="G441" s="127">
        <f>VLOOKUP(A441,'Tüm - Sektör'!$A:$H,7,0)</f>
        <v>90.484284000000002</v>
      </c>
      <c r="H441" s="159">
        <v>15.59</v>
      </c>
      <c r="I441" s="141" t="e">
        <f>VLOOKUP(A441,'Tüm - Sektör'!$A:$H,9,0)</f>
        <v>#REF!</v>
      </c>
      <c r="J441" s="145" t="e">
        <f>VLOOKUP(A441,'Tüm - Sektör'!$A:$H,10,0)</f>
        <v>#REF!</v>
      </c>
      <c r="K441" s="146" t="e">
        <f>VLOOKUP(A441,'Tüm - Sektör'!$A:$H,11,0)</f>
        <v>#REF!</v>
      </c>
      <c r="L441" s="146" t="e">
        <f>VLOOKUP(A441,'Tüm - Sektör'!$A:$H,12,0)</f>
        <v>#REF!</v>
      </c>
      <c r="M441" s="146" t="e">
        <f>VLOOKUP(A441,'Tüm - Sektör'!$A:$H,13,0)</f>
        <v>#REF!</v>
      </c>
      <c r="N441" s="147" t="e">
        <f>VLOOKUP(A441,'Tüm - Sektör'!$A:$H,14,0)</f>
        <v>#REF!</v>
      </c>
      <c r="O441" s="148" t="e">
        <f>VLOOKUP(A441,'Tüm - Sektör'!$A:$H,15,0)</f>
        <v>#REF!</v>
      </c>
      <c r="P441" s="156" t="e">
        <f>VLOOKUP(A441,'Tüm - Sektör'!$A:$H,16,0)</f>
        <v>#REF!</v>
      </c>
      <c r="Q441" s="158">
        <f>E441*G441/100</f>
        <v>25.659232048603066</v>
      </c>
      <c r="R441" s="166" t="str">
        <f>IF(OR(H441="", H442="", Q441=0), "", IF(H441&lt;H442, (H442-H441)/H441, ""))</f>
        <v/>
      </c>
      <c r="S441" s="191">
        <v>25.659232048603066</v>
      </c>
      <c r="T441" s="208">
        <f>S441-Q441</f>
        <v>0</v>
      </c>
      <c r="U441" s="222"/>
      <c r="W441" s="200"/>
      <c r="X441" s="209" t="str">
        <f>IF(COUNTIF('Yıldız Liste'!A:A, A441)&gt;0, "Yıldız Pazar", IF(COUNTIF('Ana Pazar Liste'!A:A, A441)&gt;0, "Ana Pazar", IF(COUNTIF('Alt Pazar Liste'!A:A, A441)&gt;0, "Alt Pazar", "")))</f>
        <v>Yıldız Pazar</v>
      </c>
    </row>
    <row r="442" spans="1:24" ht="30" customHeight="1" thickTop="1" thickBot="1">
      <c r="A442" s="125" t="s">
        <v>332</v>
      </c>
      <c r="B442" s="136" t="s">
        <v>375</v>
      </c>
      <c r="C442" s="137">
        <v>1258198522</v>
      </c>
      <c r="D442" s="137">
        <v>200000000</v>
      </c>
      <c r="E442" s="128">
        <f>VLOOKUP(A442,'Tüm - Sektör'!$A:$H,5,0)</f>
        <v>19.929201511629934</v>
      </c>
      <c r="F442" s="128">
        <f>VLOOKUP(A442,'Tüm - Sektör'!$A:$H,6,0)</f>
        <v>6.2278754723843548</v>
      </c>
      <c r="G442" s="127">
        <f>VLOOKUP(A442,'Tüm - Sektör'!$A:$H,7,0)</f>
        <v>138.91226599999999</v>
      </c>
      <c r="H442" s="159">
        <v>14.45</v>
      </c>
      <c r="I442" s="141" t="e">
        <f>VLOOKUP(A442,'Tüm - Sektör'!$A:$H,9,0)</f>
        <v>#REF!</v>
      </c>
      <c r="J442" s="145" t="e">
        <f>VLOOKUP(A442,'Tüm - Sektör'!$A:$H,10,0)</f>
        <v>#REF!</v>
      </c>
      <c r="K442" s="146" t="e">
        <f>VLOOKUP(A442,'Tüm - Sektör'!$A:$H,11,0)</f>
        <v>#REF!</v>
      </c>
      <c r="L442" s="146" t="e">
        <f>VLOOKUP(A442,'Tüm - Sektör'!$A:$H,12,0)</f>
        <v>#REF!</v>
      </c>
      <c r="M442" s="146" t="e">
        <f>VLOOKUP(A442,'Tüm - Sektör'!$A:$H,13,0)</f>
        <v>#REF!</v>
      </c>
      <c r="N442" s="147" t="e">
        <f>VLOOKUP(A442,'Tüm - Sektör'!$A:$H,14,0)</f>
        <v>#REF!</v>
      </c>
      <c r="O442" s="148" t="e">
        <f>VLOOKUP(A442,'Tüm - Sektör'!$A:$H,15,0)</f>
        <v>#REF!</v>
      </c>
      <c r="P442" s="156" t="e">
        <f>VLOOKUP(A442,'Tüm - Sektör'!$A:$H,16,0)</f>
        <v>#REF!</v>
      </c>
      <c r="Q442" s="158">
        <f>E442*G442/100</f>
        <v>27.684105415511393</v>
      </c>
      <c r="R442" s="166" t="str">
        <f>IF(OR(H442="", H443="", Q442=0), "", IF(H442&lt;H443, (H443-H442)/H442, ""))</f>
        <v/>
      </c>
      <c r="S442" s="191">
        <v>27.684105415511393</v>
      </c>
      <c r="T442" s="208">
        <f>S442-Q442</f>
        <v>0</v>
      </c>
      <c r="U442" s="222"/>
      <c r="W442" s="200"/>
      <c r="X442" s="209" t="str">
        <f>IF(COUNTIF('Yıldız Liste'!A:A, A442)&gt;0, "Yıldız Pazar", IF(COUNTIF('Ana Pazar Liste'!A:A, A442)&gt;0, "Ana Pazar", IF(COUNTIF('Alt Pazar Liste'!A:A, A442)&gt;0, "Alt Pazar", "")))</f>
        <v>Yıldız Pazar</v>
      </c>
    </row>
    <row r="443" spans="1:24" ht="30" customHeight="1" thickTop="1" thickBot="1">
      <c r="A443" s="125" t="s">
        <v>344</v>
      </c>
      <c r="B443" s="126" t="s">
        <v>200</v>
      </c>
      <c r="C443" s="127">
        <v>13652788635</v>
      </c>
      <c r="D443" s="127">
        <v>1915000000</v>
      </c>
      <c r="E443" s="128">
        <f>VLOOKUP(A443,'Tüm - Sektör'!$A:$H,5,0)</f>
        <v>5.8267323678326122</v>
      </c>
      <c r="F443" s="128">
        <f>VLOOKUP(A443,'Tüm - Sektör'!$A:$H,6,0)</f>
        <v>0.23405231443392699</v>
      </c>
      <c r="G443" s="127">
        <f>VLOOKUP(A443,'Tüm - Sektör'!$A:$H,7,0)</f>
        <v>493.98133899999999</v>
      </c>
      <c r="H443" s="159">
        <v>13.9</v>
      </c>
      <c r="I443" s="128" t="e">
        <f>VLOOKUP(A443,'Tüm - Sektör'!$A:$H,9,0)</f>
        <v>#REF!</v>
      </c>
      <c r="J443" s="127" t="e">
        <f>VLOOKUP(A443,'Tüm - Sektör'!$A:$H,10,0)</f>
        <v>#REF!</v>
      </c>
      <c r="K443" s="128" t="e">
        <f>VLOOKUP(A443,'Tüm - Sektör'!$A:$H,11,0)</f>
        <v>#REF!</v>
      </c>
      <c r="L443" s="128" t="e">
        <f>VLOOKUP(A443,'Tüm - Sektör'!$A:$H,12,0)</f>
        <v>#REF!</v>
      </c>
      <c r="M443" s="128" t="e">
        <f>VLOOKUP(A443,'Tüm - Sektör'!$A:$H,13,0)</f>
        <v>#REF!</v>
      </c>
      <c r="N443" s="129" t="e">
        <f>VLOOKUP(A443,'Tüm - Sektör'!$A:$H,14,0)</f>
        <v>#REF!</v>
      </c>
      <c r="O443" s="130" t="e">
        <f>VLOOKUP(A443,'Tüm - Sektör'!$A:$H,15,0)</f>
        <v>#REF!</v>
      </c>
      <c r="P443" s="152" t="e">
        <f>VLOOKUP(A443,'Tüm - Sektör'!$A:$H,16,0)</f>
        <v>#REF!</v>
      </c>
      <c r="Q443" s="158">
        <f>E443*G443/100</f>
        <v>28.782970570565944</v>
      </c>
      <c r="R443" s="166" t="str">
        <f>IF(OR(H443="", H444="", Q443=0), "", IF(H443&lt;H444, (H444-H443)/H443, ""))</f>
        <v/>
      </c>
      <c r="S443" s="191">
        <v>28.782970570565944</v>
      </c>
      <c r="T443" s="208">
        <f>S443-Q443</f>
        <v>0</v>
      </c>
      <c r="U443" s="222"/>
      <c r="W443" s="200"/>
      <c r="X443" s="209" t="str">
        <f>IF(COUNTIF('Yıldız Liste'!A:A, A443)&gt;0, "Yıldız Pazar", IF(COUNTIF('Ana Pazar Liste'!A:A, A443)&gt;0, "Ana Pazar", IF(COUNTIF('Alt Pazar Liste'!A:A, A443)&gt;0, "Alt Pazar", "")))</f>
        <v>Yıldız Pazar</v>
      </c>
    </row>
    <row r="444" spans="1:24" ht="30" customHeight="1" thickTop="1" thickBot="1">
      <c r="A444" s="125" t="s">
        <v>531</v>
      </c>
      <c r="B444" s="126" t="s">
        <v>208</v>
      </c>
      <c r="C444" s="127">
        <v>83859863477</v>
      </c>
      <c r="D444" s="127">
        <v>2440108000</v>
      </c>
      <c r="E444" s="128">
        <f>VLOOKUP(A444,'Tüm - Sektör'!$A:$H,5,0)</f>
        <v>11.071933379265239</v>
      </c>
      <c r="F444" s="128">
        <f>VLOOKUP(A444,'Tüm - Sektör'!$A:$H,6,0)</f>
        <v>0.3490366750243854</v>
      </c>
      <c r="G444" s="127">
        <f>VLOOKUP(A444,'Tüm - Sektör'!$A:$H,7,0)</f>
        <v>260.87328100000002</v>
      </c>
      <c r="H444" s="159">
        <v>13.85</v>
      </c>
      <c r="I444" s="128" t="e">
        <f>VLOOKUP(A444,'Tüm - Sektör'!$A:$H,9,0)</f>
        <v>#REF!</v>
      </c>
      <c r="J444" s="127" t="e">
        <f>VLOOKUP(A444,'Tüm - Sektör'!$A:$H,10,0)</f>
        <v>#REF!</v>
      </c>
      <c r="K444" s="128" t="e">
        <f>VLOOKUP(A444,'Tüm - Sektör'!$A:$H,11,0)</f>
        <v>#REF!</v>
      </c>
      <c r="L444" s="128" t="e">
        <f>VLOOKUP(A444,'Tüm - Sektör'!$A:$H,12,0)</f>
        <v>#REF!</v>
      </c>
      <c r="M444" s="128" t="e">
        <f>VLOOKUP(A444,'Tüm - Sektör'!$A:$H,13,0)</f>
        <v>#REF!</v>
      </c>
      <c r="N444" s="129" t="e">
        <f>VLOOKUP(A444,'Tüm - Sektör'!$A:$H,14,0)</f>
        <v>#REF!</v>
      </c>
      <c r="O444" s="130" t="e">
        <f>VLOOKUP(A444,'Tüm - Sektör'!$A:$H,15,0)</f>
        <v>#REF!</v>
      </c>
      <c r="P444" s="152" t="e">
        <f>VLOOKUP(A444,'Tüm - Sektör'!$A:$H,16,0)</f>
        <v>#REF!</v>
      </c>
      <c r="Q444" s="158">
        <f>E444*G444/100</f>
        <v>28.883715876623405</v>
      </c>
      <c r="R444" s="166" t="str">
        <f>IF(OR(H444="", H445="", Q444=0), "", IF(H444&lt;H445, (H445-H444)/H444, ""))</f>
        <v/>
      </c>
      <c r="S444" s="191">
        <v>28.883715876623405</v>
      </c>
      <c r="T444" s="208">
        <f>S444-Q444</f>
        <v>0</v>
      </c>
      <c r="U444" s="222"/>
      <c r="W444" s="200"/>
      <c r="X444" s="209" t="str">
        <f>IF(COUNTIF('Yıldız Liste'!A:A, A444)&gt;0, "Yıldız Pazar", IF(COUNTIF('Ana Pazar Liste'!A:A, A444)&gt;0, "Ana Pazar", IF(COUNTIF('Alt Pazar Liste'!A:A, A444)&gt;0, "Alt Pazar", "")))</f>
        <v>Yıldız Pazar</v>
      </c>
    </row>
    <row r="445" spans="1:24" ht="30" customHeight="1" thickTop="1" thickBot="1">
      <c r="A445" s="125" t="s">
        <v>245</v>
      </c>
      <c r="B445" s="136" t="s">
        <v>349</v>
      </c>
      <c r="C445" s="137">
        <v>32480282242</v>
      </c>
      <c r="D445" s="137">
        <v>683200000</v>
      </c>
      <c r="E445" s="128">
        <f>VLOOKUP(A445,'Tüm - Sektör'!$A:$H,5,0)</f>
        <v>6.3458504604156678</v>
      </c>
      <c r="F445" s="128">
        <f>VLOOKUP(A445,'Tüm - Sektör'!$A:$H,6,0)</f>
        <v>0.71449406192754317</v>
      </c>
      <c r="G445" s="127">
        <f>VLOOKUP(A445,'Tüm - Sektör'!$A:$H,7,0)</f>
        <v>462.86641400000002</v>
      </c>
      <c r="H445" s="159">
        <v>13.62</v>
      </c>
      <c r="I445" s="141" t="e">
        <f>VLOOKUP(A445,'Tüm - Sektör'!$A:$H,9,0)</f>
        <v>#REF!</v>
      </c>
      <c r="J445" s="145" t="e">
        <f>VLOOKUP(A445,'Tüm - Sektör'!$A:$H,10,0)</f>
        <v>#REF!</v>
      </c>
      <c r="K445" s="146" t="e">
        <f>VLOOKUP(A445,'Tüm - Sektör'!$A:$H,11,0)</f>
        <v>#REF!</v>
      </c>
      <c r="L445" s="146" t="e">
        <f>VLOOKUP(A445,'Tüm - Sektör'!$A:$H,12,0)</f>
        <v>#REF!</v>
      </c>
      <c r="M445" s="146" t="e">
        <f>VLOOKUP(A445,'Tüm - Sektör'!$A:$H,13,0)</f>
        <v>#REF!</v>
      </c>
      <c r="N445" s="147" t="e">
        <f>VLOOKUP(A445,'Tüm - Sektör'!$A:$H,14,0)</f>
        <v>#REF!</v>
      </c>
      <c r="O445" s="148" t="e">
        <f>VLOOKUP(A445,'Tüm - Sektör'!$A:$H,15,0)</f>
        <v>#REF!</v>
      </c>
      <c r="P445" s="156" t="e">
        <f>VLOOKUP(A445,'Tüm - Sektör'!$A:$H,16,0)</f>
        <v>#REF!</v>
      </c>
      <c r="Q445" s="158">
        <f>E445*G445/100</f>
        <v>29.372810463928491</v>
      </c>
      <c r="R445" s="166" t="str">
        <f>IF(OR(H445="", H446="", Q445=0), "", IF(H445&lt;H446, (H446-H445)/H445, ""))</f>
        <v/>
      </c>
      <c r="S445" s="191">
        <v>29.372810463928491</v>
      </c>
      <c r="T445" s="208">
        <f>S445-Q445</f>
        <v>0</v>
      </c>
      <c r="U445" s="222"/>
      <c r="W445" s="200"/>
      <c r="X445" s="209" t="str">
        <f>IF(COUNTIF('Yıldız Liste'!A:A, A445)&gt;0, "Yıldız Pazar", IF(COUNTIF('Ana Pazar Liste'!A:A, A445)&gt;0, "Ana Pazar", IF(COUNTIF('Alt Pazar Liste'!A:A, A445)&gt;0, "Alt Pazar", "")))</f>
        <v>Yıldız Pazar</v>
      </c>
    </row>
    <row r="446" spans="1:24" ht="30" customHeight="1" thickTop="1" thickBot="1">
      <c r="A446" s="125" t="s">
        <v>227</v>
      </c>
      <c r="B446" s="136" t="s">
        <v>221</v>
      </c>
      <c r="C446" s="137">
        <v>71398402340</v>
      </c>
      <c r="D446" s="137">
        <v>1456000000</v>
      </c>
      <c r="E446" s="128">
        <f>VLOOKUP(A446,'Tüm - Sektör'!$A:$H,5,0)</f>
        <v>10.728463808346996</v>
      </c>
      <c r="F446" s="128">
        <f>VLOOKUP(A446,'Tüm - Sektör'!$A:$H,6,0)</f>
        <v>0.566803878293903</v>
      </c>
      <c r="G446" s="127">
        <f>VLOOKUP(A446,'Tüm - Sektör'!$A:$H,7,0)</f>
        <v>282.07432799999998</v>
      </c>
      <c r="H446" s="159">
        <v>13.22</v>
      </c>
      <c r="I446" s="141" t="e">
        <f>VLOOKUP(A446,'Tüm - Sektör'!$A:$H,9,0)</f>
        <v>#REF!</v>
      </c>
      <c r="J446" s="145" t="e">
        <f>VLOOKUP(A446,'Tüm - Sektör'!$A:$H,10,0)</f>
        <v>#REF!</v>
      </c>
      <c r="K446" s="146" t="e">
        <f>VLOOKUP(A446,'Tüm - Sektör'!$A:$H,11,0)</f>
        <v>#REF!</v>
      </c>
      <c r="L446" s="146" t="e">
        <f>VLOOKUP(A446,'Tüm - Sektör'!$A:$H,12,0)</f>
        <v>#REF!</v>
      </c>
      <c r="M446" s="146" t="e">
        <f>VLOOKUP(A446,'Tüm - Sektör'!$A:$H,13,0)</f>
        <v>#REF!</v>
      </c>
      <c r="N446" s="147" t="e">
        <f>VLOOKUP(A446,'Tüm - Sektör'!$A:$H,14,0)</f>
        <v>#REF!</v>
      </c>
      <c r="O446" s="148" t="e">
        <f>VLOOKUP(A446,'Tüm - Sektör'!$A:$H,15,0)</f>
        <v>#REF!</v>
      </c>
      <c r="P446" s="156" t="e">
        <f>VLOOKUP(A446,'Tüm - Sektör'!$A:$H,16,0)</f>
        <v>#REF!</v>
      </c>
      <c r="Q446" s="158">
        <f>E446*G446/100</f>
        <v>30.262242192117995</v>
      </c>
      <c r="R446" s="166" t="str">
        <f>IF(OR(H446="", H447="", Q446=0), "", IF(H446&lt;H447, (H447-H446)/H446, ""))</f>
        <v/>
      </c>
      <c r="S446" s="191">
        <v>30.262242192117995</v>
      </c>
      <c r="T446" s="208">
        <f>S446-Q446</f>
        <v>0</v>
      </c>
      <c r="U446" s="222"/>
      <c r="W446" s="200"/>
      <c r="X446" s="209" t="str">
        <f>IF(COUNTIF('Yıldız Liste'!A:A, A446)&gt;0, "Yıldız Pazar", IF(COUNTIF('Ana Pazar Liste'!A:A, A446)&gt;0, "Ana Pazar", IF(COUNTIF('Alt Pazar Liste'!A:A, A446)&gt;0, "Alt Pazar", "")))</f>
        <v>Yıldız Pazar</v>
      </c>
    </row>
    <row r="447" spans="1:24" ht="30" customHeight="1" thickTop="1" thickBot="1">
      <c r="A447" s="125" t="s">
        <v>721</v>
      </c>
      <c r="B447" s="136" t="s">
        <v>374</v>
      </c>
      <c r="C447" s="137">
        <v>1357332842</v>
      </c>
      <c r="D447" s="137">
        <v>535000000</v>
      </c>
      <c r="E447" s="128">
        <f>VLOOKUP(A447,'Tüm - Sektör'!$A:$H,5,0)</f>
        <v>0.38075067761695675</v>
      </c>
      <c r="F447" s="128">
        <f>VLOOKUP(A447,'Tüm - Sektör'!$A:$H,6,0)</f>
        <v>1.2691704483943939E-3</v>
      </c>
      <c r="G447" s="127">
        <f>VLOOKUP(A447,'Tüm - Sektör'!$A:$H,7,0)</f>
        <v>8077.1113800000003</v>
      </c>
      <c r="H447" s="159">
        <v>13.01</v>
      </c>
      <c r="I447" s="141" t="e">
        <f>VLOOKUP(A447,'Tüm - Sektör'!$A:$H,9,0)</f>
        <v>#REF!</v>
      </c>
      <c r="J447" s="145" t="e">
        <f>VLOOKUP(A447,'Tüm - Sektör'!$A:$H,10,0)</f>
        <v>#REF!</v>
      </c>
      <c r="K447" s="146" t="e">
        <f>VLOOKUP(A447,'Tüm - Sektör'!$A:$H,11,0)</f>
        <v>#REF!</v>
      </c>
      <c r="L447" s="146" t="e">
        <f>VLOOKUP(A447,'Tüm - Sektör'!$A:$H,12,0)</f>
        <v>#REF!</v>
      </c>
      <c r="M447" s="146" t="e">
        <f>VLOOKUP(A447,'Tüm - Sektör'!$A:$H,13,0)</f>
        <v>#REF!</v>
      </c>
      <c r="N447" s="147" t="e">
        <f>VLOOKUP(A447,'Tüm - Sektör'!$A:$H,14,0)</f>
        <v>#REF!</v>
      </c>
      <c r="O447" s="148" t="e">
        <f>VLOOKUP(A447,'Tüm - Sektör'!$A:$H,15,0)</f>
        <v>#REF!</v>
      </c>
      <c r="P447" s="156" t="e">
        <f>VLOOKUP(A447,'Tüm - Sektör'!$A:$H,16,0)</f>
        <v>#REF!</v>
      </c>
      <c r="Q447" s="158">
        <f>E447*G447/100</f>
        <v>30.753656311226326</v>
      </c>
      <c r="R447" s="166" t="str">
        <f>IF(OR(H447="", H448="", Q447=0), "", IF(H447&lt;H448, (H448-H447)/H447, ""))</f>
        <v/>
      </c>
      <c r="S447" s="191">
        <v>30.753656311226326</v>
      </c>
      <c r="T447" s="208">
        <f>S447-Q447</f>
        <v>0</v>
      </c>
      <c r="U447" s="222"/>
      <c r="W447" s="200"/>
      <c r="X447" s="209" t="str">
        <f>IF(COUNTIF('Yıldız Liste'!A:A, A447)&gt;0, "Yıldız Pazar", IF(COUNTIF('Ana Pazar Liste'!A:A, A447)&gt;0, "Ana Pazar", IF(COUNTIF('Alt Pazar Liste'!A:A, A447)&gt;0, "Alt Pazar", "")))</f>
        <v>Yıldız Pazar</v>
      </c>
    </row>
    <row r="448" spans="1:24" ht="30" customHeight="1" thickTop="1" thickBot="1">
      <c r="A448" s="125" t="s">
        <v>767</v>
      </c>
      <c r="B448" s="136" t="s">
        <v>609</v>
      </c>
      <c r="C448" s="137">
        <v>5485118988</v>
      </c>
      <c r="D448" s="137">
        <v>802845890</v>
      </c>
      <c r="E448" s="128">
        <f>VLOOKUP(A448,'Tüm - Sektör'!$A:$H,5,0)</f>
        <v>11.068458546785781</v>
      </c>
      <c r="F448" s="128">
        <f>VLOOKUP(A448,'Tüm - Sektör'!$A:$H,6,0)</f>
        <v>1.0605022692640189</v>
      </c>
      <c r="G448" s="127">
        <f>VLOOKUP(A448,'Tüm - Sektör'!$A:$H,7,0)</f>
        <v>279.77893499999999</v>
      </c>
      <c r="H448" s="159">
        <v>12.92</v>
      </c>
      <c r="I448" s="141" t="e">
        <f>VLOOKUP(A448,'Tüm - Sektör'!$A:$H,9,0)</f>
        <v>#REF!</v>
      </c>
      <c r="J448" s="145" t="e">
        <f>VLOOKUP(A448,'Tüm - Sektör'!$A:$H,10,0)</f>
        <v>#REF!</v>
      </c>
      <c r="K448" s="146" t="e">
        <f>VLOOKUP(A448,'Tüm - Sektör'!$A:$H,11,0)</f>
        <v>#REF!</v>
      </c>
      <c r="L448" s="146" t="e">
        <f>VLOOKUP(A448,'Tüm - Sektör'!$A:$H,12,0)</f>
        <v>#REF!</v>
      </c>
      <c r="M448" s="146" t="e">
        <f>VLOOKUP(A448,'Tüm - Sektör'!$A:$H,13,0)</f>
        <v>#REF!</v>
      </c>
      <c r="N448" s="147" t="e">
        <f>VLOOKUP(A448,'Tüm - Sektör'!$A:$H,14,0)</f>
        <v>#REF!</v>
      </c>
      <c r="O448" s="148" t="e">
        <f>VLOOKUP(A448,'Tüm - Sektör'!$A:$H,15,0)</f>
        <v>#REF!</v>
      </c>
      <c r="P448" s="156" t="e">
        <f>VLOOKUP(A448,'Tüm - Sektör'!$A:$H,16,0)</f>
        <v>#REF!</v>
      </c>
      <c r="Q448" s="158">
        <f>E448*G448/100</f>
        <v>30.967215443113734</v>
      </c>
      <c r="R448" s="166" t="str">
        <f>IF(OR(H448="", H449="", Q448=0), "", IF(H448&lt;H449, (H449-H448)/H448, ""))</f>
        <v/>
      </c>
      <c r="S448" s="191">
        <v>30.967215443113734</v>
      </c>
      <c r="T448" s="208">
        <f>S448-Q448</f>
        <v>0</v>
      </c>
      <c r="U448" s="222"/>
      <c r="W448" s="200"/>
      <c r="X448" s="209" t="str">
        <f>IF(COUNTIF('Yıldız Liste'!A:A, A448)&gt;0, "Yıldız Pazar", IF(COUNTIF('Ana Pazar Liste'!A:A, A448)&gt;0, "Ana Pazar", IF(COUNTIF('Alt Pazar Liste'!A:A, A448)&gt;0, "Alt Pazar", "")))</f>
        <v>Yıldız Pazar</v>
      </c>
    </row>
    <row r="449" spans="1:24" ht="30" customHeight="1" thickTop="1" thickBot="1">
      <c r="A449" s="125" t="s">
        <v>667</v>
      </c>
      <c r="B449" s="131" t="s">
        <v>233</v>
      </c>
      <c r="C449" s="132">
        <v>18538498598</v>
      </c>
      <c r="D449" s="132">
        <v>662000000</v>
      </c>
      <c r="E449" s="128">
        <f>VLOOKUP(A449,'Tüm - Sektör'!$A:$H,5,0)</f>
        <v>19.665014888009136</v>
      </c>
      <c r="F449" s="128">
        <f>VLOOKUP(A449,'Tüm - Sektör'!$A:$H,6,0)</f>
        <v>2.4754550463254201</v>
      </c>
      <c r="G449" s="127">
        <f>VLOOKUP(A449,'Tüm - Sektör'!$A:$H,7,0)</f>
        <v>158.43219300000001</v>
      </c>
      <c r="H449" s="159">
        <v>12.84</v>
      </c>
      <c r="I449" s="133" t="e">
        <f>VLOOKUP(A449,'Tüm - Sektör'!$A:$H,9,0)</f>
        <v>#REF!</v>
      </c>
      <c r="J449" s="132" t="e">
        <f>VLOOKUP(A449,'Tüm - Sektör'!$A:$H,10,0)</f>
        <v>#REF!</v>
      </c>
      <c r="K449" s="133" t="e">
        <f>VLOOKUP(A449,'Tüm - Sektör'!$A:$H,11,0)</f>
        <v>#REF!</v>
      </c>
      <c r="L449" s="133" t="e">
        <f>VLOOKUP(A449,'Tüm - Sektör'!$A:$H,12,0)</f>
        <v>#REF!</v>
      </c>
      <c r="M449" s="133" t="e">
        <f>VLOOKUP(A449,'Tüm - Sektör'!$A:$H,13,0)</f>
        <v>#REF!</v>
      </c>
      <c r="N449" s="134" t="e">
        <f>VLOOKUP(A449,'Tüm - Sektör'!$A:$H,14,0)</f>
        <v>#REF!</v>
      </c>
      <c r="O449" s="135" t="e">
        <f>VLOOKUP(A449,'Tüm - Sektör'!$A:$H,15,0)</f>
        <v>#REF!</v>
      </c>
      <c r="P449" s="153" t="e">
        <f>VLOOKUP(A449,'Tüm - Sektör'!$A:$H,16,0)</f>
        <v>#REF!</v>
      </c>
      <c r="Q449" s="158">
        <f>E449*G449/100</f>
        <v>31.155714340849372</v>
      </c>
      <c r="R449" s="166" t="str">
        <f>IF(OR(H449="", H450="", Q449=0), "", IF(H449&lt;H450, (H450-H449)/H449, ""))</f>
        <v/>
      </c>
      <c r="S449" s="191">
        <v>31.155714340849372</v>
      </c>
      <c r="T449" s="208">
        <f>S449-Q449</f>
        <v>0</v>
      </c>
      <c r="U449" s="222"/>
      <c r="W449" s="200"/>
      <c r="X449" s="209" t="str">
        <f>IF(COUNTIF('Yıldız Liste'!A:A, A449)&gt;0, "Yıldız Pazar", IF(COUNTIF('Ana Pazar Liste'!A:A, A449)&gt;0, "Ana Pazar", IF(COUNTIF('Alt Pazar Liste'!A:A, A449)&gt;0, "Alt Pazar", "")))</f>
        <v>Yıldız Pazar</v>
      </c>
    </row>
    <row r="450" spans="1:24" ht="30" customHeight="1" thickTop="1" thickBot="1">
      <c r="A450" s="125" t="s">
        <v>286</v>
      </c>
      <c r="B450" s="136" t="s">
        <v>355</v>
      </c>
      <c r="C450" s="137">
        <v>8958460788</v>
      </c>
      <c r="D450" s="137">
        <v>1025000000</v>
      </c>
      <c r="E450" s="128">
        <f>VLOOKUP(A450,'Tüm - Sektör'!$A:$H,5,0)</f>
        <v>15.139076163991998</v>
      </c>
      <c r="F450" s="128">
        <f>VLOOKUP(A450,'Tüm - Sektör'!$A:$H,6,0)</f>
        <v>1.2308192003245526</v>
      </c>
      <c r="G450" s="127">
        <f>VLOOKUP(A450,'Tüm - Sektör'!$A:$H,7,0)</f>
        <v>206.78594200000001</v>
      </c>
      <c r="H450" s="159">
        <v>12.78</v>
      </c>
      <c r="I450" s="138" t="e">
        <f>VLOOKUP(A450,'Tüm - Sektör'!$A:$H,9,0)</f>
        <v>#REF!</v>
      </c>
      <c r="J450" s="137" t="e">
        <f>VLOOKUP(A450,'Tüm - Sektör'!$A:$H,10,0)</f>
        <v>#REF!</v>
      </c>
      <c r="K450" s="138" t="e">
        <f>VLOOKUP(A450,'Tüm - Sektör'!$A:$H,11,0)</f>
        <v>#REF!</v>
      </c>
      <c r="L450" s="138" t="e">
        <f>VLOOKUP(A450,'Tüm - Sektör'!$A:$H,12,0)</f>
        <v>#REF!</v>
      </c>
      <c r="M450" s="138" t="e">
        <f>VLOOKUP(A450,'Tüm - Sektör'!$A:$H,13,0)</f>
        <v>#REF!</v>
      </c>
      <c r="N450" s="139" t="e">
        <f>VLOOKUP(A450,'Tüm - Sektör'!$A:$H,14,0)</f>
        <v>#REF!</v>
      </c>
      <c r="O450" s="140" t="e">
        <f>VLOOKUP(A450,'Tüm - Sektör'!$A:$H,15,0)</f>
        <v>#REF!</v>
      </c>
      <c r="P450" s="154" t="e">
        <f>VLOOKUP(A450,'Tüm - Sektör'!$A:$H,16,0)</f>
        <v>#REF!</v>
      </c>
      <c r="Q450" s="158">
        <f>E450*G450/100</f>
        <v>31.305481255808317</v>
      </c>
      <c r="R450" s="166" t="str">
        <f>IF(OR(H450="", H451="", Q450=0), "", IF(H450&lt;H451, (H451-H450)/H450, ""))</f>
        <v/>
      </c>
      <c r="S450" s="191">
        <v>31.305481255808317</v>
      </c>
      <c r="T450" s="208">
        <f>S450-Q450</f>
        <v>0</v>
      </c>
      <c r="U450" s="222"/>
      <c r="W450" s="200"/>
      <c r="X450" s="209" t="str">
        <f>IF(COUNTIF('Yıldız Liste'!A:A, A450)&gt;0, "Yıldız Pazar", IF(COUNTIF('Ana Pazar Liste'!A:A, A450)&gt;0, "Ana Pazar", IF(COUNTIF('Alt Pazar Liste'!A:A, A450)&gt;0, "Alt Pazar", "")))</f>
        <v>Yıldız Pazar</v>
      </c>
    </row>
    <row r="451" spans="1:24" ht="30" customHeight="1" thickTop="1" thickBot="1">
      <c r="A451" s="125" t="s">
        <v>192</v>
      </c>
      <c r="B451" s="136" t="s">
        <v>375</v>
      </c>
      <c r="C451" s="137">
        <v>7997260000</v>
      </c>
      <c r="D451" s="137">
        <v>900000000</v>
      </c>
      <c r="E451" s="128">
        <f>VLOOKUP(A451,'Tüm - Sektör'!$A:$H,5,0)</f>
        <v>8.8916346256612933</v>
      </c>
      <c r="F451" s="128">
        <f>VLOOKUP(A451,'Tüm - Sektör'!$A:$H,6,0)</f>
        <v>0.82329950237604566</v>
      </c>
      <c r="G451" s="127">
        <f>VLOOKUP(A451,'Tüm - Sektör'!$A:$H,7,0)</f>
        <v>354.86250699999999</v>
      </c>
      <c r="H451" s="159">
        <v>12.68</v>
      </c>
      <c r="I451" s="141" t="e">
        <f>VLOOKUP(A451,'Tüm - Sektör'!$A:$H,9,0)</f>
        <v>#REF!</v>
      </c>
      <c r="J451" s="145" t="e">
        <f>VLOOKUP(A451,'Tüm - Sektör'!$A:$H,10,0)</f>
        <v>#REF!</v>
      </c>
      <c r="K451" s="146" t="e">
        <f>VLOOKUP(A451,'Tüm - Sektör'!$A:$H,11,0)</f>
        <v>#REF!</v>
      </c>
      <c r="L451" s="146" t="e">
        <f>VLOOKUP(A451,'Tüm - Sektör'!$A:$H,12,0)</f>
        <v>#REF!</v>
      </c>
      <c r="M451" s="146" t="e">
        <f>VLOOKUP(A451,'Tüm - Sektör'!$A:$H,13,0)</f>
        <v>#REF!</v>
      </c>
      <c r="N451" s="147" t="e">
        <f>VLOOKUP(A451,'Tüm - Sektör'!$A:$H,14,0)</f>
        <v>#REF!</v>
      </c>
      <c r="O451" s="148" t="e">
        <f>VLOOKUP(A451,'Tüm - Sektör'!$A:$H,15,0)</f>
        <v>#REF!</v>
      </c>
      <c r="P451" s="156" t="e">
        <f>VLOOKUP(A451,'Tüm - Sektör'!$A:$H,16,0)</f>
        <v>#REF!</v>
      </c>
      <c r="Q451" s="158">
        <f>E451*G451/100</f>
        <v>31.553077545901729</v>
      </c>
      <c r="R451" s="166" t="str">
        <f>IF(OR(H451="", H452="", Q451=0), "", IF(H451&lt;H452, (H452-H451)/H451, ""))</f>
        <v/>
      </c>
      <c r="S451" s="191">
        <v>31.553077545901729</v>
      </c>
      <c r="T451" s="208">
        <f>S451-Q451</f>
        <v>0</v>
      </c>
      <c r="U451" s="222"/>
      <c r="W451" s="200"/>
      <c r="X451" s="209" t="str">
        <f>IF(COUNTIF('Yıldız Liste'!A:A, A451)&gt;0, "Yıldız Pazar", IF(COUNTIF('Ana Pazar Liste'!A:A, A451)&gt;0, "Ana Pazar", IF(COUNTIF('Alt Pazar Liste'!A:A, A451)&gt;0, "Alt Pazar", "")))</f>
        <v>Yıldız Pazar</v>
      </c>
    </row>
    <row r="452" spans="1:24" ht="30" customHeight="1" thickTop="1" thickBot="1">
      <c r="A452" s="125" t="s">
        <v>155</v>
      </c>
      <c r="B452" s="136" t="s">
        <v>355</v>
      </c>
      <c r="C452" s="137">
        <v>427961966</v>
      </c>
      <c r="D452" s="137">
        <v>206250000</v>
      </c>
      <c r="E452" s="128">
        <f>VLOOKUP(A452,'Tüm - Sektör'!$A:$H,5,0)</f>
        <v>15.471904447838915</v>
      </c>
      <c r="F452" s="128">
        <f>VLOOKUP(A452,'Tüm - Sektör'!$A:$H,6,0)</f>
        <v>6.251274524379359</v>
      </c>
      <c r="G452" s="127">
        <f>VLOOKUP(A452,'Tüm - Sektör'!$A:$H,7,0)</f>
        <v>206.00537199999999</v>
      </c>
      <c r="H452" s="159">
        <v>12.55</v>
      </c>
      <c r="I452" s="138" t="e">
        <f>VLOOKUP(A452,'Tüm - Sektör'!$A:$H,9,0)</f>
        <v>#REF!</v>
      </c>
      <c r="J452" s="137" t="e">
        <f>VLOOKUP(A452,'Tüm - Sektör'!$A:$H,10,0)</f>
        <v>#REF!</v>
      </c>
      <c r="K452" s="138" t="e">
        <f>VLOOKUP(A452,'Tüm - Sektör'!$A:$H,11,0)</f>
        <v>#REF!</v>
      </c>
      <c r="L452" s="138" t="e">
        <f>VLOOKUP(A452,'Tüm - Sektör'!$A:$H,12,0)</f>
        <v>#REF!</v>
      </c>
      <c r="M452" s="138" t="e">
        <f>VLOOKUP(A452,'Tüm - Sektör'!$A:$H,13,0)</f>
        <v>#REF!</v>
      </c>
      <c r="N452" s="139" t="e">
        <f>VLOOKUP(A452,'Tüm - Sektör'!$A:$H,14,0)</f>
        <v>#REF!</v>
      </c>
      <c r="O452" s="140" t="e">
        <f>VLOOKUP(A452,'Tüm - Sektör'!$A:$H,15,0)</f>
        <v>#REF!</v>
      </c>
      <c r="P452" s="154" t="e">
        <f>VLOOKUP(A452,'Tüm - Sektör'!$A:$H,16,0)</f>
        <v>#REF!</v>
      </c>
      <c r="Q452" s="158">
        <f>E452*G452/100</f>
        <v>31.8729543132551</v>
      </c>
      <c r="R452" s="166" t="str">
        <f>IF(OR(H452="", H453="", Q452=0), "", IF(H452&lt;H453, (H453-H452)/H452, ""))</f>
        <v/>
      </c>
      <c r="S452" s="191">
        <v>31.8729543132551</v>
      </c>
      <c r="T452" s="208">
        <f>S452-Q452</f>
        <v>0</v>
      </c>
      <c r="U452" s="222"/>
      <c r="W452" s="200"/>
      <c r="X452" s="209" t="str">
        <f>IF(COUNTIF('Yıldız Liste'!A:A, A452)&gt;0, "Yıldız Pazar", IF(COUNTIF('Ana Pazar Liste'!A:A, A452)&gt;0, "Ana Pazar", IF(COUNTIF('Alt Pazar Liste'!A:A, A452)&gt;0, "Alt Pazar", "")))</f>
        <v>Yıldız Pazar</v>
      </c>
    </row>
    <row r="453" spans="1:24" ht="30" customHeight="1" thickTop="1" thickBot="1">
      <c r="A453" s="125" t="s">
        <v>535</v>
      </c>
      <c r="B453" s="136" t="s">
        <v>352</v>
      </c>
      <c r="C453" s="137">
        <v>6812625069</v>
      </c>
      <c r="D453" s="137">
        <v>829650000</v>
      </c>
      <c r="E453" s="128">
        <f>VLOOKUP(A453,'Tüm - Sektör'!$A:$H,5,0)</f>
        <v>30.302808665532925</v>
      </c>
      <c r="F453" s="128">
        <f>VLOOKUP(A453,'Tüm - Sektör'!$A:$H,6,0)</f>
        <v>3.0437341715917281</v>
      </c>
      <c r="G453" s="127">
        <f>VLOOKUP(A453,'Tüm - Sektör'!$A:$H,7,0)</f>
        <v>109.24879199999999</v>
      </c>
      <c r="H453" s="159">
        <v>12.09</v>
      </c>
      <c r="I453" s="141" t="e">
        <f>VLOOKUP(A453,'Tüm - Sektör'!$A:$H,9,0)</f>
        <v>#REF!</v>
      </c>
      <c r="J453" s="145" t="e">
        <f>VLOOKUP(A453,'Tüm - Sektör'!$A:$H,10,0)</f>
        <v>#REF!</v>
      </c>
      <c r="K453" s="146" t="e">
        <f>VLOOKUP(A453,'Tüm - Sektör'!$A:$H,11,0)</f>
        <v>#REF!</v>
      </c>
      <c r="L453" s="146" t="e">
        <f>VLOOKUP(A453,'Tüm - Sektör'!$A:$H,12,0)</f>
        <v>#REF!</v>
      </c>
      <c r="M453" s="146" t="e">
        <f>VLOOKUP(A453,'Tüm - Sektör'!$A:$H,13,0)</f>
        <v>#REF!</v>
      </c>
      <c r="N453" s="147" t="e">
        <f>VLOOKUP(A453,'Tüm - Sektör'!$A:$H,14,0)</f>
        <v>#REF!</v>
      </c>
      <c r="O453" s="148" t="e">
        <f>VLOOKUP(A453,'Tüm - Sektör'!$A:$H,15,0)</f>
        <v>#REF!</v>
      </c>
      <c r="P453" s="156" t="e">
        <f>VLOOKUP(A453,'Tüm - Sektör'!$A:$H,16,0)</f>
        <v>#REF!</v>
      </c>
      <c r="Q453" s="158">
        <f>E453*G453/100</f>
        <v>33.105452409166041</v>
      </c>
      <c r="R453" s="166" t="str">
        <f>IF(OR(H453="", H454="", Q453=0), "", IF(H453&lt;H454, (H454-H453)/H453, ""))</f>
        <v/>
      </c>
      <c r="S453" s="191">
        <v>33.105452409166041</v>
      </c>
      <c r="T453" s="208">
        <f>S453-Q453</f>
        <v>0</v>
      </c>
      <c r="U453" s="222"/>
      <c r="W453" s="200"/>
      <c r="X453" s="209" t="str">
        <f>IF(COUNTIF('Yıldız Liste'!A:A, A453)&gt;0, "Yıldız Pazar", IF(COUNTIF('Ana Pazar Liste'!A:A, A453)&gt;0, "Ana Pazar", IF(COUNTIF('Alt Pazar Liste'!A:A, A453)&gt;0, "Alt Pazar", "")))</f>
        <v>Yıldız Pazar</v>
      </c>
    </row>
    <row r="454" spans="1:24" ht="30" customHeight="1" thickTop="1" thickBot="1">
      <c r="A454" s="125" t="s">
        <v>285</v>
      </c>
      <c r="B454" s="136" t="s">
        <v>355</v>
      </c>
      <c r="C454" s="137">
        <v>7665829861</v>
      </c>
      <c r="D454" s="137">
        <v>750000000</v>
      </c>
      <c r="E454" s="128">
        <f>VLOOKUP(A454,'Tüm - Sektör'!$A:$H,5,0)</f>
        <v>7.4435084232602202</v>
      </c>
      <c r="F454" s="128">
        <f>VLOOKUP(A454,'Tüm - Sektör'!$A:$H,6,0)</f>
        <v>0.90224344524366307</v>
      </c>
      <c r="G454" s="127">
        <f>VLOOKUP(A454,'Tüm - Sektör'!$A:$H,7,0)</f>
        <v>459.303876</v>
      </c>
      <c r="H454" s="159">
        <v>11.7</v>
      </c>
      <c r="I454" s="138" t="e">
        <f>VLOOKUP(A454,'Tüm - Sektör'!$A:$H,9,0)</f>
        <v>#REF!</v>
      </c>
      <c r="J454" s="137" t="e">
        <f>VLOOKUP(A454,'Tüm - Sektör'!$A:$H,10,0)</f>
        <v>#REF!</v>
      </c>
      <c r="K454" s="138" t="e">
        <f>VLOOKUP(A454,'Tüm - Sektör'!$A:$H,11,0)</f>
        <v>#REF!</v>
      </c>
      <c r="L454" s="138" t="e">
        <f>VLOOKUP(A454,'Tüm - Sektör'!$A:$H,12,0)</f>
        <v>#REF!</v>
      </c>
      <c r="M454" s="138" t="e">
        <f>VLOOKUP(A454,'Tüm - Sektör'!$A:$H,13,0)</f>
        <v>#REF!</v>
      </c>
      <c r="N454" s="139" t="e">
        <f>VLOOKUP(A454,'Tüm - Sektör'!$A:$H,14,0)</f>
        <v>#REF!</v>
      </c>
      <c r="O454" s="140" t="e">
        <f>VLOOKUP(A454,'Tüm - Sektör'!$A:$H,15,0)</f>
        <v>#REF!</v>
      </c>
      <c r="P454" s="154" t="e">
        <f>VLOOKUP(A454,'Tüm - Sektör'!$A:$H,16,0)</f>
        <v>#REF!</v>
      </c>
      <c r="Q454" s="158">
        <f>E454*G454/100</f>
        <v>34.188322698420677</v>
      </c>
      <c r="R454" s="166" t="str">
        <f>IF(OR(H454="", H455="", Q454=0), "", IF(H454&lt;H455, (H455-H454)/H454, ""))</f>
        <v/>
      </c>
      <c r="S454" s="191">
        <v>34.188322698420677</v>
      </c>
      <c r="T454" s="208">
        <f>S454-Q454</f>
        <v>0</v>
      </c>
      <c r="U454" s="222"/>
      <c r="W454" s="200"/>
      <c r="X454" s="209" t="str">
        <f>IF(COUNTIF('Yıldız Liste'!A:A, A454)&gt;0, "Yıldız Pazar", IF(COUNTIF('Ana Pazar Liste'!A:A, A454)&gt;0, "Ana Pazar", IF(COUNTIF('Alt Pazar Liste'!A:A, A454)&gt;0, "Alt Pazar", "")))</f>
        <v>Yıldız Pazar</v>
      </c>
    </row>
    <row r="455" spans="1:24" ht="30" customHeight="1" thickTop="1" thickBot="1">
      <c r="A455" s="125" t="s">
        <v>178</v>
      </c>
      <c r="B455" s="136" t="s">
        <v>255</v>
      </c>
      <c r="C455" s="137">
        <v>6095642150</v>
      </c>
      <c r="D455" s="137">
        <v>690000000</v>
      </c>
      <c r="E455" s="128">
        <f>VLOOKUP(A455,'Tüm - Sektör'!$A:$H,5,0)</f>
        <v>13.363319285478017</v>
      </c>
      <c r="F455" s="128">
        <f>VLOOKUP(A455,'Tüm - Sektör'!$A:$H,6,0)</f>
        <v>1.7606481272039547</v>
      </c>
      <c r="G455" s="127">
        <f>VLOOKUP(A455,'Tüm - Sektör'!$A:$H,7,0)</f>
        <v>264.90403600000002</v>
      </c>
      <c r="H455" s="159">
        <v>11.3</v>
      </c>
      <c r="I455" s="141" t="e">
        <f>VLOOKUP(A455,'Tüm - Sektör'!$A:$H,9,0)</f>
        <v>#REF!</v>
      </c>
      <c r="J455" s="145" t="e">
        <f>VLOOKUP(A455,'Tüm - Sektör'!$A:$H,10,0)</f>
        <v>#REF!</v>
      </c>
      <c r="K455" s="146" t="e">
        <f>VLOOKUP(A455,'Tüm - Sektör'!$A:$H,11,0)</f>
        <v>#REF!</v>
      </c>
      <c r="L455" s="146" t="e">
        <f>VLOOKUP(A455,'Tüm - Sektör'!$A:$H,12,0)</f>
        <v>#REF!</v>
      </c>
      <c r="M455" s="146" t="e">
        <f>VLOOKUP(A455,'Tüm - Sektör'!$A:$H,13,0)</f>
        <v>#REF!</v>
      </c>
      <c r="N455" s="147" t="e">
        <f>VLOOKUP(A455,'Tüm - Sektör'!$A:$H,14,0)</f>
        <v>#REF!</v>
      </c>
      <c r="O455" s="148" t="e">
        <f>VLOOKUP(A455,'Tüm - Sektör'!$A:$H,15,0)</f>
        <v>#REF!</v>
      </c>
      <c r="P455" s="156" t="e">
        <f>VLOOKUP(A455,'Tüm - Sektör'!$A:$H,16,0)</f>
        <v>#REF!</v>
      </c>
      <c r="Q455" s="158">
        <f>E455*G455/100</f>
        <v>35.399972130797636</v>
      </c>
      <c r="R455" s="166" t="str">
        <f>IF(OR(H455="", H456="", Q455=0), "", IF(H455&lt;H456, (H456-H455)/H455, ""))</f>
        <v/>
      </c>
      <c r="S455" s="191">
        <v>35.399972130797636</v>
      </c>
      <c r="T455" s="208">
        <f>S455-Q455</f>
        <v>0</v>
      </c>
      <c r="U455" s="222"/>
      <c r="W455" s="200"/>
      <c r="X455" s="209" t="str">
        <f>IF(COUNTIF('Yıldız Liste'!A:A, A455)&gt;0, "Yıldız Pazar", IF(COUNTIF('Ana Pazar Liste'!A:A, A455)&gt;0, "Ana Pazar", IF(COUNTIF('Alt Pazar Liste'!A:A, A455)&gt;0, "Alt Pazar", "")))</f>
        <v>Yıldız Pazar</v>
      </c>
    </row>
    <row r="456" spans="1:24" ht="30" customHeight="1" thickTop="1" thickBot="1">
      <c r="A456" s="125" t="s">
        <v>244</v>
      </c>
      <c r="B456" s="136" t="s">
        <v>357</v>
      </c>
      <c r="C456" s="137">
        <v>11748972614</v>
      </c>
      <c r="D456" s="137">
        <v>4500000000</v>
      </c>
      <c r="E456" s="128">
        <f>VLOOKUP(A456,'Tüm - Sektör'!$A:$H,5,0)</f>
        <v>3.100198412698413</v>
      </c>
      <c r="F456" s="128">
        <f>VLOOKUP(A456,'Tüm - Sektör'!$A:$H,6,0)</f>
        <v>6.8893298059964733E-2</v>
      </c>
      <c r="G456" s="127">
        <f>VLOOKUP(A456,'Tüm - Sektör'!$A:$H,7,0)</f>
        <v>1152.410032</v>
      </c>
      <c r="H456" s="159">
        <v>11.2</v>
      </c>
      <c r="I456" s="141" t="e">
        <f>VLOOKUP(A456,'Tüm - Sektör'!$A:$H,9,0)</f>
        <v>#REF!</v>
      </c>
      <c r="J456" s="145" t="e">
        <f>VLOOKUP(A456,'Tüm - Sektör'!$A:$H,10,0)</f>
        <v>#REF!</v>
      </c>
      <c r="K456" s="146" t="e">
        <f>VLOOKUP(A456,'Tüm - Sektör'!$A:$H,11,0)</f>
        <v>#REF!</v>
      </c>
      <c r="L456" s="146" t="e">
        <f>VLOOKUP(A456,'Tüm - Sektör'!$A:$H,12,0)</f>
        <v>#REF!</v>
      </c>
      <c r="M456" s="146" t="e">
        <f>VLOOKUP(A456,'Tüm - Sektör'!$A:$H,13,0)</f>
        <v>#REF!</v>
      </c>
      <c r="N456" s="147" t="e">
        <f>VLOOKUP(A456,'Tüm - Sektör'!$A:$H,14,0)</f>
        <v>#REF!</v>
      </c>
      <c r="O456" s="148" t="e">
        <f>VLOOKUP(A456,'Tüm - Sektör'!$A:$H,15,0)</f>
        <v>#REF!</v>
      </c>
      <c r="P456" s="156" t="e">
        <f>VLOOKUP(A456,'Tüm - Sektör'!$A:$H,16,0)</f>
        <v>#REF!</v>
      </c>
      <c r="Q456" s="158">
        <f>E456*G456/100</f>
        <v>35.726997519841277</v>
      </c>
      <c r="R456" s="166" t="str">
        <f>IF(OR(H456="", H457="", Q456=0), "", IF(H456&lt;H457, (H457-H456)/H456, ""))</f>
        <v/>
      </c>
      <c r="S456" s="191">
        <v>35.726997519841277</v>
      </c>
      <c r="T456" s="208">
        <f>S456-Q456</f>
        <v>0</v>
      </c>
      <c r="U456" s="222"/>
      <c r="W456" s="200"/>
      <c r="X456" s="209" t="str">
        <f>IF(COUNTIF('Yıldız Liste'!A:A, A456)&gt;0, "Yıldız Pazar", IF(COUNTIF('Ana Pazar Liste'!A:A, A456)&gt;0, "Ana Pazar", IF(COUNTIF('Alt Pazar Liste'!A:A, A456)&gt;0, "Alt Pazar", "")))</f>
        <v>Yıldız Pazar</v>
      </c>
    </row>
    <row r="457" spans="1:24" ht="30" customHeight="1" thickTop="1" thickBot="1">
      <c r="A457" s="125" t="s">
        <v>754</v>
      </c>
      <c r="B457" s="136" t="s">
        <v>699</v>
      </c>
      <c r="C457" s="137">
        <v>7376632000</v>
      </c>
      <c r="D457" s="137">
        <v>900000000</v>
      </c>
      <c r="E457" s="128">
        <f>VLOOKUP(A457,'Tüm - Sektör'!$A:$H,5,0)</f>
        <v>16.717211154592576</v>
      </c>
      <c r="F457" s="128">
        <f>VLOOKUP(A457,'Tüm - Sektör'!$A:$H,6,0)</f>
        <v>1.540188976837348</v>
      </c>
      <c r="G457" s="127">
        <f>VLOOKUP(A457,'Tüm - Sektör'!$A:$H,7,0)</f>
        <v>214.106866</v>
      </c>
      <c r="H457" s="159">
        <v>11.18</v>
      </c>
      <c r="I457" s="141" t="e">
        <f>VLOOKUP(A457,'Tüm - Sektör'!$A:$H,9,0)</f>
        <v>#REF!</v>
      </c>
      <c r="J457" s="145" t="e">
        <f>VLOOKUP(A457,'Tüm - Sektör'!$A:$H,10,0)</f>
        <v>#REF!</v>
      </c>
      <c r="K457" s="146" t="e">
        <f>VLOOKUP(A457,'Tüm - Sektör'!$A:$H,11,0)</f>
        <v>#REF!</v>
      </c>
      <c r="L457" s="146" t="e">
        <f>VLOOKUP(A457,'Tüm - Sektör'!$A:$H,12,0)</f>
        <v>#REF!</v>
      </c>
      <c r="M457" s="146" t="e">
        <f>VLOOKUP(A457,'Tüm - Sektör'!$A:$H,13,0)</f>
        <v>#REF!</v>
      </c>
      <c r="N457" s="147" t="e">
        <f>VLOOKUP(A457,'Tüm - Sektör'!$A:$H,14,0)</f>
        <v>#REF!</v>
      </c>
      <c r="O457" s="148" t="e">
        <f>VLOOKUP(A457,'Tüm - Sektör'!$A:$H,15,0)</f>
        <v>#REF!</v>
      </c>
      <c r="P457" s="156" t="e">
        <f>VLOOKUP(A457,'Tüm - Sektör'!$A:$H,16,0)</f>
        <v>#REF!</v>
      </c>
      <c r="Q457" s="158">
        <f>E457*G457/100</f>
        <v>35.792696885700579</v>
      </c>
      <c r="R457" s="166" t="str">
        <f>IF(OR(H457="", H458="", Q457=0), "", IF(H457&lt;H458, (H458-H457)/H457, ""))</f>
        <v/>
      </c>
      <c r="S457" s="191">
        <v>35.792696885700579</v>
      </c>
      <c r="T457" s="208">
        <f>S457-Q457</f>
        <v>0</v>
      </c>
      <c r="U457" s="222"/>
      <c r="W457" s="200"/>
      <c r="X457" s="209" t="str">
        <f>IF(COUNTIF('Yıldız Liste'!A:A, A457)&gt;0, "Yıldız Pazar", IF(COUNTIF('Ana Pazar Liste'!A:A, A457)&gt;0, "Ana Pazar", IF(COUNTIF('Alt Pazar Liste'!A:A, A457)&gt;0, "Alt Pazar", "")))</f>
        <v>Yıldız Pazar</v>
      </c>
    </row>
    <row r="458" spans="1:24" ht="30" customHeight="1" thickTop="1" thickBot="1">
      <c r="A458" s="125" t="s">
        <v>473</v>
      </c>
      <c r="B458" s="136" t="s">
        <v>221</v>
      </c>
      <c r="C458" s="137">
        <v>26339017679</v>
      </c>
      <c r="D458" s="137">
        <v>659000000</v>
      </c>
      <c r="E458" s="128">
        <f>VLOOKUP(A458,'Tüm - Sektör'!$A:$H,5,0)</f>
        <v>24.721125769907786</v>
      </c>
      <c r="F458" s="128">
        <f>VLOOKUP(A458,'Tüm - Sektör'!$A:$H,6,0)</f>
        <v>3.4102808345851545</v>
      </c>
      <c r="G458" s="127">
        <f>VLOOKUP(A458,'Tüm - Sektör'!$A:$H,7,0)</f>
        <v>145.66302899999999</v>
      </c>
      <c r="H458" s="159">
        <v>11.11</v>
      </c>
      <c r="I458" s="141" t="e">
        <f>VLOOKUP(A458,'Tüm - Sektör'!$A:$H,9,0)</f>
        <v>#REF!</v>
      </c>
      <c r="J458" s="145" t="e">
        <f>VLOOKUP(A458,'Tüm - Sektör'!$A:$H,10,0)</f>
        <v>#REF!</v>
      </c>
      <c r="K458" s="146" t="e">
        <f>VLOOKUP(A458,'Tüm - Sektör'!$A:$H,11,0)</f>
        <v>#REF!</v>
      </c>
      <c r="L458" s="146" t="e">
        <f>VLOOKUP(A458,'Tüm - Sektör'!$A:$H,12,0)</f>
        <v>#REF!</v>
      </c>
      <c r="M458" s="146" t="e">
        <f>VLOOKUP(A458,'Tüm - Sektör'!$A:$H,13,0)</f>
        <v>#REF!</v>
      </c>
      <c r="N458" s="147" t="e">
        <f>VLOOKUP(A458,'Tüm - Sektör'!$A:$H,14,0)</f>
        <v>#REF!</v>
      </c>
      <c r="O458" s="148" t="e">
        <f>VLOOKUP(A458,'Tüm - Sektör'!$A:$H,15,0)</f>
        <v>#REF!</v>
      </c>
      <c r="P458" s="156" t="e">
        <f>VLOOKUP(A458,'Tüm - Sektör'!$A:$H,16,0)</f>
        <v>#REF!</v>
      </c>
      <c r="Q458" s="158">
        <f>E458*G458/100</f>
        <v>36.009540599347254</v>
      </c>
      <c r="R458" s="166" t="str">
        <f>IF(OR(H458="", H459="", Q458=0), "", IF(H458&lt;H459, (H459-H458)/H458, ""))</f>
        <v/>
      </c>
      <c r="S458" s="191">
        <v>36.009540599347254</v>
      </c>
      <c r="T458" s="208">
        <f>S458-Q458</f>
        <v>0</v>
      </c>
      <c r="U458" s="222"/>
      <c r="W458" s="200"/>
      <c r="X458" s="209" t="str">
        <f>IF(COUNTIF('Yıldız Liste'!A:A, A458)&gt;0, "Yıldız Pazar", IF(COUNTIF('Ana Pazar Liste'!A:A, A458)&gt;0, "Ana Pazar", IF(COUNTIF('Alt Pazar Liste'!A:A, A458)&gt;0, "Alt Pazar", "")))</f>
        <v>Yıldız Pazar</v>
      </c>
    </row>
    <row r="459" spans="1:24" ht="30" customHeight="1" thickTop="1" thickBot="1">
      <c r="A459" s="125" t="s">
        <v>486</v>
      </c>
      <c r="B459" s="126" t="s">
        <v>208</v>
      </c>
      <c r="C459" s="127">
        <v>59206007042</v>
      </c>
      <c r="D459" s="127">
        <v>9000000000</v>
      </c>
      <c r="E459" s="128">
        <f>VLOOKUP(A459,'Tüm - Sektör'!$A:$H,5,0)</f>
        <v>1.9880320470765991</v>
      </c>
      <c r="F459" s="128">
        <f>VLOOKUP(A459,'Tüm - Sektör'!$A:$H,6,0)</f>
        <v>2.2089244967517768E-2</v>
      </c>
      <c r="G459" s="127">
        <f>VLOOKUP(A459,'Tüm - Sektör'!$A:$H,7,0)</f>
        <v>1822.556022</v>
      </c>
      <c r="H459" s="159">
        <v>11.04</v>
      </c>
      <c r="I459" s="128" t="e">
        <f>VLOOKUP(A459,'Tüm - Sektör'!$A:$H,9,0)</f>
        <v>#REF!</v>
      </c>
      <c r="J459" s="127" t="e">
        <f>VLOOKUP(A459,'Tüm - Sektör'!$A:$H,10,0)</f>
        <v>#REF!</v>
      </c>
      <c r="K459" s="128" t="e">
        <f>VLOOKUP(A459,'Tüm - Sektör'!$A:$H,11,0)</f>
        <v>#REF!</v>
      </c>
      <c r="L459" s="128" t="e">
        <f>VLOOKUP(A459,'Tüm - Sektör'!$A:$H,12,0)</f>
        <v>#REF!</v>
      </c>
      <c r="M459" s="128" t="e">
        <f>VLOOKUP(A459,'Tüm - Sektör'!$A:$H,13,0)</f>
        <v>#REF!</v>
      </c>
      <c r="N459" s="129" t="e">
        <f>VLOOKUP(A459,'Tüm - Sektör'!$A:$H,14,0)</f>
        <v>#REF!</v>
      </c>
      <c r="O459" s="130" t="e">
        <f>VLOOKUP(A459,'Tüm - Sektör'!$A:$H,15,0)</f>
        <v>#REF!</v>
      </c>
      <c r="P459" s="152" t="e">
        <f>VLOOKUP(A459,'Tüm - Sektör'!$A:$H,16,0)</f>
        <v>#REF!</v>
      </c>
      <c r="Q459" s="158">
        <f>E459*G459/100</f>
        <v>36.232997793284433</v>
      </c>
      <c r="R459" s="166" t="str">
        <f>IF(OR(H459="", H460="", Q459=0), "", IF(H459&lt;H460, (H460-H459)/H459, ""))</f>
        <v/>
      </c>
      <c r="S459" s="191">
        <v>36.232997793284433</v>
      </c>
      <c r="T459" s="208">
        <f>S459-Q459</f>
        <v>0</v>
      </c>
      <c r="U459" s="222"/>
      <c r="W459" s="200"/>
      <c r="X459" s="209" t="str">
        <f>IF(COUNTIF('Yıldız Liste'!A:A, A459)&gt;0, "Yıldız Pazar", IF(COUNTIF('Ana Pazar Liste'!A:A, A459)&gt;0, "Ana Pazar", IF(COUNTIF('Alt Pazar Liste'!A:A, A459)&gt;0, "Alt Pazar", "")))</f>
        <v>Yıldız Pazar</v>
      </c>
    </row>
    <row r="460" spans="1:24" ht="30" customHeight="1" thickTop="1" thickBot="1">
      <c r="A460" s="125" t="s">
        <v>748</v>
      </c>
      <c r="B460" s="136" t="s">
        <v>374</v>
      </c>
      <c r="C460" s="137">
        <v>1357332842</v>
      </c>
      <c r="D460" s="137">
        <v>535000000</v>
      </c>
      <c r="E460" s="128">
        <f>VLOOKUP(A460,'Tüm - Sektör'!$A:$H,5,0)</f>
        <v>3.1615753763357537</v>
      </c>
      <c r="F460" s="128">
        <f>VLOOKUP(A460,'Tüm - Sektör'!$A:$H,6,0)</f>
        <v>0.10264855117973226</v>
      </c>
      <c r="G460" s="127">
        <f>VLOOKUP(A460,'Tüm - Sektör'!$A:$H,7,0)</f>
        <v>1153.5045090000001</v>
      </c>
      <c r="H460" s="159">
        <v>10.97</v>
      </c>
      <c r="I460" s="141" t="e">
        <f>VLOOKUP(A460,'Tüm - Sektör'!$A:$H,9,0)</f>
        <v>#REF!</v>
      </c>
      <c r="J460" s="145" t="e">
        <f>VLOOKUP(A460,'Tüm - Sektör'!$A:$H,10,0)</f>
        <v>#REF!</v>
      </c>
      <c r="K460" s="146" t="e">
        <f>VLOOKUP(A460,'Tüm - Sektör'!$A:$H,11,0)</f>
        <v>#REF!</v>
      </c>
      <c r="L460" s="146" t="e">
        <f>VLOOKUP(A460,'Tüm - Sektör'!$A:$H,12,0)</f>
        <v>#REF!</v>
      </c>
      <c r="M460" s="146" t="e">
        <f>VLOOKUP(A460,'Tüm - Sektör'!$A:$H,13,0)</f>
        <v>#REF!</v>
      </c>
      <c r="N460" s="147" t="e">
        <f>VLOOKUP(A460,'Tüm - Sektör'!$A:$H,14,0)</f>
        <v>#REF!</v>
      </c>
      <c r="O460" s="148" t="e">
        <f>VLOOKUP(A460,'Tüm - Sektör'!$A:$H,15,0)</f>
        <v>#REF!</v>
      </c>
      <c r="P460" s="156" t="e">
        <f>VLOOKUP(A460,'Tüm - Sektör'!$A:$H,16,0)</f>
        <v>#REF!</v>
      </c>
      <c r="Q460" s="158">
        <f>E460*G460/100</f>
        <v>36.468914521466644</v>
      </c>
      <c r="R460" s="166" t="str">
        <f>IF(OR(H460="", H461="", Q460=0), "", IF(H460&lt;H461, (H461-H460)/H460, ""))</f>
        <v/>
      </c>
      <c r="S460" s="191">
        <v>36.468914521466644</v>
      </c>
      <c r="T460" s="208">
        <f>S460-Q460</f>
        <v>0</v>
      </c>
      <c r="U460" s="222"/>
      <c r="W460" s="200"/>
      <c r="X460" s="209" t="str">
        <f>IF(COUNTIF('Yıldız Liste'!A:A, A460)&gt;0, "Yıldız Pazar", IF(COUNTIF('Ana Pazar Liste'!A:A, A460)&gt;0, "Ana Pazar", IF(COUNTIF('Alt Pazar Liste'!A:A, A460)&gt;0, "Alt Pazar", "")))</f>
        <v>Yıldız Pazar</v>
      </c>
    </row>
    <row r="461" spans="1:24" ht="30" customHeight="1" thickTop="1" thickBot="1">
      <c r="A461" s="125" t="s">
        <v>265</v>
      </c>
      <c r="B461" s="136" t="s">
        <v>255</v>
      </c>
      <c r="C461" s="137">
        <v>33650224000</v>
      </c>
      <c r="D461" s="137">
        <v>3885000000</v>
      </c>
      <c r="E461" s="128">
        <f>VLOOKUP(A461,'Tüm - Sektör'!$A:$H,5,0)</f>
        <v>3.1035917032691667</v>
      </c>
      <c r="F461" s="128">
        <f>VLOOKUP(A461,'Tüm - Sektör'!$A:$H,6,0)</f>
        <v>7.9886530328678679E-2</v>
      </c>
      <c r="G461" s="127">
        <f>VLOOKUP(A461,'Tüm - Sektör'!$A:$H,7,0)</f>
        <v>1198.914348</v>
      </c>
      <c r="H461" s="159">
        <v>10.75</v>
      </c>
      <c r="I461" s="141" t="e">
        <f>VLOOKUP(A461,'Tüm - Sektör'!$A:$H,9,0)</f>
        <v>#REF!</v>
      </c>
      <c r="J461" s="145" t="e">
        <f>VLOOKUP(A461,'Tüm - Sektör'!$A:$H,10,0)</f>
        <v>#REF!</v>
      </c>
      <c r="K461" s="146" t="e">
        <f>VLOOKUP(A461,'Tüm - Sektör'!$A:$H,11,0)</f>
        <v>#REF!</v>
      </c>
      <c r="L461" s="146" t="e">
        <f>VLOOKUP(A461,'Tüm - Sektör'!$A:$H,12,0)</f>
        <v>#REF!</v>
      </c>
      <c r="M461" s="146" t="e">
        <f>VLOOKUP(A461,'Tüm - Sektör'!$A:$H,13,0)</f>
        <v>#REF!</v>
      </c>
      <c r="N461" s="147" t="e">
        <f>VLOOKUP(A461,'Tüm - Sektör'!$A:$H,14,0)</f>
        <v>#REF!</v>
      </c>
      <c r="O461" s="148" t="e">
        <f>VLOOKUP(A461,'Tüm - Sektör'!$A:$H,15,0)</f>
        <v>#REF!</v>
      </c>
      <c r="P461" s="156" t="e">
        <f>VLOOKUP(A461,'Tüm - Sektör'!$A:$H,16,0)</f>
        <v>#REF!</v>
      </c>
      <c r="Q461" s="158">
        <f>E461*G461/100</f>
        <v>37.209406233831622</v>
      </c>
      <c r="R461" s="166" t="str">
        <f>IF(OR(H461="", H462="", Q461=0), "", IF(H461&lt;H462, (H462-H461)/H461, ""))</f>
        <v/>
      </c>
      <c r="S461" s="191">
        <v>37.209406233831622</v>
      </c>
      <c r="T461" s="208">
        <f>S461-Q461</f>
        <v>0</v>
      </c>
      <c r="U461" s="222"/>
      <c r="W461" s="200"/>
      <c r="X461" s="209" t="str">
        <f>IF(COUNTIF('Yıldız Liste'!A:A, A461)&gt;0, "Yıldız Pazar", IF(COUNTIF('Ana Pazar Liste'!A:A, A461)&gt;0, "Ana Pazar", IF(COUNTIF('Alt Pazar Liste'!A:A, A461)&gt;0, "Alt Pazar", "")))</f>
        <v>Yıldız Pazar</v>
      </c>
    </row>
    <row r="462" spans="1:24" ht="30" customHeight="1" thickTop="1" thickBot="1">
      <c r="A462" s="125" t="s">
        <v>433</v>
      </c>
      <c r="B462" s="136" t="s">
        <v>221</v>
      </c>
      <c r="C462" s="137">
        <v>49231975000</v>
      </c>
      <c r="D462" s="137">
        <v>2415000000</v>
      </c>
      <c r="E462" s="128">
        <f>VLOOKUP(A462,'Tüm - Sektör'!$A:$H,5,0)</f>
        <v>3.1141695993580325</v>
      </c>
      <c r="F462" s="128">
        <f>VLOOKUP(A462,'Tüm - Sektör'!$A:$H,6,0)</f>
        <v>0.14327902458514066</v>
      </c>
      <c r="G462" s="127">
        <f>VLOOKUP(A462,'Tüm - Sektör'!$A:$H,7,0)</f>
        <v>1289.753751</v>
      </c>
      <c r="H462" s="159">
        <v>9.9600000000000009</v>
      </c>
      <c r="I462" s="141" t="e">
        <f>VLOOKUP(A462,'Tüm - Sektör'!$A:$H,9,0)</f>
        <v>#REF!</v>
      </c>
      <c r="J462" s="145" t="e">
        <f>VLOOKUP(A462,'Tüm - Sektör'!$A:$H,10,0)</f>
        <v>#REF!</v>
      </c>
      <c r="K462" s="146" t="e">
        <f>VLOOKUP(A462,'Tüm - Sektör'!$A:$H,11,0)</f>
        <v>#REF!</v>
      </c>
      <c r="L462" s="146" t="e">
        <f>VLOOKUP(A462,'Tüm - Sektör'!$A:$H,12,0)</f>
        <v>#REF!</v>
      </c>
      <c r="M462" s="146" t="e">
        <f>VLOOKUP(A462,'Tüm - Sektör'!$A:$H,13,0)</f>
        <v>#REF!</v>
      </c>
      <c r="N462" s="147" t="e">
        <f>VLOOKUP(A462,'Tüm - Sektör'!$A:$H,14,0)</f>
        <v>#REF!</v>
      </c>
      <c r="O462" s="148" t="e">
        <f>VLOOKUP(A462,'Tüm - Sektör'!$A:$H,15,0)</f>
        <v>#REF!</v>
      </c>
      <c r="P462" s="156" t="e">
        <f>VLOOKUP(A462,'Tüm - Sektör'!$A:$H,16,0)</f>
        <v>#REF!</v>
      </c>
      <c r="Q462" s="158">
        <f>E462*G462/100</f>
        <v>40.165119220221897</v>
      </c>
      <c r="R462" s="166" t="str">
        <f>IF(OR(H462="", H463="", Q462=0), "", IF(H462&lt;H463, (H463-H462)/H462, ""))</f>
        <v/>
      </c>
      <c r="S462" s="191">
        <v>40.165119220221897</v>
      </c>
      <c r="T462" s="208">
        <f>S462-Q462</f>
        <v>0</v>
      </c>
      <c r="U462" s="222"/>
      <c r="W462" s="200"/>
      <c r="X462" s="209" t="str">
        <f>IF(COUNTIF('Yıldız Liste'!A:A, A462)&gt;0, "Yıldız Pazar", IF(COUNTIF('Ana Pazar Liste'!A:A, A462)&gt;0, "Ana Pazar", IF(COUNTIF('Alt Pazar Liste'!A:A, A462)&gt;0, "Alt Pazar", "")))</f>
        <v>Yıldız Pazar</v>
      </c>
    </row>
    <row r="463" spans="1:24" ht="30" customHeight="1" thickTop="1" thickBot="1">
      <c r="A463" s="125" t="s">
        <v>340</v>
      </c>
      <c r="B463" s="131" t="s">
        <v>233</v>
      </c>
      <c r="C463" s="132">
        <v>15777601159</v>
      </c>
      <c r="D463" s="132">
        <v>1086980000</v>
      </c>
      <c r="E463" s="128">
        <f>VLOOKUP(A463,'Tüm - Sektör'!$A:$H,5,0)</f>
        <v>15.227135481055065</v>
      </c>
      <c r="F463" s="128">
        <f>VLOOKUP(A463,'Tüm - Sektör'!$A:$H,6,0)</f>
        <v>1.5565180061633623</v>
      </c>
      <c r="G463" s="127">
        <f>VLOOKUP(A463,'Tüm - Sektör'!$A:$H,7,0)</f>
        <v>266.47241100000002</v>
      </c>
      <c r="H463" s="159">
        <v>9.86</v>
      </c>
      <c r="I463" s="133" t="e">
        <f>VLOOKUP(A463,'Tüm - Sektör'!$A:$H,9,0)</f>
        <v>#REF!</v>
      </c>
      <c r="J463" s="132" t="e">
        <f>VLOOKUP(A463,'Tüm - Sektör'!$A:$H,10,0)</f>
        <v>#REF!</v>
      </c>
      <c r="K463" s="133" t="e">
        <f>VLOOKUP(A463,'Tüm - Sektör'!$A:$H,11,0)</f>
        <v>#REF!</v>
      </c>
      <c r="L463" s="133" t="e">
        <f>VLOOKUP(A463,'Tüm - Sektör'!$A:$H,12,0)</f>
        <v>#REF!</v>
      </c>
      <c r="M463" s="133" t="e">
        <f>VLOOKUP(A463,'Tüm - Sektör'!$A:$H,13,0)</f>
        <v>#REF!</v>
      </c>
      <c r="N463" s="134" t="e">
        <f>VLOOKUP(A463,'Tüm - Sektör'!$A:$H,14,0)</f>
        <v>#REF!</v>
      </c>
      <c r="O463" s="135" t="e">
        <f>VLOOKUP(A463,'Tüm - Sektör'!$A:$H,15,0)</f>
        <v>#REF!</v>
      </c>
      <c r="P463" s="153" t="e">
        <f>VLOOKUP(A463,'Tüm - Sektör'!$A:$H,16,0)</f>
        <v>#REF!</v>
      </c>
      <c r="Q463" s="158">
        <f>E463*G463/100</f>
        <v>40.576115042603881</v>
      </c>
      <c r="R463" s="166" t="str">
        <f>IF(OR(H463="", H464="", Q463=0), "", IF(H463&lt;H464, (H464-H463)/H463, ""))</f>
        <v/>
      </c>
      <c r="S463" s="191">
        <v>40.576115042603881</v>
      </c>
      <c r="T463" s="208">
        <f>S463-Q463</f>
        <v>0</v>
      </c>
      <c r="U463" s="222"/>
      <c r="W463" s="200"/>
      <c r="X463" s="209" t="str">
        <f>IF(COUNTIF('Yıldız Liste'!A:A, A463)&gt;0, "Yıldız Pazar", IF(COUNTIF('Ana Pazar Liste'!A:A, A463)&gt;0, "Ana Pazar", IF(COUNTIF('Alt Pazar Liste'!A:A, A463)&gt;0, "Alt Pazar", "")))</f>
        <v>Yıldız Pazar</v>
      </c>
    </row>
    <row r="464" spans="1:24" ht="30" customHeight="1" thickTop="1" thickBot="1">
      <c r="A464" s="125" t="s">
        <v>678</v>
      </c>
      <c r="B464" s="136" t="s">
        <v>221</v>
      </c>
      <c r="C464" s="137">
        <v>2839775572</v>
      </c>
      <c r="D464" s="137">
        <v>626000000</v>
      </c>
      <c r="E464" s="128">
        <f>VLOOKUP(A464,'Tüm - Sektör'!$A:$H,5,0)</f>
        <v>28.320338428044217</v>
      </c>
      <c r="F464" s="128">
        <f>VLOOKUP(A464,'Tüm - Sektör'!$A:$H,6,0)</f>
        <v>5.0266841370330519</v>
      </c>
      <c r="G464" s="127">
        <f>VLOOKUP(A464,'Tüm - Sektör'!$A:$H,7,0)</f>
        <v>148.71153100000001</v>
      </c>
      <c r="H464" s="159">
        <v>9.5</v>
      </c>
      <c r="I464" s="141" t="e">
        <f>VLOOKUP(A464,'Tüm - Sektör'!$A:$H,9,0)</f>
        <v>#REF!</v>
      </c>
      <c r="J464" s="145" t="e">
        <f>VLOOKUP(A464,'Tüm - Sektör'!$A:$H,10,0)</f>
        <v>#REF!</v>
      </c>
      <c r="K464" s="146" t="e">
        <f>VLOOKUP(A464,'Tüm - Sektör'!$A:$H,11,0)</f>
        <v>#REF!</v>
      </c>
      <c r="L464" s="146" t="e">
        <f>VLOOKUP(A464,'Tüm - Sektör'!$A:$H,12,0)</f>
        <v>#REF!</v>
      </c>
      <c r="M464" s="146" t="e">
        <f>VLOOKUP(A464,'Tüm - Sektör'!$A:$H,13,0)</f>
        <v>#REF!</v>
      </c>
      <c r="N464" s="147" t="e">
        <f>VLOOKUP(A464,'Tüm - Sektör'!$A:$H,14,0)</f>
        <v>#REF!</v>
      </c>
      <c r="O464" s="148" t="e">
        <f>VLOOKUP(A464,'Tüm - Sektör'!$A:$H,15,0)</f>
        <v>#REF!</v>
      </c>
      <c r="P464" s="156" t="e">
        <f>VLOOKUP(A464,'Tüm - Sektör'!$A:$H,16,0)</f>
        <v>#REF!</v>
      </c>
      <c r="Q464" s="158">
        <f>E464*G464/100</f>
        <v>42.115608860725885</v>
      </c>
      <c r="R464" s="166" t="str">
        <f>IF(OR(H464="", H465="", Q464=0), "", IF(H464&lt;H465, (H465-H464)/H464, ""))</f>
        <v/>
      </c>
      <c r="S464" s="191">
        <v>42.115608860725885</v>
      </c>
      <c r="T464" s="208">
        <f>S464-Q464</f>
        <v>0</v>
      </c>
      <c r="U464" s="222"/>
      <c r="W464" s="200"/>
      <c r="X464" s="209" t="str">
        <f>IF(COUNTIF('Yıldız Liste'!A:A, A464)&gt;0, "Yıldız Pazar", IF(COUNTIF('Ana Pazar Liste'!A:A, A464)&gt;0, "Ana Pazar", IF(COUNTIF('Alt Pazar Liste'!A:A, A464)&gt;0, "Alt Pazar", "")))</f>
        <v>Yıldız Pazar</v>
      </c>
    </row>
    <row r="465" spans="1:24" ht="30" customHeight="1" thickTop="1" thickBot="1">
      <c r="A465" s="125" t="s">
        <v>515</v>
      </c>
      <c r="B465" s="136" t="s">
        <v>349</v>
      </c>
      <c r="C465" s="137">
        <v>13770402942</v>
      </c>
      <c r="D465" s="137">
        <v>1290150000</v>
      </c>
      <c r="E465" s="128">
        <f>VLOOKUP(A465,'Tüm - Sektör'!$A:$H,5,0)</f>
        <v>8.700312581364436</v>
      </c>
      <c r="F465" s="128">
        <f>VLOOKUP(A465,'Tüm - Sektör'!$A:$H,6,0)</f>
        <v>0.7492938014412136</v>
      </c>
      <c r="G465" s="127">
        <f>VLOOKUP(A465,'Tüm - Sektör'!$A:$H,7,0)</f>
        <v>488.67153000000002</v>
      </c>
      <c r="H465" s="159">
        <v>9.41</v>
      </c>
      <c r="I465" s="141" t="e">
        <f>VLOOKUP(A465,'Tüm - Sektör'!$A:$H,9,0)</f>
        <v>#REF!</v>
      </c>
      <c r="J465" s="145" t="e">
        <f>VLOOKUP(A465,'Tüm - Sektör'!$A:$H,10,0)</f>
        <v>#REF!</v>
      </c>
      <c r="K465" s="146" t="e">
        <f>VLOOKUP(A465,'Tüm - Sektör'!$A:$H,11,0)</f>
        <v>#REF!</v>
      </c>
      <c r="L465" s="146" t="e">
        <f>VLOOKUP(A465,'Tüm - Sektör'!$A:$H,12,0)</f>
        <v>#REF!</v>
      </c>
      <c r="M465" s="146" t="e">
        <f>VLOOKUP(A465,'Tüm - Sektör'!$A:$H,13,0)</f>
        <v>#REF!</v>
      </c>
      <c r="N465" s="147" t="e">
        <f>VLOOKUP(A465,'Tüm - Sektör'!$A:$H,14,0)</f>
        <v>#REF!</v>
      </c>
      <c r="O465" s="148" t="e">
        <f>VLOOKUP(A465,'Tüm - Sektör'!$A:$H,15,0)</f>
        <v>#REF!</v>
      </c>
      <c r="P465" s="156" t="e">
        <f>VLOOKUP(A465,'Tüm - Sektör'!$A:$H,16,0)</f>
        <v>#REF!</v>
      </c>
      <c r="Q465" s="158">
        <f>E465*G465/100</f>
        <v>42.515950606136087</v>
      </c>
      <c r="R465" s="166" t="str">
        <f>IF(OR(H465="", H466="", Q465=0), "", IF(H465&lt;H466, (H466-H465)/H465, ""))</f>
        <v/>
      </c>
      <c r="S465" s="191">
        <v>42.515950606136087</v>
      </c>
      <c r="T465" s="208">
        <f>S465-Q465</f>
        <v>0</v>
      </c>
      <c r="U465" s="222"/>
      <c r="W465" s="200"/>
      <c r="X465" s="209" t="str">
        <f>IF(COUNTIF('Yıldız Liste'!A:A, A465)&gt;0, "Yıldız Pazar", IF(COUNTIF('Ana Pazar Liste'!A:A, A465)&gt;0, "Ana Pazar", IF(COUNTIF('Alt Pazar Liste'!A:A, A465)&gt;0, "Alt Pazar", "")))</f>
        <v>Yıldız Pazar</v>
      </c>
    </row>
    <row r="466" spans="1:24" ht="30" customHeight="1" thickTop="1" thickBot="1">
      <c r="A466" s="125" t="s">
        <v>198</v>
      </c>
      <c r="B466" s="136" t="s">
        <v>605</v>
      </c>
      <c r="C466" s="137">
        <v>6529421000</v>
      </c>
      <c r="D466" s="137">
        <v>500000000</v>
      </c>
      <c r="E466" s="128">
        <f>VLOOKUP(A466,'Tüm - Sektör'!$A:$H,5,0)</f>
        <v>36.630036630036628</v>
      </c>
      <c r="F466" s="128">
        <f>VLOOKUP(A466,'Tüm - Sektör'!$A:$H,6,0)</f>
        <v>9.1575091575091569</v>
      </c>
      <c r="G466" s="127">
        <f>VLOOKUP(A466,'Tüm - Sektör'!$A:$H,7,0)</f>
        <v>124.820319</v>
      </c>
      <c r="H466" s="159">
        <v>8.75</v>
      </c>
      <c r="I466" s="141" t="e">
        <f>VLOOKUP(A466,'Tüm - Sektör'!$A:$H,9,0)</f>
        <v>#REF!</v>
      </c>
      <c r="J466" s="145" t="e">
        <f>VLOOKUP(A466,'Tüm - Sektör'!$A:$H,10,0)</f>
        <v>#REF!</v>
      </c>
      <c r="K466" s="146" t="e">
        <f>VLOOKUP(A466,'Tüm - Sektör'!$A:$H,11,0)</f>
        <v>#REF!</v>
      </c>
      <c r="L466" s="146" t="e">
        <f>VLOOKUP(A466,'Tüm - Sektör'!$A:$H,12,0)</f>
        <v>#REF!</v>
      </c>
      <c r="M466" s="146" t="e">
        <f>VLOOKUP(A466,'Tüm - Sektör'!$A:$H,13,0)</f>
        <v>#REF!</v>
      </c>
      <c r="N466" s="147" t="e">
        <f>VLOOKUP(A466,'Tüm - Sektör'!$A:$H,14,0)</f>
        <v>#REF!</v>
      </c>
      <c r="O466" s="148" t="e">
        <f>VLOOKUP(A466,'Tüm - Sektör'!$A:$H,15,0)</f>
        <v>#REF!</v>
      </c>
      <c r="P466" s="156" t="e">
        <f>VLOOKUP(A466,'Tüm - Sektör'!$A:$H,16,0)</f>
        <v>#REF!</v>
      </c>
      <c r="Q466" s="158">
        <f>E466*G466/100</f>
        <v>45.721728571428564</v>
      </c>
      <c r="R466" s="166" t="str">
        <f>IF(OR(H466="", H467="", Q466=0), "", IF(H466&lt;H467, (H467-H466)/H466, ""))</f>
        <v/>
      </c>
      <c r="S466" s="191">
        <v>45.721728571428564</v>
      </c>
      <c r="T466" s="208">
        <f>S466-Q466</f>
        <v>0</v>
      </c>
      <c r="U466" s="222"/>
      <c r="W466" s="200"/>
      <c r="X466" s="209" t="str">
        <f>IF(COUNTIF('Yıldız Liste'!A:A, A466)&gt;0, "Yıldız Pazar", IF(COUNTIF('Ana Pazar Liste'!A:A, A466)&gt;0, "Ana Pazar", IF(COUNTIF('Alt Pazar Liste'!A:A, A466)&gt;0, "Alt Pazar", "")))</f>
        <v>Yıldız Pazar</v>
      </c>
    </row>
    <row r="467" spans="1:24" ht="30" customHeight="1" thickTop="1" thickBot="1">
      <c r="A467" s="125" t="s">
        <v>380</v>
      </c>
      <c r="B467" s="136" t="s">
        <v>605</v>
      </c>
      <c r="C467" s="137">
        <v>4751651642</v>
      </c>
      <c r="D467" s="137">
        <v>262500000</v>
      </c>
      <c r="E467" s="128">
        <f>VLOOKUP(A467,'Tüm - Sektör'!$A:$H,5,0)</f>
        <v>61.098283653746101</v>
      </c>
      <c r="F467" s="128">
        <f>VLOOKUP(A467,'Tüm - Sektör'!$A:$H,6,0)</f>
        <v>33.250766614283592</v>
      </c>
      <c r="G467" s="127">
        <f>VLOOKUP(A467,'Tüm - Sektör'!$A:$H,7,0)</f>
        <v>75.351630999999998</v>
      </c>
      <c r="H467" s="159">
        <v>8.69</v>
      </c>
      <c r="I467" s="141" t="e">
        <f>VLOOKUP(A467,'Tüm - Sektör'!$A:$H,9,0)</f>
        <v>#REF!</v>
      </c>
      <c r="J467" s="145" t="e">
        <f>VLOOKUP(A467,'Tüm - Sektör'!$A:$H,10,0)</f>
        <v>#REF!</v>
      </c>
      <c r="K467" s="146" t="e">
        <f>VLOOKUP(A467,'Tüm - Sektör'!$A:$H,11,0)</f>
        <v>#REF!</v>
      </c>
      <c r="L467" s="146" t="e">
        <f>VLOOKUP(A467,'Tüm - Sektör'!$A:$H,12,0)</f>
        <v>#REF!</v>
      </c>
      <c r="M467" s="146" t="e">
        <f>VLOOKUP(A467,'Tüm - Sektör'!$A:$H,13,0)</f>
        <v>#REF!</v>
      </c>
      <c r="N467" s="147" t="e">
        <f>VLOOKUP(A467,'Tüm - Sektör'!$A:$H,14,0)</f>
        <v>#REF!</v>
      </c>
      <c r="O467" s="148" t="e">
        <f>VLOOKUP(A467,'Tüm - Sektör'!$A:$H,15,0)</f>
        <v>#REF!</v>
      </c>
      <c r="P467" s="156" t="e">
        <f>VLOOKUP(A467,'Tüm - Sektör'!$A:$H,16,0)</f>
        <v>#REF!</v>
      </c>
      <c r="Q467" s="158">
        <f>E467*G467/100</f>
        <v>46.038553246104073</v>
      </c>
      <c r="R467" s="166" t="str">
        <f>IF(OR(H467="", H468="", Q467=0), "", IF(H467&lt;H468, (H468-H467)/H467, ""))</f>
        <v/>
      </c>
      <c r="S467" s="191">
        <v>46.038553246104073</v>
      </c>
      <c r="T467" s="208">
        <f>S467-Q467</f>
        <v>0</v>
      </c>
      <c r="U467" s="222"/>
      <c r="W467" s="200"/>
      <c r="X467" s="209" t="str">
        <f>IF(COUNTIF('Yıldız Liste'!A:A, A467)&gt;0, "Yıldız Pazar", IF(COUNTIF('Ana Pazar Liste'!A:A, A467)&gt;0, "Ana Pazar", IF(COUNTIF('Alt Pazar Liste'!A:A, A467)&gt;0, "Alt Pazar", "")))</f>
        <v>Yıldız Pazar</v>
      </c>
    </row>
    <row r="468" spans="1:24" ht="30" customHeight="1" thickTop="1" thickBot="1">
      <c r="A468" s="125" t="s">
        <v>648</v>
      </c>
      <c r="B468" s="131" t="s">
        <v>233</v>
      </c>
      <c r="C468" s="132">
        <v>4399219392</v>
      </c>
      <c r="D468" s="132">
        <v>1112000000</v>
      </c>
      <c r="E468" s="128">
        <f>VLOOKUP(A468,'Tüm - Sektör'!$A:$H,5,0)</f>
        <v>16.583233764281164</v>
      </c>
      <c r="F468" s="128">
        <f>VLOOKUP(A468,'Tüm - Sektör'!$A:$H,6,0)</f>
        <v>0.79876700609801654</v>
      </c>
      <c r="G468" s="127">
        <f>VLOOKUP(A468,'Tüm - Sektör'!$A:$H,7,0)</f>
        <v>277.98263300000002</v>
      </c>
      <c r="H468" s="159">
        <v>8.68</v>
      </c>
      <c r="I468" s="133" t="e">
        <f>VLOOKUP(A468,'Tüm - Sektör'!$A:$H,9,0)</f>
        <v>#REF!</v>
      </c>
      <c r="J468" s="132" t="e">
        <f>VLOOKUP(A468,'Tüm - Sektör'!$A:$H,10,0)</f>
        <v>#REF!</v>
      </c>
      <c r="K468" s="133" t="e">
        <f>VLOOKUP(A468,'Tüm - Sektör'!$A:$H,11,0)</f>
        <v>#REF!</v>
      </c>
      <c r="L468" s="133" t="e">
        <f>VLOOKUP(A468,'Tüm - Sektör'!$A:$H,12,0)</f>
        <v>#REF!</v>
      </c>
      <c r="M468" s="133" t="e">
        <f>VLOOKUP(A468,'Tüm - Sektör'!$A:$H,13,0)</f>
        <v>#REF!</v>
      </c>
      <c r="N468" s="134" t="e">
        <f>VLOOKUP(A468,'Tüm - Sektör'!$A:$H,14,0)</f>
        <v>#REF!</v>
      </c>
      <c r="O468" s="135" t="e">
        <f>VLOOKUP(A468,'Tüm - Sektör'!$A:$H,15,0)</f>
        <v>#REF!</v>
      </c>
      <c r="P468" s="153" t="e">
        <f>VLOOKUP(A468,'Tüm - Sektör'!$A:$H,16,0)</f>
        <v>#REF!</v>
      </c>
      <c r="Q468" s="158">
        <f>E468*G468/100</f>
        <v>46.098509854493798</v>
      </c>
      <c r="R468" s="166" t="str">
        <f>IF(OR(H468="", H469="", Q468=0), "", IF(H468&lt;H469, (H469-H468)/H468, ""))</f>
        <v/>
      </c>
      <c r="S468" s="191">
        <v>46.098509854493798</v>
      </c>
      <c r="T468" s="208">
        <f>S468-Q468</f>
        <v>0</v>
      </c>
      <c r="U468" s="222"/>
      <c r="W468" s="200"/>
      <c r="X468" s="209" t="str">
        <f>IF(COUNTIF('Yıldız Liste'!A:A, A468)&gt;0, "Yıldız Pazar", IF(COUNTIF('Ana Pazar Liste'!A:A, A468)&gt;0, "Ana Pazar", IF(COUNTIF('Alt Pazar Liste'!A:A, A468)&gt;0, "Alt Pazar", "")))</f>
        <v>Yıldız Pazar</v>
      </c>
    </row>
    <row r="469" spans="1:24" ht="30" customHeight="1" thickTop="1" thickBot="1">
      <c r="A469" s="125" t="s">
        <v>212</v>
      </c>
      <c r="B469" s="126" t="s">
        <v>208</v>
      </c>
      <c r="C469" s="127">
        <v>5062845915</v>
      </c>
      <c r="D469" s="127">
        <v>1817640000</v>
      </c>
      <c r="E469" s="128">
        <f>VLOOKUP(A469,'Tüm - Sektör'!$A:$H,5,0)</f>
        <v>7.0560797440145002</v>
      </c>
      <c r="F469" s="128">
        <f>VLOOKUP(A469,'Tüm - Sektör'!$A:$H,6,0)</f>
        <v>0.43133341060168989</v>
      </c>
      <c r="G469" s="127">
        <f>VLOOKUP(A469,'Tüm - Sektör'!$A:$H,7,0)</f>
        <v>663.82721200000003</v>
      </c>
      <c r="H469" s="159">
        <v>8.5399999999999991</v>
      </c>
      <c r="I469" s="128" t="e">
        <f>VLOOKUP(A469,'Tüm - Sektör'!$A:$H,9,0)</f>
        <v>#REF!</v>
      </c>
      <c r="J469" s="127" t="e">
        <f>VLOOKUP(A469,'Tüm - Sektör'!$A:$H,10,0)</f>
        <v>#REF!</v>
      </c>
      <c r="K469" s="128" t="e">
        <f>VLOOKUP(A469,'Tüm - Sektör'!$A:$H,11,0)</f>
        <v>#REF!</v>
      </c>
      <c r="L469" s="128" t="e">
        <f>VLOOKUP(A469,'Tüm - Sektör'!$A:$H,12,0)</f>
        <v>#REF!</v>
      </c>
      <c r="M469" s="128" t="e">
        <f>VLOOKUP(A469,'Tüm - Sektör'!$A:$H,13,0)</f>
        <v>#REF!</v>
      </c>
      <c r="N469" s="129" t="e">
        <f>VLOOKUP(A469,'Tüm - Sektör'!$A:$H,14,0)</f>
        <v>#REF!</v>
      </c>
      <c r="O469" s="130" t="e">
        <f>VLOOKUP(A469,'Tüm - Sektör'!$A:$H,15,0)</f>
        <v>#REF!</v>
      </c>
      <c r="P469" s="152" t="e">
        <f>VLOOKUP(A469,'Tüm - Sektör'!$A:$H,16,0)</f>
        <v>#REF!</v>
      </c>
      <c r="Q469" s="158">
        <f>E469*G469/100</f>
        <v>46.840177441188196</v>
      </c>
      <c r="R469" s="166" t="str">
        <f>IF(OR(H469="", H470="", Q469=0), "", IF(H469&lt;H470, (H470-H469)/H469, ""))</f>
        <v/>
      </c>
      <c r="S469" s="191">
        <v>46.840177441188196</v>
      </c>
      <c r="T469" s="208">
        <f>S469-Q469</f>
        <v>0</v>
      </c>
      <c r="U469" s="222"/>
      <c r="W469" s="200"/>
      <c r="X469" s="209" t="str">
        <f>IF(COUNTIF('Yıldız Liste'!A:A, A469)&gt;0, "Yıldız Pazar", IF(COUNTIF('Ana Pazar Liste'!A:A, A469)&gt;0, "Ana Pazar", IF(COUNTIF('Alt Pazar Liste'!A:A, A469)&gt;0, "Alt Pazar", "")))</f>
        <v>Yıldız Pazar</v>
      </c>
    </row>
    <row r="470" spans="1:24" ht="30" customHeight="1" thickTop="1" thickBot="1">
      <c r="A470" s="125" t="s">
        <v>284</v>
      </c>
      <c r="B470" s="136" t="s">
        <v>355</v>
      </c>
      <c r="C470" s="137">
        <v>1104228363</v>
      </c>
      <c r="D470" s="137">
        <v>805885530</v>
      </c>
      <c r="E470" s="128">
        <f>VLOOKUP(A470,'Tüm - Sektör'!$A:$H,5,0)</f>
        <v>16.104489161156422</v>
      </c>
      <c r="F470" s="128">
        <f>VLOOKUP(A470,'Tüm - Sektör'!$A:$H,6,0)</f>
        <v>2.4979492374612469</v>
      </c>
      <c r="G470" s="127">
        <f>VLOOKUP(A470,'Tüm - Sektör'!$A:$H,7,0)</f>
        <v>306.64052400000003</v>
      </c>
      <c r="H470" s="159">
        <v>8.1</v>
      </c>
      <c r="I470" s="138" t="e">
        <f>VLOOKUP(A470,'Tüm - Sektör'!$A:$H,9,0)</f>
        <v>#REF!</v>
      </c>
      <c r="J470" s="137" t="e">
        <f>VLOOKUP(A470,'Tüm - Sektör'!$A:$H,10,0)</f>
        <v>#REF!</v>
      </c>
      <c r="K470" s="138" t="e">
        <f>VLOOKUP(A470,'Tüm - Sektör'!$A:$H,11,0)</f>
        <v>#REF!</v>
      </c>
      <c r="L470" s="138" t="e">
        <f>VLOOKUP(A470,'Tüm - Sektör'!$A:$H,12,0)</f>
        <v>#REF!</v>
      </c>
      <c r="M470" s="138" t="e">
        <f>VLOOKUP(A470,'Tüm - Sektör'!$A:$H,13,0)</f>
        <v>#REF!</v>
      </c>
      <c r="N470" s="139" t="e">
        <f>VLOOKUP(A470,'Tüm - Sektör'!$A:$H,14,0)</f>
        <v>#REF!</v>
      </c>
      <c r="O470" s="140" t="e">
        <f>VLOOKUP(A470,'Tüm - Sektör'!$A:$H,15,0)</f>
        <v>#REF!</v>
      </c>
      <c r="P470" s="154" t="e">
        <f>VLOOKUP(A470,'Tüm - Sektör'!$A:$H,16,0)</f>
        <v>#REF!</v>
      </c>
      <c r="Q470" s="158">
        <f>E470*G470/100</f>
        <v>49.382889951293265</v>
      </c>
      <c r="R470" s="166" t="str">
        <f>IF(OR(H470="", H471="", Q470=0), "", IF(H470&lt;H471, (H471-H470)/H470, ""))</f>
        <v/>
      </c>
      <c r="S470" s="191">
        <v>49.382889951293265</v>
      </c>
      <c r="T470" s="208">
        <f>S470-Q470</f>
        <v>0</v>
      </c>
      <c r="U470" s="222"/>
      <c r="W470" s="200"/>
      <c r="X470" s="209" t="str">
        <f>IF(COUNTIF('Yıldız Liste'!A:A, A470)&gt;0, "Yıldız Pazar", IF(COUNTIF('Ana Pazar Liste'!A:A, A470)&gt;0, "Ana Pazar", IF(COUNTIF('Alt Pazar Liste'!A:A, A470)&gt;0, "Alt Pazar", "")))</f>
        <v>Yıldız Pazar</v>
      </c>
    </row>
    <row r="471" spans="1:24" ht="30" customHeight="1" thickTop="1" thickBot="1">
      <c r="A471" s="125" t="s">
        <v>471</v>
      </c>
      <c r="B471" s="136" t="s">
        <v>221</v>
      </c>
      <c r="C471" s="137">
        <v>4477591418</v>
      </c>
      <c r="D471" s="137">
        <v>1250000000</v>
      </c>
      <c r="E471" s="128">
        <f>VLOOKUP(A471,'Tüm - Sektör'!$A:$H,5,0)</f>
        <v>12.570641110553289</v>
      </c>
      <c r="F471" s="128">
        <f>VLOOKUP(A471,'Tüm - Sektör'!$A:$H,6,0)</f>
        <v>1.4366446983489474</v>
      </c>
      <c r="G471" s="127">
        <f>VLOOKUP(A471,'Tüm - Sektör'!$A:$H,7,0)</f>
        <v>398.33480200000002</v>
      </c>
      <c r="H471" s="159">
        <v>7.99</v>
      </c>
      <c r="I471" s="141" t="e">
        <f>VLOOKUP(A471,'Tüm - Sektör'!$A:$H,9,0)</f>
        <v>#REF!</v>
      </c>
      <c r="J471" s="145" t="e">
        <f>VLOOKUP(A471,'Tüm - Sektör'!$A:$H,10,0)</f>
        <v>#REF!</v>
      </c>
      <c r="K471" s="146" t="e">
        <f>VLOOKUP(A471,'Tüm - Sektör'!$A:$H,11,0)</f>
        <v>#REF!</v>
      </c>
      <c r="L471" s="146" t="e">
        <f>VLOOKUP(A471,'Tüm - Sektör'!$A:$H,12,0)</f>
        <v>#REF!</v>
      </c>
      <c r="M471" s="146" t="e">
        <f>VLOOKUP(A471,'Tüm - Sektör'!$A:$H,13,0)</f>
        <v>#REF!</v>
      </c>
      <c r="N471" s="147" t="e">
        <f>VLOOKUP(A471,'Tüm - Sektör'!$A:$H,14,0)</f>
        <v>#REF!</v>
      </c>
      <c r="O471" s="148" t="e">
        <f>VLOOKUP(A471,'Tüm - Sektör'!$A:$H,15,0)</f>
        <v>#REF!</v>
      </c>
      <c r="P471" s="156" t="e">
        <f>VLOOKUP(A471,'Tüm - Sektör'!$A:$H,16,0)</f>
        <v>#REF!</v>
      </c>
      <c r="Q471" s="158">
        <f>E471*G471/100</f>
        <v>50.073238377853052</v>
      </c>
      <c r="R471" s="166" t="str">
        <f>IF(OR(H471="", H472="", Q471=0), "", IF(H471&lt;H472, (H472-H471)/H471, ""))</f>
        <v/>
      </c>
      <c r="S471" s="191">
        <v>50.073238377853052</v>
      </c>
      <c r="T471" s="208">
        <f>S471-Q471</f>
        <v>0</v>
      </c>
      <c r="U471" s="222"/>
      <c r="W471" s="200"/>
      <c r="X471" s="209" t="str">
        <f>IF(COUNTIF('Yıldız Liste'!A:A, A471)&gt;0, "Yıldız Pazar", IF(COUNTIF('Ana Pazar Liste'!A:A, A471)&gt;0, "Ana Pazar", IF(COUNTIF('Alt Pazar Liste'!A:A, A471)&gt;0, "Alt Pazar", "")))</f>
        <v>Yıldız Pazar</v>
      </c>
    </row>
    <row r="472" spans="1:24" ht="30" customHeight="1" thickTop="1" thickBot="1">
      <c r="A472" s="125" t="s">
        <v>345</v>
      </c>
      <c r="B472" s="136" t="s">
        <v>376</v>
      </c>
      <c r="C472" s="137">
        <v>16202777314</v>
      </c>
      <c r="D472" s="137">
        <v>2650000000</v>
      </c>
      <c r="E472" s="128">
        <f>VLOOKUP(A472,'Tüm - Sektör'!$A:$H,5,0)</f>
        <v>6.1814420129742285</v>
      </c>
      <c r="F472" s="128">
        <f>VLOOKUP(A472,'Tüm - Sektör'!$A:$H,6,0)</f>
        <v>0.33323137536249209</v>
      </c>
      <c r="G472" s="127">
        <f>VLOOKUP(A472,'Tüm - Sektör'!$A:$H,7,0)</f>
        <v>846.06924800000002</v>
      </c>
      <c r="H472" s="159">
        <v>7.65</v>
      </c>
      <c r="I472" s="141" t="e">
        <f>VLOOKUP(A472,'Tüm - Sektör'!$A:$H,9,0)</f>
        <v>#REF!</v>
      </c>
      <c r="J472" s="145" t="e">
        <f>VLOOKUP(A472,'Tüm - Sektör'!$A:$H,10,0)</f>
        <v>#REF!</v>
      </c>
      <c r="K472" s="146" t="e">
        <f>VLOOKUP(A472,'Tüm - Sektör'!$A:$H,11,0)</f>
        <v>#REF!</v>
      </c>
      <c r="L472" s="146" t="e">
        <f>VLOOKUP(A472,'Tüm - Sektör'!$A:$H,12,0)</f>
        <v>#REF!</v>
      </c>
      <c r="M472" s="146" t="e">
        <f>VLOOKUP(A472,'Tüm - Sektör'!$A:$H,13,0)</f>
        <v>#REF!</v>
      </c>
      <c r="N472" s="147" t="e">
        <f>VLOOKUP(A472,'Tüm - Sektör'!$A:$H,14,0)</f>
        <v>#REF!</v>
      </c>
      <c r="O472" s="148" t="e">
        <f>VLOOKUP(A472,'Tüm - Sektör'!$A:$H,15,0)</f>
        <v>#REF!</v>
      </c>
      <c r="P472" s="156" t="e">
        <f>VLOOKUP(A472,'Tüm - Sektör'!$A:$H,16,0)</f>
        <v>#REF!</v>
      </c>
      <c r="Q472" s="158">
        <f>E472*G472/100</f>
        <v>52.299279954727119</v>
      </c>
      <c r="R472" s="166" t="str">
        <f>IF(OR(H472="", H473="", Q472=0), "", IF(H472&lt;H473, (H473-H472)/H472, ""))</f>
        <v/>
      </c>
      <c r="S472" s="191">
        <v>52.299279954727119</v>
      </c>
      <c r="T472" s="208">
        <f>S472-Q472</f>
        <v>0</v>
      </c>
      <c r="U472" s="222"/>
      <c r="W472" s="200"/>
      <c r="X472" s="209" t="str">
        <f>IF(COUNTIF('Yıldız Liste'!A:A, A472)&gt;0, "Yıldız Pazar", IF(COUNTIF('Ana Pazar Liste'!A:A, A472)&gt;0, "Ana Pazar", IF(COUNTIF('Alt Pazar Liste'!A:A, A472)&gt;0, "Alt Pazar", "")))</f>
        <v>Yıldız Pazar</v>
      </c>
    </row>
    <row r="473" spans="1:24" ht="30" customHeight="1" thickTop="1" thickBot="1">
      <c r="A473" s="125" t="s">
        <v>474</v>
      </c>
      <c r="B473" s="126" t="s">
        <v>208</v>
      </c>
      <c r="C473" s="127">
        <v>5706930368</v>
      </c>
      <c r="D473" s="127">
        <v>1122000000</v>
      </c>
      <c r="E473" s="128">
        <f>VLOOKUP(A473,'Tüm - Sektör'!$A:$H,5,0)</f>
        <v>13.772621622258177</v>
      </c>
      <c r="F473" s="128">
        <f>VLOOKUP(A473,'Tüm - Sektör'!$A:$H,6,0)</f>
        <v>1.7535805477792432</v>
      </c>
      <c r="G473" s="127">
        <f>VLOOKUP(A473,'Tüm - Sektör'!$A:$H,7,0)</f>
        <v>381.16404999999997</v>
      </c>
      <c r="H473" s="159">
        <v>7.62</v>
      </c>
      <c r="I473" s="128" t="e">
        <f>VLOOKUP(A473,'Tüm - Sektör'!$A:$H,9,0)</f>
        <v>#REF!</v>
      </c>
      <c r="J473" s="127" t="e">
        <f>VLOOKUP(A473,'Tüm - Sektör'!$A:$H,10,0)</f>
        <v>#REF!</v>
      </c>
      <c r="K473" s="128" t="e">
        <f>VLOOKUP(A473,'Tüm - Sektör'!$A:$H,11,0)</f>
        <v>#REF!</v>
      </c>
      <c r="L473" s="128" t="e">
        <f>VLOOKUP(A473,'Tüm - Sektör'!$A:$H,12,0)</f>
        <v>#REF!</v>
      </c>
      <c r="M473" s="128" t="e">
        <f>VLOOKUP(A473,'Tüm - Sektör'!$A:$H,13,0)</f>
        <v>#REF!</v>
      </c>
      <c r="N473" s="129" t="e">
        <f>VLOOKUP(A473,'Tüm - Sektör'!$A:$H,14,0)</f>
        <v>#REF!</v>
      </c>
      <c r="O473" s="130" t="e">
        <f>VLOOKUP(A473,'Tüm - Sektör'!$A:$H,15,0)</f>
        <v>#REF!</v>
      </c>
      <c r="P473" s="152" t="e">
        <f>VLOOKUP(A473,'Tüm - Sektör'!$A:$H,16,0)</f>
        <v>#REF!</v>
      </c>
      <c r="Q473" s="158">
        <f>E473*G473/100</f>
        <v>52.49628236657496</v>
      </c>
      <c r="R473" s="166" t="str">
        <f>IF(OR(H473="", H474="", Q473=0), "", IF(H473&lt;H474, (H474-H473)/H473, ""))</f>
        <v/>
      </c>
      <c r="S473" s="191">
        <v>52.49628236657496</v>
      </c>
      <c r="T473" s="208">
        <f>S473-Q473</f>
        <v>0</v>
      </c>
      <c r="U473" s="222"/>
      <c r="W473" s="200"/>
      <c r="X473" s="209" t="str">
        <f>IF(COUNTIF('Yıldız Liste'!A:A, A473)&gt;0, "Yıldız Pazar", IF(COUNTIF('Ana Pazar Liste'!A:A, A473)&gt;0, "Ana Pazar", IF(COUNTIF('Alt Pazar Liste'!A:A, A473)&gt;0, "Alt Pazar", "")))</f>
        <v>Yıldız Pazar</v>
      </c>
    </row>
    <row r="474" spans="1:24" ht="30" customHeight="1" thickTop="1" thickBot="1">
      <c r="A474" s="125" t="s">
        <v>466</v>
      </c>
      <c r="B474" s="136" t="s">
        <v>679</v>
      </c>
      <c r="C474" s="137">
        <v>599344233</v>
      </c>
      <c r="D474" s="137">
        <v>118000000</v>
      </c>
      <c r="E474" s="128">
        <f>VLOOKUP(A474,'Tüm - Sektör'!$A:$H,5,0)</f>
        <v>23.599319195040206</v>
      </c>
      <c r="F474" s="128">
        <f>VLOOKUP(A474,'Tüm - Sektör'!$A:$H,6,0)</f>
        <v>4.994564909003218</v>
      </c>
      <c r="G474" s="127">
        <f>VLOOKUP(A474,'Tüm - Sektör'!$A:$H,7,0)</f>
        <v>233.17816500000001</v>
      </c>
      <c r="H474" s="159">
        <v>7.27</v>
      </c>
      <c r="I474" s="141" t="e">
        <f>VLOOKUP(A474,'Tüm - Sektör'!$A:$H,9,0)</f>
        <v>#REF!</v>
      </c>
      <c r="J474" s="142" t="e">
        <f>VLOOKUP(A474,'Tüm - Sektör'!$A:$H,10,0)</f>
        <v>#REF!</v>
      </c>
      <c r="K474" s="141" t="e">
        <f>VLOOKUP(A474,'Tüm - Sektör'!$A:$H,11,0)</f>
        <v>#REF!</v>
      </c>
      <c r="L474" s="141" t="e">
        <f>VLOOKUP(A474,'Tüm - Sektör'!$A:$H,12,0)</f>
        <v>#REF!</v>
      </c>
      <c r="M474" s="141" t="e">
        <f>VLOOKUP(A474,'Tüm - Sektör'!$A:$H,13,0)</f>
        <v>#REF!</v>
      </c>
      <c r="N474" s="143" t="e">
        <f>VLOOKUP(A474,'Tüm - Sektör'!$A:$H,14,0)</f>
        <v>#REF!</v>
      </c>
      <c r="O474" s="144" t="e">
        <f>VLOOKUP(A474,'Tüm - Sektör'!$A:$H,15,0)</f>
        <v>#REF!</v>
      </c>
      <c r="P474" s="155" t="e">
        <f>VLOOKUP(A474,'Tüm - Sektör'!$A:$H,16,0)</f>
        <v>#REF!</v>
      </c>
      <c r="Q474" s="158">
        <f>E474*G474/100</f>
        <v>55.028459451487521</v>
      </c>
      <c r="R474" s="166" t="str">
        <f>IF(OR(H474="", H475="", Q474=0), "", IF(H474&lt;H475, (H475-H474)/H474, ""))</f>
        <v/>
      </c>
      <c r="S474" s="191">
        <v>55.028459451487521</v>
      </c>
      <c r="T474" s="208">
        <f>S474-Q474</f>
        <v>0</v>
      </c>
      <c r="U474" s="222"/>
      <c r="W474" s="200"/>
      <c r="X474" s="209" t="str">
        <f>IF(COUNTIF('Yıldız Liste'!A:A, A474)&gt;0, "Yıldız Pazar", IF(COUNTIF('Ana Pazar Liste'!A:A, A474)&gt;0, "Ana Pazar", IF(COUNTIF('Alt Pazar Liste'!A:A, A474)&gt;0, "Alt Pazar", "")))</f>
        <v>Yıldız Pazar</v>
      </c>
    </row>
    <row r="475" spans="1:24" ht="30" customHeight="1" thickTop="1" thickBot="1">
      <c r="A475" s="125" t="s">
        <v>42</v>
      </c>
      <c r="B475" s="136" t="s">
        <v>255</v>
      </c>
      <c r="C475" s="137">
        <v>3131402465</v>
      </c>
      <c r="D475" s="137">
        <v>1500000000</v>
      </c>
      <c r="E475" s="128">
        <f>VLOOKUP(A475,'Tüm - Sektör'!$A:$H,5,0)</f>
        <v>11.819283160476317</v>
      </c>
      <c r="F475" s="128">
        <f>VLOOKUP(A475,'Tüm - Sektör'!$A:$H,6,0)</f>
        <v>1.1256460152834589</v>
      </c>
      <c r="G475" s="127">
        <f>VLOOKUP(A475,'Tüm - Sektör'!$A:$H,7,0)</f>
        <v>466.80128100000002</v>
      </c>
      <c r="H475" s="159">
        <v>7.25</v>
      </c>
      <c r="I475" s="141" t="e">
        <f>VLOOKUP(A475,'Tüm - Sektör'!$A:$H,9,0)</f>
        <v>#REF!</v>
      </c>
      <c r="J475" s="145" t="e">
        <f>VLOOKUP(A475,'Tüm - Sektör'!$A:$H,10,0)</f>
        <v>#REF!</v>
      </c>
      <c r="K475" s="146" t="e">
        <f>VLOOKUP(A475,'Tüm - Sektör'!$A:$H,11,0)</f>
        <v>#REF!</v>
      </c>
      <c r="L475" s="146" t="e">
        <f>VLOOKUP(A475,'Tüm - Sektör'!$A:$H,12,0)</f>
        <v>#REF!</v>
      </c>
      <c r="M475" s="146" t="e">
        <f>VLOOKUP(A475,'Tüm - Sektör'!$A:$H,13,0)</f>
        <v>#REF!</v>
      </c>
      <c r="N475" s="147" t="e">
        <f>VLOOKUP(A475,'Tüm - Sektör'!$A:$H,14,0)</f>
        <v>#REF!</v>
      </c>
      <c r="O475" s="148" t="e">
        <f>VLOOKUP(A475,'Tüm - Sektör'!$A:$H,15,0)</f>
        <v>#REF!</v>
      </c>
      <c r="P475" s="156" t="e">
        <f>VLOOKUP(A475,'Tüm - Sektör'!$A:$H,16,0)</f>
        <v>#REF!</v>
      </c>
      <c r="Q475" s="158">
        <f>E475*G475/100</f>
        <v>55.172565198120736</v>
      </c>
      <c r="R475" s="166" t="str">
        <f>IF(OR(H475="", H476="", Q475=0), "", IF(H475&lt;H476, (H476-H475)/H475, ""))</f>
        <v/>
      </c>
      <c r="S475" s="191">
        <v>55.172565198120736</v>
      </c>
      <c r="T475" s="208">
        <f>S475-Q475</f>
        <v>0</v>
      </c>
      <c r="U475" s="222"/>
      <c r="W475" s="200"/>
      <c r="X475" s="209" t="str">
        <f>IF(COUNTIF('Yıldız Liste'!A:A, A475)&gt;0, "Yıldız Pazar", IF(COUNTIF('Ana Pazar Liste'!A:A, A475)&gt;0, "Ana Pazar", IF(COUNTIF('Alt Pazar Liste'!A:A, A475)&gt;0, "Alt Pazar", "")))</f>
        <v>Yıldız Pazar</v>
      </c>
    </row>
    <row r="476" spans="1:24" ht="30" customHeight="1" thickTop="1" thickBot="1">
      <c r="A476" s="125" t="s">
        <v>220</v>
      </c>
      <c r="B476" s="126" t="s">
        <v>208</v>
      </c>
      <c r="C476" s="127">
        <v>15672179161</v>
      </c>
      <c r="D476" s="127">
        <v>1400000000</v>
      </c>
      <c r="E476" s="128">
        <f>VLOOKUP(A476,'Tüm - Sektör'!$A:$H,5,0)</f>
        <v>5.0822020775025649</v>
      </c>
      <c r="F476" s="128">
        <f>VLOOKUP(A476,'Tüm - Sektör'!$A:$H,6,0)</f>
        <v>0.51859204872475151</v>
      </c>
      <c r="G476" s="127">
        <f>VLOOKUP(A476,'Tüm - Sektör'!$A:$H,7,0)</f>
        <v>1087.1196239999999</v>
      </c>
      <c r="H476" s="159">
        <v>7.24</v>
      </c>
      <c r="I476" s="128" t="e">
        <f>VLOOKUP(A476,'Tüm - Sektör'!$A:$H,9,0)</f>
        <v>#REF!</v>
      </c>
      <c r="J476" s="127" t="e">
        <f>VLOOKUP(A476,'Tüm - Sektör'!$A:$H,10,0)</f>
        <v>#REF!</v>
      </c>
      <c r="K476" s="128" t="e">
        <f>VLOOKUP(A476,'Tüm - Sektör'!$A:$H,11,0)</f>
        <v>#REF!</v>
      </c>
      <c r="L476" s="128" t="e">
        <f>VLOOKUP(A476,'Tüm - Sektör'!$A:$H,12,0)</f>
        <v>#REF!</v>
      </c>
      <c r="M476" s="128" t="e">
        <f>VLOOKUP(A476,'Tüm - Sektör'!$A:$H,13,0)</f>
        <v>#REF!</v>
      </c>
      <c r="N476" s="129" t="e">
        <f>VLOOKUP(A476,'Tüm - Sektör'!$A:$H,14,0)</f>
        <v>#REF!</v>
      </c>
      <c r="O476" s="130" t="e">
        <f>VLOOKUP(A476,'Tüm - Sektör'!$A:$H,15,0)</f>
        <v>#REF!</v>
      </c>
      <c r="P476" s="152" t="e">
        <f>VLOOKUP(A476,'Tüm - Sektör'!$A:$H,16,0)</f>
        <v>#REF!</v>
      </c>
      <c r="Q476" s="158">
        <f>E476*G476/100</f>
        <v>55.249616115866068</v>
      </c>
      <c r="R476" s="166" t="str">
        <f>IF(OR(H476="", H477="", Q476=0), "", IF(H476&lt;H477, (H477-H476)/H476, ""))</f>
        <v/>
      </c>
      <c r="S476" s="191">
        <v>55.249616115866068</v>
      </c>
      <c r="T476" s="208">
        <f>S476-Q476</f>
        <v>0</v>
      </c>
      <c r="U476" s="222"/>
      <c r="W476" s="200"/>
      <c r="X476" s="209" t="str">
        <f>IF(COUNTIF('Yıldız Liste'!A:A, A476)&gt;0, "Yıldız Pazar", IF(COUNTIF('Ana Pazar Liste'!A:A, A476)&gt;0, "Ana Pazar", IF(COUNTIF('Alt Pazar Liste'!A:A, A476)&gt;0, "Alt Pazar", "")))</f>
        <v>Yıldız Pazar</v>
      </c>
    </row>
    <row r="477" spans="1:24" ht="30" customHeight="1" thickTop="1" thickBot="1">
      <c r="A477" s="125" t="s">
        <v>484</v>
      </c>
      <c r="B477" s="126" t="s">
        <v>208</v>
      </c>
      <c r="C477" s="127">
        <v>18078434358</v>
      </c>
      <c r="D477" s="127">
        <v>2443750000</v>
      </c>
      <c r="E477" s="128">
        <f>VLOOKUP(A477,'Tüm - Sektör'!$A:$H,5,0)</f>
        <v>6.8601166907778515</v>
      </c>
      <c r="F477" s="128">
        <f>VLOOKUP(A477,'Tüm - Sektör'!$A:$H,6,0)</f>
        <v>0.46786814600360455</v>
      </c>
      <c r="G477" s="127">
        <f>VLOOKUP(A477,'Tüm - Sektör'!$A:$H,7,0)</f>
        <v>846.39887099999999</v>
      </c>
      <c r="H477" s="159">
        <v>6.89</v>
      </c>
      <c r="I477" s="128" t="e">
        <f>VLOOKUP(A477,'Tüm - Sektör'!$A:$H,9,0)</f>
        <v>#REF!</v>
      </c>
      <c r="J477" s="127" t="e">
        <f>VLOOKUP(A477,'Tüm - Sektör'!$A:$H,10,0)</f>
        <v>#REF!</v>
      </c>
      <c r="K477" s="128" t="e">
        <f>VLOOKUP(A477,'Tüm - Sektör'!$A:$H,11,0)</f>
        <v>#REF!</v>
      </c>
      <c r="L477" s="128" t="e">
        <f>VLOOKUP(A477,'Tüm - Sektör'!$A:$H,12,0)</f>
        <v>#REF!</v>
      </c>
      <c r="M477" s="128" t="e">
        <f>VLOOKUP(A477,'Tüm - Sektör'!$A:$H,13,0)</f>
        <v>#REF!</v>
      </c>
      <c r="N477" s="129" t="e">
        <f>VLOOKUP(A477,'Tüm - Sektör'!$A:$H,14,0)</f>
        <v>#REF!</v>
      </c>
      <c r="O477" s="130" t="e">
        <f>VLOOKUP(A477,'Tüm - Sektör'!$A:$H,15,0)</f>
        <v>#REF!</v>
      </c>
      <c r="P477" s="152" t="e">
        <f>VLOOKUP(A477,'Tüm - Sektör'!$A:$H,16,0)</f>
        <v>#REF!</v>
      </c>
      <c r="Q477" s="158">
        <f>E477*G477/100</f>
        <v>58.063950220026292</v>
      </c>
      <c r="R477" s="166" t="str">
        <f>IF(OR(H477="", H478="", Q477=0), "", IF(H477&lt;H478, (H478-H477)/H477, ""))</f>
        <v/>
      </c>
      <c r="S477" s="191">
        <v>58.063950220026292</v>
      </c>
      <c r="T477" s="208">
        <f>S477-Q477</f>
        <v>0</v>
      </c>
      <c r="U477" s="222"/>
      <c r="W477" s="200"/>
      <c r="X477" s="209" t="str">
        <f>IF(COUNTIF('Yıldız Liste'!A:A, A477)&gt;0, "Yıldız Pazar", IF(COUNTIF('Ana Pazar Liste'!A:A, A477)&gt;0, "Ana Pazar", IF(COUNTIF('Alt Pazar Liste'!A:A, A477)&gt;0, "Alt Pazar", "")))</f>
        <v>Yıldız Pazar</v>
      </c>
    </row>
    <row r="478" spans="1:24" ht="30" customHeight="1" thickTop="1" thickBot="1">
      <c r="A478" s="125" t="s">
        <v>288</v>
      </c>
      <c r="B478" s="136" t="s">
        <v>352</v>
      </c>
      <c r="C478" s="137">
        <v>1494939583</v>
      </c>
      <c r="D478" s="137">
        <v>560000000</v>
      </c>
      <c r="E478" s="128">
        <f>VLOOKUP(A478,'Tüm - Sektör'!$A:$H,5,0)</f>
        <v>16.295057871898035</v>
      </c>
      <c r="F478" s="128">
        <f>VLOOKUP(A478,'Tüm - Sektör'!$A:$H,6,0)</f>
        <v>4.8497196047315576</v>
      </c>
      <c r="G478" s="127">
        <f>VLOOKUP(A478,'Tüm - Sektör'!$A:$H,7,0)</f>
        <v>363.678921</v>
      </c>
      <c r="H478" s="159">
        <v>6.75</v>
      </c>
      <c r="I478" s="141" t="e">
        <f>VLOOKUP(A478,'Tüm - Sektör'!$A:$H,9,0)</f>
        <v>#REF!</v>
      </c>
      <c r="J478" s="145" t="e">
        <f>VLOOKUP(A478,'Tüm - Sektör'!$A:$H,10,0)</f>
        <v>#REF!</v>
      </c>
      <c r="K478" s="146" t="e">
        <f>VLOOKUP(A478,'Tüm - Sektör'!$A:$H,11,0)</f>
        <v>#REF!</v>
      </c>
      <c r="L478" s="146" t="e">
        <f>VLOOKUP(A478,'Tüm - Sektör'!$A:$H,12,0)</f>
        <v>#REF!</v>
      </c>
      <c r="M478" s="146" t="e">
        <f>VLOOKUP(A478,'Tüm - Sektör'!$A:$H,13,0)</f>
        <v>#REF!</v>
      </c>
      <c r="N478" s="147" t="e">
        <f>VLOOKUP(A478,'Tüm - Sektör'!$A:$H,14,0)</f>
        <v>#REF!</v>
      </c>
      <c r="O478" s="148" t="e">
        <f>VLOOKUP(A478,'Tüm - Sektör'!$A:$H,15,0)</f>
        <v>#REF!</v>
      </c>
      <c r="P478" s="156" t="e">
        <f>VLOOKUP(A478,'Tüm - Sektör'!$A:$H,16,0)</f>
        <v>#REF!</v>
      </c>
      <c r="Q478" s="158">
        <f>E478*G478/100</f>
        <v>59.261690644844336</v>
      </c>
      <c r="R478" s="166" t="str">
        <f>IF(OR(H478="", H479="", Q478=0), "", IF(H478&lt;H479, (H479-H478)/H478, ""))</f>
        <v/>
      </c>
      <c r="S478" s="191">
        <v>59.261690644844336</v>
      </c>
      <c r="T478" s="208">
        <f>S478-Q478</f>
        <v>0</v>
      </c>
      <c r="U478" s="222"/>
      <c r="W478" s="200"/>
      <c r="X478" s="209" t="str">
        <f>IF(COUNTIF('Yıldız Liste'!A:A, A478)&gt;0, "Yıldız Pazar", IF(COUNTIF('Ana Pazar Liste'!A:A, A478)&gt;0, "Ana Pazar", IF(COUNTIF('Alt Pazar Liste'!A:A, A478)&gt;0, "Alt Pazar", "")))</f>
        <v>Yıldız Pazar</v>
      </c>
    </row>
    <row r="479" spans="1:24" ht="30" customHeight="1" thickTop="1" thickBot="1">
      <c r="A479" s="125" t="s">
        <v>185</v>
      </c>
      <c r="B479" s="136" t="s">
        <v>349</v>
      </c>
      <c r="C479" s="137">
        <v>10277253756</v>
      </c>
      <c r="D479" s="137">
        <v>1000000000</v>
      </c>
      <c r="E479" s="128">
        <f>VLOOKUP(A479,'Tüm - Sektör'!$A:$H,5,0)</f>
        <v>34.359302093855867</v>
      </c>
      <c r="F479" s="128">
        <f>VLOOKUP(A479,'Tüm - Sektör'!$A:$H,6,0)</f>
        <v>5.7265503489759775</v>
      </c>
      <c r="G479" s="127">
        <f>VLOOKUP(A479,'Tüm - Sektör'!$A:$H,7,0)</f>
        <v>174.82693900000001</v>
      </c>
      <c r="H479" s="159">
        <v>6.66</v>
      </c>
      <c r="I479" s="141" t="e">
        <f>VLOOKUP(A479,'Tüm - Sektör'!$A:$H,9,0)</f>
        <v>#REF!</v>
      </c>
      <c r="J479" s="145" t="e">
        <f>VLOOKUP(A479,'Tüm - Sektör'!$A:$H,10,0)</f>
        <v>#REF!</v>
      </c>
      <c r="K479" s="146" t="e">
        <f>VLOOKUP(A479,'Tüm - Sektör'!$A:$H,11,0)</f>
        <v>#REF!</v>
      </c>
      <c r="L479" s="146" t="e">
        <f>VLOOKUP(A479,'Tüm - Sektör'!$A:$H,12,0)</f>
        <v>#REF!</v>
      </c>
      <c r="M479" s="146" t="e">
        <f>VLOOKUP(A479,'Tüm - Sektör'!$A:$H,13,0)</f>
        <v>#REF!</v>
      </c>
      <c r="N479" s="147" t="e">
        <f>VLOOKUP(A479,'Tüm - Sektör'!$A:$H,14,0)</f>
        <v>#REF!</v>
      </c>
      <c r="O479" s="148" t="e">
        <f>VLOOKUP(A479,'Tüm - Sektör'!$A:$H,15,0)</f>
        <v>#REF!</v>
      </c>
      <c r="P479" s="156" t="e">
        <f>VLOOKUP(A479,'Tüm - Sektör'!$A:$H,16,0)</f>
        <v>#REF!</v>
      </c>
      <c r="Q479" s="158">
        <f>E479*G479/100</f>
        <v>60.069316112451126</v>
      </c>
      <c r="R479" s="166" t="str">
        <f>IF(OR(H479="", H480="", Q479=0), "", IF(H479&lt;H480, (H480-H479)/H479, ""))</f>
        <v/>
      </c>
      <c r="S479" s="191">
        <v>60.069316112451126</v>
      </c>
      <c r="T479" s="208">
        <f>S479-Q479</f>
        <v>0</v>
      </c>
      <c r="U479" s="222"/>
      <c r="W479" s="200"/>
      <c r="X479" s="209" t="str">
        <f>IF(COUNTIF('Yıldız Liste'!A:A, A479)&gt;0, "Yıldız Pazar", IF(COUNTIF('Ana Pazar Liste'!A:A, A479)&gt;0, "Ana Pazar", IF(COUNTIF('Alt Pazar Liste'!A:A, A479)&gt;0, "Alt Pazar", "")))</f>
        <v>Yıldız Pazar</v>
      </c>
    </row>
    <row r="480" spans="1:24" ht="30" customHeight="1" thickTop="1" thickBot="1">
      <c r="A480" s="125" t="s">
        <v>741</v>
      </c>
      <c r="B480" s="136" t="s">
        <v>374</v>
      </c>
      <c r="C480" s="137">
        <v>1357332842</v>
      </c>
      <c r="D480" s="137">
        <v>535000000</v>
      </c>
      <c r="E480" s="128">
        <f>VLOOKUP(A480,'Tüm - Sektör'!$A:$H,5,0)</f>
        <v>5.1446680660163802</v>
      </c>
      <c r="F480" s="128">
        <f>VLOOKUP(A480,'Tüm - Sektör'!$A:$H,6,0)</f>
        <v>0.34297787106775868</v>
      </c>
      <c r="G480" s="127">
        <f>VLOOKUP(A480,'Tüm - Sektör'!$A:$H,7,0)</f>
        <v>1246.060845</v>
      </c>
      <c r="H480" s="159">
        <v>6.24</v>
      </c>
      <c r="I480" s="141" t="e">
        <f>VLOOKUP(A480,'Tüm - Sektör'!$A:$H,9,0)</f>
        <v>#REF!</v>
      </c>
      <c r="J480" s="145" t="e">
        <f>VLOOKUP(A480,'Tüm - Sektör'!$A:$H,10,0)</f>
        <v>#REF!</v>
      </c>
      <c r="K480" s="146" t="e">
        <f>VLOOKUP(A480,'Tüm - Sektör'!$A:$H,11,0)</f>
        <v>#REF!</v>
      </c>
      <c r="L480" s="146" t="e">
        <f>VLOOKUP(A480,'Tüm - Sektör'!$A:$H,12,0)</f>
        <v>#REF!</v>
      </c>
      <c r="M480" s="146" t="e">
        <f>VLOOKUP(A480,'Tüm - Sektör'!$A:$H,13,0)</f>
        <v>#REF!</v>
      </c>
      <c r="N480" s="147" t="e">
        <f>VLOOKUP(A480,'Tüm - Sektör'!$A:$H,14,0)</f>
        <v>#REF!</v>
      </c>
      <c r="O480" s="148" t="e">
        <f>VLOOKUP(A480,'Tüm - Sektör'!$A:$H,15,0)</f>
        <v>#REF!</v>
      </c>
      <c r="P480" s="156" t="e">
        <f>VLOOKUP(A480,'Tüm - Sektör'!$A:$H,16,0)</f>
        <v>#REF!</v>
      </c>
      <c r="Q480" s="158">
        <f>E480*G480/100</f>
        <v>64.105694375848856</v>
      </c>
      <c r="R480" s="166" t="str">
        <f>IF(OR(H480="", H481="", Q480=0), "", IF(H480&lt;H481, (H481-H480)/H480, ""))</f>
        <v/>
      </c>
      <c r="S480" s="191">
        <v>64.105694375848856</v>
      </c>
      <c r="T480" s="208">
        <f>S480-Q480</f>
        <v>0</v>
      </c>
      <c r="U480" s="222"/>
      <c r="W480" s="200"/>
      <c r="X480" s="209" t="str">
        <f>IF(COUNTIF('Yıldız Liste'!A:A, A480)&gt;0, "Yıldız Pazar", IF(COUNTIF('Ana Pazar Liste'!A:A, A480)&gt;0, "Ana Pazar", IF(COUNTIF('Alt Pazar Liste'!A:A, A480)&gt;0, "Alt Pazar", "")))</f>
        <v>Yıldız Pazar</v>
      </c>
    </row>
    <row r="481" spans="1:24" ht="30" customHeight="1" thickTop="1" thickBot="1">
      <c r="A481" s="125" t="s">
        <v>268</v>
      </c>
      <c r="B481" s="136" t="s">
        <v>375</v>
      </c>
      <c r="C481" s="137">
        <v>39031208000</v>
      </c>
      <c r="D481" s="137">
        <v>1600000000</v>
      </c>
      <c r="E481" s="128">
        <f>VLOOKUP(A481,'Tüm - Sektör'!$A:$H,5,0)</f>
        <v>18.426590306876435</v>
      </c>
      <c r="F481" s="128">
        <f>VLOOKUP(A481,'Tüm - Sektör'!$A:$H,6,0)</f>
        <v>2.3033237883595543</v>
      </c>
      <c r="G481" s="127">
        <f>VLOOKUP(A481,'Tüm - Sektör'!$A:$H,7,0)</f>
        <v>362.48923500000001</v>
      </c>
      <c r="H481" s="159">
        <v>5.99</v>
      </c>
      <c r="I481" s="141" t="e">
        <f>VLOOKUP(A481,'Tüm - Sektör'!$A:$H,9,0)</f>
        <v>#REF!</v>
      </c>
      <c r="J481" s="145" t="e">
        <f>VLOOKUP(A481,'Tüm - Sektör'!$A:$H,10,0)</f>
        <v>#REF!</v>
      </c>
      <c r="K481" s="146" t="e">
        <f>VLOOKUP(A481,'Tüm - Sektör'!$A:$H,11,0)</f>
        <v>#REF!</v>
      </c>
      <c r="L481" s="146" t="e">
        <f>VLOOKUP(A481,'Tüm - Sektör'!$A:$H,12,0)</f>
        <v>#REF!</v>
      </c>
      <c r="M481" s="146" t="e">
        <f>VLOOKUP(A481,'Tüm - Sektör'!$A:$H,13,0)</f>
        <v>#REF!</v>
      </c>
      <c r="N481" s="147" t="e">
        <f>VLOOKUP(A481,'Tüm - Sektör'!$A:$H,14,0)</f>
        <v>#REF!</v>
      </c>
      <c r="O481" s="148" t="e">
        <f>VLOOKUP(A481,'Tüm - Sektör'!$A:$H,15,0)</f>
        <v>#REF!</v>
      </c>
      <c r="P481" s="156" t="e">
        <f>VLOOKUP(A481,'Tüm - Sektör'!$A:$H,16,0)</f>
        <v>#REF!</v>
      </c>
      <c r="Q481" s="158">
        <f>E481*G481/100</f>
        <v>66.794406239980546</v>
      </c>
      <c r="R481" s="166" t="str">
        <f>IF(OR(H481="", H482="", Q481=0), "", IF(H481&lt;H482, (H482-H481)/H481, ""))</f>
        <v/>
      </c>
      <c r="S481" s="191">
        <v>66.794406239980546</v>
      </c>
      <c r="T481" s="208">
        <f>S481-Q481</f>
        <v>0</v>
      </c>
      <c r="U481" s="222"/>
      <c r="W481" s="200"/>
      <c r="X481" s="209" t="str">
        <f>IF(COUNTIF('Yıldız Liste'!A:A, A481)&gt;0, "Yıldız Pazar", IF(COUNTIF('Ana Pazar Liste'!A:A, A481)&gt;0, "Ana Pazar", IF(COUNTIF('Alt Pazar Liste'!A:A, A481)&gt;0, "Alt Pazar", "")))</f>
        <v>Yıldız Pazar</v>
      </c>
    </row>
    <row r="482" spans="1:24" ht="30" customHeight="1" thickTop="1" thickBot="1">
      <c r="A482" s="125" t="s">
        <v>118</v>
      </c>
      <c r="B482" s="136" t="s">
        <v>356</v>
      </c>
      <c r="C482" s="137">
        <v>8174952000</v>
      </c>
      <c r="D482" s="137">
        <v>1080000000</v>
      </c>
      <c r="E482" s="128">
        <f>VLOOKUP(A482,'Tüm - Sektör'!$A:$H,5,0)</f>
        <v>15.503089998383025</v>
      </c>
      <c r="F482" s="128">
        <f>VLOOKUP(A482,'Tüm - Sektör'!$A:$H,6,0)</f>
        <v>2.8709425922931526</v>
      </c>
      <c r="G482" s="127">
        <f>VLOOKUP(A482,'Tüm - Sektör'!$A:$H,7,0)</f>
        <v>431.473364</v>
      </c>
      <c r="H482" s="159">
        <v>5.98</v>
      </c>
      <c r="I482" s="141" t="e">
        <f>VLOOKUP(A482,'Tüm - Sektör'!$A:$H,9,0)</f>
        <v>#REF!</v>
      </c>
      <c r="J482" s="145" t="e">
        <f>VLOOKUP(A482,'Tüm - Sektör'!$A:$H,10,0)</f>
        <v>#REF!</v>
      </c>
      <c r="K482" s="146" t="e">
        <f>VLOOKUP(A482,'Tüm - Sektör'!$A:$H,11,0)</f>
        <v>#REF!</v>
      </c>
      <c r="L482" s="146" t="e">
        <f>VLOOKUP(A482,'Tüm - Sektör'!$A:$H,12,0)</f>
        <v>#REF!</v>
      </c>
      <c r="M482" s="146" t="e">
        <f>VLOOKUP(A482,'Tüm - Sektör'!$A:$H,13,0)</f>
        <v>#REF!</v>
      </c>
      <c r="N482" s="147" t="e">
        <f>VLOOKUP(A482,'Tüm - Sektör'!$A:$H,14,0)</f>
        <v>#REF!</v>
      </c>
      <c r="O482" s="148" t="e">
        <f>VLOOKUP(A482,'Tüm - Sektör'!$A:$H,15,0)</f>
        <v>#REF!</v>
      </c>
      <c r="P482" s="156" t="e">
        <f>VLOOKUP(A482,'Tüm - Sektör'!$A:$H,16,0)</f>
        <v>#REF!</v>
      </c>
      <c r="Q482" s="158">
        <f>E482*G482/100</f>
        <v>66.891703939970782</v>
      </c>
      <c r="R482" s="166" t="str">
        <f>IF(OR(H482="", H483="", Q482=0), "", IF(H482&lt;H483, (H483-H482)/H482, ""))</f>
        <v/>
      </c>
      <c r="S482" s="191">
        <v>66.891703939970782</v>
      </c>
      <c r="T482" s="208">
        <f>S482-Q482</f>
        <v>0</v>
      </c>
      <c r="U482" s="222"/>
      <c r="W482" s="200"/>
      <c r="X482" s="209" t="str">
        <f>IF(COUNTIF('Yıldız Liste'!A:A, A482)&gt;0, "Yıldız Pazar", IF(COUNTIF('Ana Pazar Liste'!A:A, A482)&gt;0, "Ana Pazar", IF(COUNTIF('Alt Pazar Liste'!A:A, A482)&gt;0, "Alt Pazar", "")))</f>
        <v>Yıldız Pazar</v>
      </c>
    </row>
    <row r="483" spans="1:24" ht="30" customHeight="1" thickTop="1" thickBot="1">
      <c r="A483" s="125" t="s">
        <v>398</v>
      </c>
      <c r="B483" s="136" t="s">
        <v>679</v>
      </c>
      <c r="C483" s="137">
        <v>5116474915</v>
      </c>
      <c r="D483" s="137">
        <v>2000000000</v>
      </c>
      <c r="E483" s="128">
        <f>VLOOKUP(A483,'Tüm - Sektör'!$A:$H,5,0)</f>
        <v>25.759419897863896</v>
      </c>
      <c r="F483" s="128">
        <f>VLOOKUP(A483,'Tüm - Sektör'!$A:$H,6,0)</f>
        <v>2.5759419897863896</v>
      </c>
      <c r="G483" s="127">
        <f>VLOOKUP(A483,'Tüm - Sektör'!$A:$H,7,0)</f>
        <v>271.03651100000002</v>
      </c>
      <c r="H483" s="159">
        <v>5.73</v>
      </c>
      <c r="I483" s="141" t="e">
        <f>VLOOKUP(A483,'Tüm - Sektör'!$A:$H,9,0)</f>
        <v>#REF!</v>
      </c>
      <c r="J483" s="142" t="e">
        <f>VLOOKUP(A483,'Tüm - Sektör'!$A:$H,10,0)</f>
        <v>#REF!</v>
      </c>
      <c r="K483" s="141" t="e">
        <f>VLOOKUP(A483,'Tüm - Sektör'!$A:$H,11,0)</f>
        <v>#REF!</v>
      </c>
      <c r="L483" s="141" t="e">
        <f>VLOOKUP(A483,'Tüm - Sektör'!$A:$H,12,0)</f>
        <v>#REF!</v>
      </c>
      <c r="M483" s="141" t="e">
        <f>VLOOKUP(A483,'Tüm - Sektör'!$A:$H,13,0)</f>
        <v>#REF!</v>
      </c>
      <c r="N483" s="143" t="e">
        <f>VLOOKUP(A483,'Tüm - Sektör'!$A:$H,14,0)</f>
        <v>#REF!</v>
      </c>
      <c r="O483" s="144" t="e">
        <f>VLOOKUP(A483,'Tüm - Sektör'!$A:$H,15,0)</f>
        <v>#REF!</v>
      </c>
      <c r="P483" s="155" t="e">
        <f>VLOOKUP(A483,'Tüm - Sektör'!$A:$H,16,0)</f>
        <v>#REF!</v>
      </c>
      <c r="Q483" s="158">
        <f>E483*G483/100</f>
        <v>69.817432945010083</v>
      </c>
      <c r="R483" s="166" t="str">
        <f>IF(OR(H483="", H484="", Q483=0), "", IF(H483&lt;H484, (H484-H483)/H483, ""))</f>
        <v/>
      </c>
      <c r="S483" s="191">
        <v>69.817432945010083</v>
      </c>
      <c r="T483" s="208">
        <f>S483-Q483</f>
        <v>0</v>
      </c>
      <c r="U483" s="222"/>
      <c r="W483" s="200"/>
      <c r="X483" s="209" t="str">
        <f>IF(COUNTIF('Yıldız Liste'!A:A, A483)&gt;0, "Yıldız Pazar", IF(COUNTIF('Ana Pazar Liste'!A:A, A483)&gt;0, "Ana Pazar", IF(COUNTIF('Alt Pazar Liste'!A:A, A483)&gt;0, "Alt Pazar", "")))</f>
        <v>Yıldız Pazar</v>
      </c>
    </row>
    <row r="484" spans="1:24" ht="30" customHeight="1" thickTop="1" thickBot="1">
      <c r="A484" s="125" t="s">
        <v>276</v>
      </c>
      <c r="B484" s="136" t="s">
        <v>353</v>
      </c>
      <c r="C484" s="137">
        <v>17087095351</v>
      </c>
      <c r="D484" s="137">
        <v>1500000000</v>
      </c>
      <c r="E484" s="128">
        <f>VLOOKUP(A484,'Tüm - Sektör'!$A:$H,5,0)</f>
        <v>12.863246007971998</v>
      </c>
      <c r="F484" s="128">
        <f>VLOOKUP(A484,'Tüm - Sektör'!$A:$H,6,0)</f>
        <v>1.7150994677295999</v>
      </c>
      <c r="G484" s="127">
        <f>VLOOKUP(A484,'Tüm - Sektör'!$A:$H,7,0)</f>
        <v>545.59110899999996</v>
      </c>
      <c r="H484" s="159">
        <v>5.7</v>
      </c>
      <c r="I484" s="141" t="e">
        <f>VLOOKUP(A484,'Tüm - Sektör'!$A:$H,9,0)</f>
        <v>#REF!</v>
      </c>
      <c r="J484" s="145" t="e">
        <f>VLOOKUP(A484,'Tüm - Sektör'!$A:$H,10,0)</f>
        <v>#REF!</v>
      </c>
      <c r="K484" s="146" t="e">
        <f>VLOOKUP(A484,'Tüm - Sektör'!$A:$H,11,0)</f>
        <v>#REF!</v>
      </c>
      <c r="L484" s="146" t="e">
        <f>VLOOKUP(A484,'Tüm - Sektör'!$A:$H,12,0)</f>
        <v>#REF!</v>
      </c>
      <c r="M484" s="146" t="e">
        <f>VLOOKUP(A484,'Tüm - Sektör'!$A:$H,13,0)</f>
        <v>#REF!</v>
      </c>
      <c r="N484" s="147" t="e">
        <f>VLOOKUP(A484,'Tüm - Sektör'!$A:$H,14,0)</f>
        <v>#REF!</v>
      </c>
      <c r="O484" s="148" t="e">
        <f>VLOOKUP(A484,'Tüm - Sektör'!$A:$H,15,0)</f>
        <v>#REF!</v>
      </c>
      <c r="P484" s="156" t="e">
        <f>VLOOKUP(A484,'Tüm - Sektör'!$A:$H,16,0)</f>
        <v>#REF!</v>
      </c>
      <c r="Q484" s="158">
        <f>E484*G484/100</f>
        <v>70.180726548292654</v>
      </c>
      <c r="R484" s="166" t="str">
        <f>IF(OR(H484="", H485="", Q484=0), "", IF(H484&lt;H485, (H485-H484)/H484, ""))</f>
        <v/>
      </c>
      <c r="S484" s="191">
        <v>70.180726548292654</v>
      </c>
      <c r="T484" s="208">
        <f>S484-Q484</f>
        <v>0</v>
      </c>
      <c r="U484" s="222"/>
      <c r="W484" s="200"/>
      <c r="X484" s="209" t="str">
        <f>IF(COUNTIF('Yıldız Liste'!A:A, A484)&gt;0, "Yıldız Pazar", IF(COUNTIF('Ana Pazar Liste'!A:A, A484)&gt;0, "Ana Pazar", IF(COUNTIF('Alt Pazar Liste'!A:A, A484)&gt;0, "Alt Pazar", "")))</f>
        <v>Yıldız Pazar</v>
      </c>
    </row>
    <row r="485" spans="1:24" ht="30" customHeight="1" thickTop="1" thickBot="1">
      <c r="A485" s="125" t="s">
        <v>480</v>
      </c>
      <c r="B485" s="136" t="s">
        <v>355</v>
      </c>
      <c r="C485" s="137">
        <v>8578258629</v>
      </c>
      <c r="D485" s="137">
        <v>950000000</v>
      </c>
      <c r="E485" s="128">
        <f>VLOOKUP(A485,'Tüm - Sektör'!$A:$H,5,0)</f>
        <v>12.319131284427737</v>
      </c>
      <c r="F485" s="128">
        <f>VLOOKUP(A485,'Tüm - Sektör'!$A:$H,6,0)</f>
        <v>2.5935013230374184</v>
      </c>
      <c r="G485" s="127">
        <f>VLOOKUP(A485,'Tüm - Sektör'!$A:$H,7,0)</f>
        <v>592.57757400000003</v>
      </c>
      <c r="H485" s="159">
        <v>5.48</v>
      </c>
      <c r="I485" s="138" t="e">
        <f>VLOOKUP(A485,'Tüm - Sektör'!$A:$H,9,0)</f>
        <v>#REF!</v>
      </c>
      <c r="J485" s="137" t="e">
        <f>VLOOKUP(A485,'Tüm - Sektör'!$A:$H,10,0)</f>
        <v>#REF!</v>
      </c>
      <c r="K485" s="138" t="e">
        <f>VLOOKUP(A485,'Tüm - Sektör'!$A:$H,11,0)</f>
        <v>#REF!</v>
      </c>
      <c r="L485" s="138" t="e">
        <f>VLOOKUP(A485,'Tüm - Sektör'!$A:$H,12,0)</f>
        <v>#REF!</v>
      </c>
      <c r="M485" s="138" t="e">
        <f>VLOOKUP(A485,'Tüm - Sektör'!$A:$H,13,0)</f>
        <v>#REF!</v>
      </c>
      <c r="N485" s="139" t="e">
        <f>VLOOKUP(A485,'Tüm - Sektör'!$A:$H,14,0)</f>
        <v>#REF!</v>
      </c>
      <c r="O485" s="140" t="e">
        <f>VLOOKUP(A485,'Tüm - Sektör'!$A:$H,15,0)</f>
        <v>#REF!</v>
      </c>
      <c r="P485" s="154" t="e">
        <f>VLOOKUP(A485,'Tüm - Sektör'!$A:$H,16,0)</f>
        <v>#REF!</v>
      </c>
      <c r="Q485" s="158">
        <f>E485*G485/100</f>
        <v>73.000409303136934</v>
      </c>
      <c r="R485" s="166" t="str">
        <f>IF(OR(H485="", H486="", Q485=0), "", IF(H485&lt;H486, (H486-H485)/H485, ""))</f>
        <v/>
      </c>
      <c r="S485" s="191">
        <v>73.000409303136934</v>
      </c>
      <c r="T485" s="208">
        <f>S485-Q485</f>
        <v>0</v>
      </c>
      <c r="U485" s="222"/>
      <c r="W485" s="200"/>
      <c r="X485" s="209" t="str">
        <f>IF(COUNTIF('Yıldız Liste'!A:A, A485)&gt;0, "Yıldız Pazar", IF(COUNTIF('Ana Pazar Liste'!A:A, A485)&gt;0, "Ana Pazar", IF(COUNTIF('Alt Pazar Liste'!A:A, A485)&gt;0, "Alt Pazar", "")))</f>
        <v>Yıldız Pazar</v>
      </c>
    </row>
    <row r="486" spans="1:24" ht="30" customHeight="1" thickTop="1" thickBot="1">
      <c r="A486" s="125" t="s">
        <v>62</v>
      </c>
      <c r="B486" s="136" t="s">
        <v>355</v>
      </c>
      <c r="C486" s="137">
        <v>1966732279</v>
      </c>
      <c r="D486" s="137">
        <v>891754956</v>
      </c>
      <c r="E486" s="128">
        <f>VLOOKUP(A486,'Tüm - Sektör'!$A:$H,5,0)</f>
        <v>13.55573920287779</v>
      </c>
      <c r="F486" s="128">
        <f>VLOOKUP(A486,'Tüm - Sektör'!$A:$H,6,0)</f>
        <v>3.0402386017976424</v>
      </c>
      <c r="G486" s="127">
        <f>VLOOKUP(A486,'Tüm - Sektör'!$A:$H,7,0)</f>
        <v>565.32693600000005</v>
      </c>
      <c r="H486" s="159">
        <v>5.22</v>
      </c>
      <c r="I486" s="138" t="e">
        <f>VLOOKUP(A486,'Tüm - Sektör'!$A:$H,9,0)</f>
        <v>#REF!</v>
      </c>
      <c r="J486" s="137" t="e">
        <f>VLOOKUP(A486,'Tüm - Sektör'!$A:$H,10,0)</f>
        <v>#REF!</v>
      </c>
      <c r="K486" s="138" t="e">
        <f>VLOOKUP(A486,'Tüm - Sektör'!$A:$H,11,0)</f>
        <v>#REF!</v>
      </c>
      <c r="L486" s="138" t="e">
        <f>VLOOKUP(A486,'Tüm - Sektör'!$A:$H,12,0)</f>
        <v>#REF!</v>
      </c>
      <c r="M486" s="138" t="e">
        <f>VLOOKUP(A486,'Tüm - Sektör'!$A:$H,13,0)</f>
        <v>#REF!</v>
      </c>
      <c r="N486" s="139" t="e">
        <f>VLOOKUP(A486,'Tüm - Sektör'!$A:$H,14,0)</f>
        <v>#REF!</v>
      </c>
      <c r="O486" s="140" t="e">
        <f>VLOOKUP(A486,'Tüm - Sektör'!$A:$H,15,0)</f>
        <v>#REF!</v>
      </c>
      <c r="P486" s="154" t="e">
        <f>VLOOKUP(A486,'Tüm - Sektör'!$A:$H,16,0)</f>
        <v>#REF!</v>
      </c>
      <c r="Q486" s="158">
        <f>E486*G486/100</f>
        <v>76.634245087779831</v>
      </c>
      <c r="R486" s="166" t="str">
        <f>IF(OR(H486="", H487="", Q486=0), "", IF(H486&lt;H487, (H487-H486)/H486, ""))</f>
        <v/>
      </c>
      <c r="S486" s="191">
        <v>76.634245087779831</v>
      </c>
      <c r="T486" s="208">
        <f>S486-Q486</f>
        <v>0</v>
      </c>
      <c r="U486" s="222"/>
      <c r="W486" s="200"/>
      <c r="X486" s="209" t="str">
        <f>IF(COUNTIF('Yıldız Liste'!A:A, A486)&gt;0, "Yıldız Pazar", IF(COUNTIF('Ana Pazar Liste'!A:A, A486)&gt;0, "Ana Pazar", IF(COUNTIF('Alt Pazar Liste'!A:A, A486)&gt;0, "Alt Pazar", "")))</f>
        <v>Yıldız Pazar</v>
      </c>
    </row>
    <row r="487" spans="1:24" ht="30" customHeight="1" thickTop="1" thickBot="1">
      <c r="A487" s="125" t="s">
        <v>399</v>
      </c>
      <c r="B487" s="136" t="s">
        <v>390</v>
      </c>
      <c r="C487" s="137">
        <v>4113425775</v>
      </c>
      <c r="D487" s="137">
        <v>750000000</v>
      </c>
      <c r="E487" s="128">
        <f>VLOOKUP(A487,'Tüm - Sektör'!$A:$H,5,0)</f>
        <v>18.991357152056082</v>
      </c>
      <c r="F487" s="128">
        <f>VLOOKUP(A487,'Tüm - Sektör'!$A:$H,6,0)</f>
        <v>5.0643619072149555</v>
      </c>
      <c r="G487" s="127">
        <f>VLOOKUP(A487,'Tüm - Sektör'!$A:$H,7,0)</f>
        <v>408.98116599999997</v>
      </c>
      <c r="H487" s="159">
        <v>5.15</v>
      </c>
      <c r="I487" s="141" t="e">
        <f>VLOOKUP(A487,'Tüm - Sektör'!$A:$H,9,0)</f>
        <v>#REF!</v>
      </c>
      <c r="J487" s="145" t="e">
        <f>VLOOKUP(A487,'Tüm - Sektör'!$A:$H,10,0)</f>
        <v>#REF!</v>
      </c>
      <c r="K487" s="146" t="e">
        <f>VLOOKUP(A487,'Tüm - Sektör'!$A:$H,11,0)</f>
        <v>#REF!</v>
      </c>
      <c r="L487" s="146" t="e">
        <f>VLOOKUP(A487,'Tüm - Sektör'!$A:$H,12,0)</f>
        <v>#REF!</v>
      </c>
      <c r="M487" s="146" t="e">
        <f>VLOOKUP(A487,'Tüm - Sektör'!$A:$H,13,0)</f>
        <v>#REF!</v>
      </c>
      <c r="N487" s="147" t="e">
        <f>VLOOKUP(A487,'Tüm - Sektör'!$A:$H,14,0)</f>
        <v>#REF!</v>
      </c>
      <c r="O487" s="148" t="e">
        <f>VLOOKUP(A487,'Tüm - Sektör'!$A:$H,15,0)</f>
        <v>#REF!</v>
      </c>
      <c r="P487" s="156" t="e">
        <f>VLOOKUP(A487,'Tüm - Sektör'!$A:$H,16,0)</f>
        <v>#REF!</v>
      </c>
      <c r="Q487" s="158">
        <f>E487*G487/100</f>
        <v>77.671073919703346</v>
      </c>
      <c r="R487" s="166" t="str">
        <f>IF(OR(H487="", H488="", Q487=0), "", IF(H487&lt;H488, (H488-H487)/H487, ""))</f>
        <v/>
      </c>
      <c r="S487" s="191">
        <v>77.671073919703346</v>
      </c>
      <c r="T487" s="208">
        <f>S487-Q487</f>
        <v>0</v>
      </c>
      <c r="U487" s="222"/>
      <c r="W487" s="200"/>
      <c r="X487" s="209" t="str">
        <f>IF(COUNTIF('Yıldız Liste'!A:A, A487)&gt;0, "Yıldız Pazar", IF(COUNTIF('Ana Pazar Liste'!A:A, A487)&gt;0, "Ana Pazar", IF(COUNTIF('Alt Pazar Liste'!A:A, A487)&gt;0, "Alt Pazar", "")))</f>
        <v>Yıldız Pazar</v>
      </c>
    </row>
    <row r="488" spans="1:24" ht="30" customHeight="1" thickTop="1" thickBot="1">
      <c r="A488" s="125" t="s">
        <v>529</v>
      </c>
      <c r="B488" s="131" t="s">
        <v>233</v>
      </c>
      <c r="C488" s="132">
        <v>11202226165</v>
      </c>
      <c r="D488" s="132">
        <v>2876530554</v>
      </c>
      <c r="E488" s="128">
        <f>VLOOKUP(A488,'Tüm - Sektör'!$A:$H,5,0)</f>
        <v>10.405921171234283</v>
      </c>
      <c r="F488" s="128">
        <f>VLOOKUP(A488,'Tüm - Sektör'!$A:$H,6,0)</f>
        <v>0.72350499853124683</v>
      </c>
      <c r="G488" s="127">
        <f>VLOOKUP(A488,'Tüm - Sektör'!$A:$H,7,0)</f>
        <v>750.95738100000005</v>
      </c>
      <c r="H488" s="159">
        <v>5.12</v>
      </c>
      <c r="I488" s="133" t="e">
        <f>VLOOKUP(A488,'Tüm - Sektör'!$A:$H,9,0)</f>
        <v>#REF!</v>
      </c>
      <c r="J488" s="132" t="e">
        <f>VLOOKUP(A488,'Tüm - Sektör'!$A:$H,10,0)</f>
        <v>#REF!</v>
      </c>
      <c r="K488" s="133" t="e">
        <f>VLOOKUP(A488,'Tüm - Sektör'!$A:$H,11,0)</f>
        <v>#REF!</v>
      </c>
      <c r="L488" s="133" t="e">
        <f>VLOOKUP(A488,'Tüm - Sektör'!$A:$H,12,0)</f>
        <v>#REF!</v>
      </c>
      <c r="M488" s="133" t="e">
        <f>VLOOKUP(A488,'Tüm - Sektör'!$A:$H,13,0)</f>
        <v>#REF!</v>
      </c>
      <c r="N488" s="134" t="e">
        <f>VLOOKUP(A488,'Tüm - Sektör'!$A:$H,14,0)</f>
        <v>#REF!</v>
      </c>
      <c r="O488" s="135" t="e">
        <f>VLOOKUP(A488,'Tüm - Sektör'!$A:$H,15,0)</f>
        <v>#REF!</v>
      </c>
      <c r="P488" s="153" t="e">
        <f>VLOOKUP(A488,'Tüm - Sektör'!$A:$H,16,0)</f>
        <v>#REF!</v>
      </c>
      <c r="Q488" s="158">
        <f>E488*G488/100</f>
        <v>78.144033096425503</v>
      </c>
      <c r="R488" s="166" t="str">
        <f>IF(OR(H488="", H489="", Q488=0), "", IF(H488&lt;H489, (H489-H488)/H488, ""))</f>
        <v/>
      </c>
      <c r="S488" s="191">
        <v>78.144033096425503</v>
      </c>
      <c r="T488" s="208">
        <f>S488-Q488</f>
        <v>0</v>
      </c>
      <c r="U488" s="222"/>
      <c r="W488" s="200"/>
      <c r="X488" s="209" t="str">
        <f>IF(COUNTIF('Yıldız Liste'!A:A, A488)&gt;0, "Yıldız Pazar", IF(COUNTIF('Ana Pazar Liste'!A:A, A488)&gt;0, "Ana Pazar", IF(COUNTIF('Alt Pazar Liste'!A:A, A488)&gt;0, "Alt Pazar", "")))</f>
        <v>Yıldız Pazar</v>
      </c>
    </row>
    <row r="489" spans="1:24" ht="30" customHeight="1" thickTop="1" thickBot="1">
      <c r="A489" s="125" t="s">
        <v>129</v>
      </c>
      <c r="B489" s="126" t="s">
        <v>208</v>
      </c>
      <c r="C489" s="127">
        <v>7703042931</v>
      </c>
      <c r="D489" s="127">
        <v>825000000</v>
      </c>
      <c r="E489" s="128">
        <f>VLOOKUP(A489,'Tüm - Sektör'!$A:$H,5,0)</f>
        <v>21.344953526032906</v>
      </c>
      <c r="F489" s="128">
        <f>VLOOKUP(A489,'Tüm - Sektör'!$A:$H,6,0)</f>
        <v>6.4681677351614866</v>
      </c>
      <c r="G489" s="127">
        <f>VLOOKUP(A489,'Tüm - Sektör'!$A:$H,7,0)</f>
        <v>371.10216800000001</v>
      </c>
      <c r="H489" s="159">
        <v>5.05</v>
      </c>
      <c r="I489" s="128" t="e">
        <f>VLOOKUP(A489,'Tüm - Sektör'!$A:$H,9,0)</f>
        <v>#REF!</v>
      </c>
      <c r="J489" s="127" t="e">
        <f>VLOOKUP(A489,'Tüm - Sektör'!$A:$H,10,0)</f>
        <v>#REF!</v>
      </c>
      <c r="K489" s="128" t="e">
        <f>VLOOKUP(A489,'Tüm - Sektör'!$A:$H,11,0)</f>
        <v>#REF!</v>
      </c>
      <c r="L489" s="128" t="e">
        <f>VLOOKUP(A489,'Tüm - Sektör'!$A:$H,12,0)</f>
        <v>#REF!</v>
      </c>
      <c r="M489" s="128" t="e">
        <f>VLOOKUP(A489,'Tüm - Sektör'!$A:$H,13,0)</f>
        <v>#REF!</v>
      </c>
      <c r="N489" s="129" t="e">
        <f>VLOOKUP(A489,'Tüm - Sektör'!$A:$H,14,0)</f>
        <v>#REF!</v>
      </c>
      <c r="O489" s="130" t="e">
        <f>VLOOKUP(A489,'Tüm - Sektör'!$A:$H,15,0)</f>
        <v>#REF!</v>
      </c>
      <c r="P489" s="152" t="e">
        <f>VLOOKUP(A489,'Tüm - Sektör'!$A:$H,16,0)</f>
        <v>#REF!</v>
      </c>
      <c r="Q489" s="158">
        <f>E489*G489/100</f>
        <v>79.211585293700566</v>
      </c>
      <c r="R489" s="166" t="str">
        <f>IF(OR(H489="", H490="", Q489=0), "", IF(H489&lt;H490, (H490-H489)/H489, ""))</f>
        <v/>
      </c>
      <c r="S489" s="191">
        <v>79.211585293700566</v>
      </c>
      <c r="T489" s="208">
        <f>S489-Q489</f>
        <v>0</v>
      </c>
      <c r="U489" s="222"/>
      <c r="W489" s="200"/>
      <c r="X489" s="209" t="str">
        <f>IF(COUNTIF('Yıldız Liste'!A:A, A489)&gt;0, "Yıldız Pazar", IF(COUNTIF('Ana Pazar Liste'!A:A, A489)&gt;0, "Ana Pazar", IF(COUNTIF('Alt Pazar Liste'!A:A, A489)&gt;0, "Alt Pazar", "")))</f>
        <v>Yıldız Pazar</v>
      </c>
    </row>
    <row r="490" spans="1:24" ht="30" customHeight="1" thickTop="1" thickBot="1">
      <c r="A490" s="125" t="s">
        <v>458</v>
      </c>
      <c r="B490" s="136" t="s">
        <v>255</v>
      </c>
      <c r="C490" s="137">
        <v>4785393051</v>
      </c>
      <c r="D490" s="137">
        <v>1296960000</v>
      </c>
      <c r="E490" s="128">
        <f>VLOOKUP(A490,'Tüm - Sektör'!$A:$H,5,0)</f>
        <v>30.059797353679727</v>
      </c>
      <c r="F490" s="128">
        <f>VLOOKUP(A490,'Tüm - Sektör'!$A:$H,6,0)</f>
        <v>4.6354239689242114</v>
      </c>
      <c r="G490" s="127">
        <f>VLOOKUP(A490,'Tüm - Sektör'!$A:$H,7,0)</f>
        <v>266.16580599999998</v>
      </c>
      <c r="H490" s="159">
        <v>5</v>
      </c>
      <c r="I490" s="141" t="e">
        <f>VLOOKUP(A490,'Tüm - Sektör'!$A:$H,9,0)</f>
        <v>#REF!</v>
      </c>
      <c r="J490" s="145" t="e">
        <f>VLOOKUP(A490,'Tüm - Sektör'!$A:$H,10,0)</f>
        <v>#REF!</v>
      </c>
      <c r="K490" s="146" t="e">
        <f>VLOOKUP(A490,'Tüm - Sektör'!$A:$H,11,0)</f>
        <v>#REF!</v>
      </c>
      <c r="L490" s="146" t="e">
        <f>VLOOKUP(A490,'Tüm - Sektör'!$A:$H,12,0)</f>
        <v>#REF!</v>
      </c>
      <c r="M490" s="146" t="e">
        <f>VLOOKUP(A490,'Tüm - Sektör'!$A:$H,13,0)</f>
        <v>#REF!</v>
      </c>
      <c r="N490" s="147" t="e">
        <f>VLOOKUP(A490,'Tüm - Sektör'!$A:$H,14,0)</f>
        <v>#REF!</v>
      </c>
      <c r="O490" s="148" t="e">
        <f>VLOOKUP(A490,'Tüm - Sektör'!$A:$H,15,0)</f>
        <v>#REF!</v>
      </c>
      <c r="P490" s="156" t="e">
        <f>VLOOKUP(A490,'Tüm - Sektör'!$A:$H,16,0)</f>
        <v>#REF!</v>
      </c>
      <c r="Q490" s="158">
        <f>E490*G490/100</f>
        <v>80.00890190838831</v>
      </c>
      <c r="R490" s="166" t="str">
        <f>IF(OR(H490="", H491="", Q490=0), "", IF(H490&lt;H491, (H491-H490)/H490, ""))</f>
        <v/>
      </c>
      <c r="S490" s="191">
        <v>80.00890190838831</v>
      </c>
      <c r="T490" s="208">
        <f>S490-Q490</f>
        <v>0</v>
      </c>
      <c r="U490" s="222"/>
      <c r="W490" s="200"/>
      <c r="X490" s="209" t="str">
        <f>IF(COUNTIF('Yıldız Liste'!A:A, A490)&gt;0, "Yıldız Pazar", IF(COUNTIF('Ana Pazar Liste'!A:A, A490)&gt;0, "Ana Pazar", IF(COUNTIF('Alt Pazar Liste'!A:A, A490)&gt;0, "Alt Pazar", "")))</f>
        <v>Yıldız Pazar</v>
      </c>
    </row>
    <row r="491" spans="1:24" ht="30" customHeight="1" thickTop="1" thickBot="1">
      <c r="A491" s="125" t="s">
        <v>76</v>
      </c>
      <c r="B491" s="136" t="s">
        <v>221</v>
      </c>
      <c r="C491" s="137">
        <v>25510366000</v>
      </c>
      <c r="D491" s="137">
        <v>1395000000</v>
      </c>
      <c r="E491" s="128">
        <f>VLOOKUP(A491,'Tüm - Sektör'!$A:$H,5,0)</f>
        <v>13.794782606296561</v>
      </c>
      <c r="F491" s="128">
        <f>VLOOKUP(A491,'Tüm - Sektör'!$A:$H,6,0)</f>
        <v>2.4721832627771616</v>
      </c>
      <c r="G491" s="127">
        <f>VLOOKUP(A491,'Tüm - Sektör'!$A:$H,7,0)</f>
        <v>610.57306400000004</v>
      </c>
      <c r="H491" s="159">
        <v>4.75</v>
      </c>
      <c r="I491" s="141" t="e">
        <f>VLOOKUP(A491,'Tüm - Sektör'!$A:$H,9,0)</f>
        <v>#REF!</v>
      </c>
      <c r="J491" s="145" t="e">
        <f>VLOOKUP(A491,'Tüm - Sektör'!$A:$H,10,0)</f>
        <v>#REF!</v>
      </c>
      <c r="K491" s="146" t="e">
        <f>VLOOKUP(A491,'Tüm - Sektör'!$A:$H,11,0)</f>
        <v>#REF!</v>
      </c>
      <c r="L491" s="146" t="e">
        <f>VLOOKUP(A491,'Tüm - Sektör'!$A:$H,12,0)</f>
        <v>#REF!</v>
      </c>
      <c r="M491" s="146" t="e">
        <f>VLOOKUP(A491,'Tüm - Sektör'!$A:$H,13,0)</f>
        <v>#REF!</v>
      </c>
      <c r="N491" s="147" t="e">
        <f>VLOOKUP(A491,'Tüm - Sektör'!$A:$H,14,0)</f>
        <v>#REF!</v>
      </c>
      <c r="O491" s="148" t="e">
        <f>VLOOKUP(A491,'Tüm - Sektör'!$A:$H,15,0)</f>
        <v>#REF!</v>
      </c>
      <c r="P491" s="156" t="e">
        <f>VLOOKUP(A491,'Tüm - Sektör'!$A:$H,16,0)</f>
        <v>#REF!</v>
      </c>
      <c r="Q491" s="158">
        <f>E491*G491/100</f>
        <v>84.227226831403968</v>
      </c>
      <c r="R491" s="166" t="str">
        <f>IF(OR(H491="", H492="", Q491=0), "", IF(H491&lt;H492, (H492-H491)/H491, ""))</f>
        <v/>
      </c>
      <c r="S491" s="191">
        <v>84.227226831403968</v>
      </c>
      <c r="T491" s="208">
        <f>S491-Q491</f>
        <v>0</v>
      </c>
      <c r="U491" s="222"/>
      <c r="W491" s="200"/>
      <c r="X491" s="209" t="str">
        <f>IF(COUNTIF('Yıldız Liste'!A:A, A491)&gt;0, "Yıldız Pazar", IF(COUNTIF('Ana Pazar Liste'!A:A, A491)&gt;0, "Ana Pazar", IF(COUNTIF('Alt Pazar Liste'!A:A, A491)&gt;0, "Alt Pazar", "")))</f>
        <v>Yıldız Pazar</v>
      </c>
    </row>
    <row r="492" spans="1:24" ht="30" customHeight="1" thickTop="1" thickBot="1">
      <c r="A492" s="125" t="s">
        <v>231</v>
      </c>
      <c r="B492" s="136" t="s">
        <v>221</v>
      </c>
      <c r="C492" s="137">
        <v>60831129265</v>
      </c>
      <c r="D492" s="137">
        <v>3840000000</v>
      </c>
      <c r="E492" s="128">
        <f>VLOOKUP(A492,'Tüm - Sektör'!$A:$H,5,0)</f>
        <v>10.863934865061236</v>
      </c>
      <c r="F492" s="128">
        <f>VLOOKUP(A492,'Tüm - Sektör'!$A:$H,6,0)</f>
        <v>0.70728742611075757</v>
      </c>
      <c r="G492" s="127">
        <f>VLOOKUP(A492,'Tüm - Sektör'!$A:$H,7,0)</f>
        <v>792.09881199999995</v>
      </c>
      <c r="H492" s="159">
        <v>4.6500000000000004</v>
      </c>
      <c r="I492" s="141" t="e">
        <f>VLOOKUP(A492,'Tüm - Sektör'!$A:$H,9,0)</f>
        <v>#REF!</v>
      </c>
      <c r="J492" s="145" t="e">
        <f>VLOOKUP(A492,'Tüm - Sektör'!$A:$H,10,0)</f>
        <v>#REF!</v>
      </c>
      <c r="K492" s="146" t="e">
        <f>VLOOKUP(A492,'Tüm - Sektör'!$A:$H,11,0)</f>
        <v>#REF!</v>
      </c>
      <c r="L492" s="146" t="e">
        <f>VLOOKUP(A492,'Tüm - Sektör'!$A:$H,12,0)</f>
        <v>#REF!</v>
      </c>
      <c r="M492" s="146" t="e">
        <f>VLOOKUP(A492,'Tüm - Sektör'!$A:$H,13,0)</f>
        <v>#REF!</v>
      </c>
      <c r="N492" s="147" t="e">
        <f>VLOOKUP(A492,'Tüm - Sektör'!$A:$H,14,0)</f>
        <v>#REF!</v>
      </c>
      <c r="O492" s="148" t="e">
        <f>VLOOKUP(A492,'Tüm - Sektör'!$A:$H,15,0)</f>
        <v>#REF!</v>
      </c>
      <c r="P492" s="156" t="e">
        <f>VLOOKUP(A492,'Tüm - Sektör'!$A:$H,16,0)</f>
        <v>#REF!</v>
      </c>
      <c r="Q492" s="158">
        <f>E492*G492/100</f>
        <v>86.053099002603844</v>
      </c>
      <c r="R492" s="166" t="str">
        <f>IF(OR(H492="", H493="", Q492=0), "", IF(H492&lt;H493, (H493-H492)/H492, ""))</f>
        <v/>
      </c>
      <c r="S492" s="191">
        <v>86.053099002603844</v>
      </c>
      <c r="T492" s="208">
        <f>S492-Q492</f>
        <v>0</v>
      </c>
      <c r="U492" s="222"/>
      <c r="W492" s="200"/>
      <c r="X492" s="209" t="str">
        <f>IF(COUNTIF('Yıldız Liste'!A:A, A492)&gt;0, "Yıldız Pazar", IF(COUNTIF('Ana Pazar Liste'!A:A, A492)&gt;0, "Ana Pazar", IF(COUNTIF('Alt Pazar Liste'!A:A, A492)&gt;0, "Alt Pazar", "")))</f>
        <v>Yıldız Pazar</v>
      </c>
    </row>
    <row r="493" spans="1:24" ht="30" customHeight="1" thickTop="1" thickBot="1">
      <c r="A493" s="125" t="s">
        <v>463</v>
      </c>
      <c r="B493" s="131" t="s">
        <v>233</v>
      </c>
      <c r="C493" s="132">
        <v>40334782642</v>
      </c>
      <c r="D493" s="132">
        <v>3000000000</v>
      </c>
      <c r="E493" s="128">
        <f>VLOOKUP(A493,'Tüm - Sektör'!$A:$H,5,0)</f>
        <v>12.435351715270238</v>
      </c>
      <c r="F493" s="128">
        <f>VLOOKUP(A493,'Tüm - Sektör'!$A:$H,6,0)</f>
        <v>0.94853941382686791</v>
      </c>
      <c r="G493" s="127">
        <f>VLOOKUP(A493,'Tüm - Sektör'!$A:$H,7,0)</f>
        <v>808.37745500000005</v>
      </c>
      <c r="H493" s="159">
        <v>3.98</v>
      </c>
      <c r="I493" s="133" t="e">
        <f>VLOOKUP(A493,'Tüm - Sektör'!$A:$H,9,0)</f>
        <v>#REF!</v>
      </c>
      <c r="J493" s="132" t="e">
        <f>VLOOKUP(A493,'Tüm - Sektör'!$A:$H,10,0)</f>
        <v>#REF!</v>
      </c>
      <c r="K493" s="133" t="e">
        <f>VLOOKUP(A493,'Tüm - Sektör'!$A:$H,11,0)</f>
        <v>#REF!</v>
      </c>
      <c r="L493" s="133" t="e">
        <f>VLOOKUP(A493,'Tüm - Sektör'!$A:$H,12,0)</f>
        <v>#REF!</v>
      </c>
      <c r="M493" s="133" t="e">
        <f>VLOOKUP(A493,'Tüm - Sektör'!$A:$H,13,0)</f>
        <v>#REF!</v>
      </c>
      <c r="N493" s="134" t="e">
        <f>VLOOKUP(A493,'Tüm - Sektör'!$A:$H,14,0)</f>
        <v>#REF!</v>
      </c>
      <c r="O493" s="135" t="e">
        <f>VLOOKUP(A493,'Tüm - Sektör'!$A:$H,15,0)</f>
        <v>#REF!</v>
      </c>
      <c r="P493" s="153" t="e">
        <f>VLOOKUP(A493,'Tüm - Sektör'!$A:$H,16,0)</f>
        <v>#REF!</v>
      </c>
      <c r="Q493" s="158">
        <f>E493*G493/100</f>
        <v>100.52457971620041</v>
      </c>
      <c r="R493" s="166" t="str">
        <f>IF(OR(H493="", H494="", Q493=0), "", IF(H493&lt;H494, (H494-H493)/H493, ""))</f>
        <v/>
      </c>
      <c r="S493" s="191">
        <v>100.52457971620041</v>
      </c>
      <c r="T493" s="208">
        <f>S493-Q493</f>
        <v>0</v>
      </c>
      <c r="U493" s="222"/>
      <c r="W493" s="200"/>
      <c r="X493" s="209" t="str">
        <f>IF(COUNTIF('Yıldız Liste'!A:A, A493)&gt;0, "Yıldız Pazar", IF(COUNTIF('Ana Pazar Liste'!A:A, A493)&gt;0, "Ana Pazar", IF(COUNTIF('Alt Pazar Liste'!A:A, A493)&gt;0, "Alt Pazar", "")))</f>
        <v>Yıldız Pazar</v>
      </c>
    </row>
    <row r="494" spans="1:24" ht="30" customHeight="1" thickTop="1" thickBot="1">
      <c r="A494" s="125" t="s">
        <v>397</v>
      </c>
      <c r="B494" s="136" t="s">
        <v>255</v>
      </c>
      <c r="C494" s="137">
        <v>11360173813</v>
      </c>
      <c r="D494" s="137">
        <v>2100000000</v>
      </c>
      <c r="E494" s="128">
        <f>VLOOKUP(A494,'Tüm - Sektör'!$A:$H,5,0)</f>
        <v>10.030975652815895</v>
      </c>
      <c r="F494" s="128">
        <f>VLOOKUP(A494,'Tüm - Sektör'!$A:$H,6,0)</f>
        <v>1.5922183575898246</v>
      </c>
      <c r="G494" s="127">
        <f>VLOOKUP(A494,'Tüm - Sektör'!$A:$H,7,0)</f>
        <v>1038.647878</v>
      </c>
      <c r="H494" s="159">
        <v>3.84</v>
      </c>
      <c r="I494" s="141" t="e">
        <f>VLOOKUP(A494,'Tüm - Sektör'!$A:$H,9,0)</f>
        <v>#REF!</v>
      </c>
      <c r="J494" s="145" t="e">
        <f>VLOOKUP(A494,'Tüm - Sektör'!$A:$H,10,0)</f>
        <v>#REF!</v>
      </c>
      <c r="K494" s="146" t="e">
        <f>VLOOKUP(A494,'Tüm - Sektör'!$A:$H,11,0)</f>
        <v>#REF!</v>
      </c>
      <c r="L494" s="146" t="e">
        <f>VLOOKUP(A494,'Tüm - Sektör'!$A:$H,12,0)</f>
        <v>#REF!</v>
      </c>
      <c r="M494" s="146" t="e">
        <f>VLOOKUP(A494,'Tüm - Sektör'!$A:$H,13,0)</f>
        <v>#REF!</v>
      </c>
      <c r="N494" s="147" t="e">
        <f>VLOOKUP(A494,'Tüm - Sektör'!$A:$H,14,0)</f>
        <v>#REF!</v>
      </c>
      <c r="O494" s="148" t="e">
        <f>VLOOKUP(A494,'Tüm - Sektör'!$A:$H,15,0)</f>
        <v>#REF!</v>
      </c>
      <c r="P494" s="156" t="e">
        <f>VLOOKUP(A494,'Tüm - Sektör'!$A:$H,16,0)</f>
        <v>#REF!</v>
      </c>
      <c r="Q494" s="158">
        <f>E494*G494/100</f>
        <v>104.18651576066894</v>
      </c>
      <c r="R494" s="166" t="str">
        <f>IF(OR(H494="", H495="", Q494=0), "", IF(H494&lt;H495, (H495-H494)/H494, ""))</f>
        <v/>
      </c>
      <c r="S494" s="191">
        <v>104.18651576066894</v>
      </c>
      <c r="T494" s="208">
        <f>S494-Q494</f>
        <v>0</v>
      </c>
      <c r="U494" s="222"/>
      <c r="W494" s="200"/>
      <c r="X494" s="209" t="str">
        <f>IF(COUNTIF('Yıldız Liste'!A:A, A494)&gt;0, "Yıldız Pazar", IF(COUNTIF('Ana Pazar Liste'!A:A, A494)&gt;0, "Ana Pazar", IF(COUNTIF('Alt Pazar Liste'!A:A, A494)&gt;0, "Alt Pazar", "")))</f>
        <v>Yıldız Pazar</v>
      </c>
    </row>
    <row r="495" spans="1:24" ht="30" customHeight="1" thickTop="1" thickBot="1">
      <c r="A495" s="125" t="s">
        <v>93</v>
      </c>
      <c r="B495" s="136" t="s">
        <v>353</v>
      </c>
      <c r="C495" s="137">
        <v>23667886165</v>
      </c>
      <c r="D495" s="137">
        <v>5580000000</v>
      </c>
      <c r="E495" s="128">
        <f>VLOOKUP(A495,'Tüm - Sektör'!$A:$H,5,0)</f>
        <v>2.9198068934322432</v>
      </c>
      <c r="F495" s="128">
        <f>VLOOKUP(A495,'Tüm - Sektör'!$A:$H,6,0)</f>
        <v>0.17442096137588073</v>
      </c>
      <c r="G495" s="127">
        <f>VLOOKUP(A495,'Tüm - Sektör'!$A:$H,7,0)</f>
        <v>3586.7231099999999</v>
      </c>
      <c r="H495" s="159">
        <v>3.82</v>
      </c>
      <c r="I495" s="141" t="e">
        <f>VLOOKUP(A495,'Tüm - Sektör'!$A:$H,9,0)</f>
        <v>#REF!</v>
      </c>
      <c r="J495" s="145" t="e">
        <f>VLOOKUP(A495,'Tüm - Sektör'!$A:$H,10,0)</f>
        <v>#REF!</v>
      </c>
      <c r="K495" s="146" t="e">
        <f>VLOOKUP(A495,'Tüm - Sektör'!$A:$H,11,0)</f>
        <v>#REF!</v>
      </c>
      <c r="L495" s="146" t="e">
        <f>VLOOKUP(A495,'Tüm - Sektör'!$A:$H,12,0)</f>
        <v>#REF!</v>
      </c>
      <c r="M495" s="146" t="e">
        <f>VLOOKUP(A495,'Tüm - Sektör'!$A:$H,13,0)</f>
        <v>#REF!</v>
      </c>
      <c r="N495" s="147" t="e">
        <f>VLOOKUP(A495,'Tüm - Sektör'!$A:$H,14,0)</f>
        <v>#REF!</v>
      </c>
      <c r="O495" s="148" t="e">
        <f>VLOOKUP(A495,'Tüm - Sektör'!$A:$H,15,0)</f>
        <v>#REF!</v>
      </c>
      <c r="P495" s="156" t="e">
        <f>VLOOKUP(A495,'Tüm - Sektör'!$A:$H,16,0)</f>
        <v>#REF!</v>
      </c>
      <c r="Q495" s="158">
        <f>E495*G495/100</f>
        <v>104.72538861410735</v>
      </c>
      <c r="R495" s="166" t="str">
        <f>IF(OR(H495="", H496="", Q495=0), "", IF(H495&lt;H496, (H496-H495)/H495, ""))</f>
        <v/>
      </c>
      <c r="S495" s="191">
        <v>104.72538861410735</v>
      </c>
      <c r="T495" s="208">
        <f>S495-Q495</f>
        <v>0</v>
      </c>
      <c r="U495" s="222"/>
      <c r="W495" s="200"/>
      <c r="X495" s="209" t="str">
        <f>IF(COUNTIF('Yıldız Liste'!A:A, A495)&gt;0, "Yıldız Pazar", IF(COUNTIF('Ana Pazar Liste'!A:A, A495)&gt;0, "Ana Pazar", IF(COUNTIF('Alt Pazar Liste'!A:A, A495)&gt;0, "Alt Pazar", "")))</f>
        <v>Yıldız Pazar</v>
      </c>
    </row>
    <row r="496" spans="1:24" ht="30" customHeight="1" thickTop="1" thickBot="1">
      <c r="A496" s="125" t="s">
        <v>538</v>
      </c>
      <c r="B496" s="126" t="s">
        <v>200</v>
      </c>
      <c r="C496" s="127">
        <v>12776501404</v>
      </c>
      <c r="D496" s="127">
        <v>2500000000</v>
      </c>
      <c r="E496" s="128">
        <f>VLOOKUP(A496,'Tüm - Sektör'!$A:$H,5,0)</f>
        <v>18.220080350554344</v>
      </c>
      <c r="F496" s="128">
        <f>VLOOKUP(A496,'Tüm - Sektör'!$A:$H,6,0)</f>
        <v>2.4293440467405794</v>
      </c>
      <c r="G496" s="127">
        <f>VLOOKUP(A496,'Tüm - Sektör'!$A:$H,7,0)</f>
        <v>587.20383200000003</v>
      </c>
      <c r="H496" s="159">
        <v>3.74</v>
      </c>
      <c r="I496" s="128" t="e">
        <f>VLOOKUP(A496,'Tüm - Sektör'!$A:$H,9,0)</f>
        <v>#REF!</v>
      </c>
      <c r="J496" s="127" t="e">
        <f>VLOOKUP(A496,'Tüm - Sektör'!$A:$H,10,0)</f>
        <v>#REF!</v>
      </c>
      <c r="K496" s="128" t="e">
        <f>VLOOKUP(A496,'Tüm - Sektör'!$A:$H,11,0)</f>
        <v>#REF!</v>
      </c>
      <c r="L496" s="128" t="e">
        <f>VLOOKUP(A496,'Tüm - Sektör'!$A:$H,12,0)</f>
        <v>#REF!</v>
      </c>
      <c r="M496" s="128" t="e">
        <f>VLOOKUP(A496,'Tüm - Sektör'!$A:$H,13,0)</f>
        <v>#REF!</v>
      </c>
      <c r="N496" s="129" t="e">
        <f>VLOOKUP(A496,'Tüm - Sektör'!$A:$H,14,0)</f>
        <v>#REF!</v>
      </c>
      <c r="O496" s="130" t="e">
        <f>VLOOKUP(A496,'Tüm - Sektör'!$A:$H,15,0)</f>
        <v>#REF!</v>
      </c>
      <c r="P496" s="152" t="e">
        <f>VLOOKUP(A496,'Tüm - Sektör'!$A:$H,16,0)</f>
        <v>#REF!</v>
      </c>
      <c r="Q496" s="158">
        <f>E496*G496/100</f>
        <v>106.98901001193416</v>
      </c>
      <c r="R496" s="166" t="str">
        <f>IF(OR(H496="", H497="", Q496=0), "", IF(H496&lt;H497, (H497-H496)/H496, ""))</f>
        <v/>
      </c>
      <c r="S496" s="191">
        <v>106.98901001193416</v>
      </c>
      <c r="T496" s="208">
        <f>S496-Q496</f>
        <v>0</v>
      </c>
      <c r="U496" s="222"/>
      <c r="W496" s="200"/>
      <c r="X496" s="209" t="str">
        <f>IF(COUNTIF('Yıldız Liste'!A:A, A496)&gt;0, "Yıldız Pazar", IF(COUNTIF('Ana Pazar Liste'!A:A, A496)&gt;0, "Ana Pazar", IF(COUNTIF('Alt Pazar Liste'!A:A, A496)&gt;0, "Alt Pazar", "")))</f>
        <v>Yıldız Pazar</v>
      </c>
    </row>
    <row r="497" spans="1:24" ht="30" customHeight="1" thickTop="1" thickBot="1">
      <c r="A497" s="125" t="s">
        <v>509</v>
      </c>
      <c r="B497" s="136" t="s">
        <v>607</v>
      </c>
      <c r="C497" s="137">
        <v>-1084984172</v>
      </c>
      <c r="D497" s="137">
        <v>700000000</v>
      </c>
      <c r="E497" s="128">
        <f>VLOOKUP(A497,'Tüm - Sektör'!$A:$H,5,0)</f>
        <v>35.052236595586571</v>
      </c>
      <c r="F497" s="128">
        <f>VLOOKUP(A497,'Tüm - Sektör'!$A:$H,6,0)</f>
        <v>16.691541235993604</v>
      </c>
      <c r="G497" s="127">
        <f>VLOOKUP(A497,'Tüm - Sektör'!$A:$H,7,0)</f>
        <v>308.44022699999999</v>
      </c>
      <c r="H497" s="159">
        <v>3.7</v>
      </c>
      <c r="I497" s="141" t="e">
        <f>VLOOKUP(A497,'Tüm - Sektör'!$A:$H,9,0)</f>
        <v>#REF!</v>
      </c>
      <c r="J497" s="145" t="e">
        <f>VLOOKUP(A497,'Tüm - Sektör'!$A:$H,10,0)</f>
        <v>#REF!</v>
      </c>
      <c r="K497" s="146" t="e">
        <f>VLOOKUP(A497,'Tüm - Sektör'!$A:$H,11,0)</f>
        <v>#REF!</v>
      </c>
      <c r="L497" s="146" t="e">
        <f>VLOOKUP(A497,'Tüm - Sektör'!$A:$H,12,0)</f>
        <v>#REF!</v>
      </c>
      <c r="M497" s="146" t="e">
        <f>VLOOKUP(A497,'Tüm - Sektör'!$A:$H,13,0)</f>
        <v>#REF!</v>
      </c>
      <c r="N497" s="147" t="e">
        <f>VLOOKUP(A497,'Tüm - Sektör'!$A:$H,14,0)</f>
        <v>#REF!</v>
      </c>
      <c r="O497" s="148" t="e">
        <f>VLOOKUP(A497,'Tüm - Sektör'!$A:$H,15,0)</f>
        <v>#REF!</v>
      </c>
      <c r="P497" s="156" t="e">
        <f>VLOOKUP(A497,'Tüm - Sektör'!$A:$H,16,0)</f>
        <v>#REF!</v>
      </c>
      <c r="Q497" s="158">
        <f>E497*G497/100</f>
        <v>108.11519812400429</v>
      </c>
      <c r="R497" s="166" t="str">
        <f>IF(OR(H497="", H498="", Q497=0), "", IF(H497&lt;H498, (H498-H497)/H497, ""))</f>
        <v/>
      </c>
      <c r="S497" s="191">
        <v>108.11519812400429</v>
      </c>
      <c r="T497" s="208">
        <f>S497-Q497</f>
        <v>0</v>
      </c>
      <c r="U497" s="222"/>
      <c r="W497" s="200"/>
      <c r="X497" s="209" t="str">
        <f>IF(COUNTIF('Yıldız Liste'!A:A, A497)&gt;0, "Yıldız Pazar", IF(COUNTIF('Ana Pazar Liste'!A:A, A497)&gt;0, "Ana Pazar", IF(COUNTIF('Alt Pazar Liste'!A:A, A497)&gt;0, "Alt Pazar", "")))</f>
        <v>Yıldız Pazar</v>
      </c>
    </row>
    <row r="498" spans="1:24" ht="30" customHeight="1" thickTop="1" thickBot="1">
      <c r="A498" s="125" t="s">
        <v>222</v>
      </c>
      <c r="B498" s="136" t="s">
        <v>221</v>
      </c>
      <c r="C498" s="137">
        <v>17584122383</v>
      </c>
      <c r="D498" s="137">
        <v>2028600000</v>
      </c>
      <c r="E498" s="128">
        <f>VLOOKUP(A498,'Tüm - Sektör'!$A:$H,5,0)</f>
        <v>12.600846961367001</v>
      </c>
      <c r="F498" s="128">
        <f>VLOOKUP(A498,'Tüm - Sektör'!$A:$H,6,0)</f>
        <v>2.0705325448366692</v>
      </c>
      <c r="G498" s="127">
        <f>VLOOKUP(A498,'Tüm - Sektör'!$A:$H,7,0)</f>
        <v>886.89157399999999</v>
      </c>
      <c r="H498" s="159">
        <v>3.58</v>
      </c>
      <c r="I498" s="141" t="e">
        <f>VLOOKUP(A498,'Tüm - Sektör'!$A:$H,9,0)</f>
        <v>#REF!</v>
      </c>
      <c r="J498" s="145" t="e">
        <f>VLOOKUP(A498,'Tüm - Sektör'!$A:$H,10,0)</f>
        <v>#REF!</v>
      </c>
      <c r="K498" s="146" t="e">
        <f>VLOOKUP(A498,'Tüm - Sektör'!$A:$H,11,0)</f>
        <v>#REF!</v>
      </c>
      <c r="L498" s="146" t="e">
        <f>VLOOKUP(A498,'Tüm - Sektör'!$A:$H,12,0)</f>
        <v>#REF!</v>
      </c>
      <c r="M498" s="146" t="e">
        <f>VLOOKUP(A498,'Tüm - Sektör'!$A:$H,13,0)</f>
        <v>#REF!</v>
      </c>
      <c r="N498" s="147" t="e">
        <f>VLOOKUP(A498,'Tüm - Sektör'!$A:$H,14,0)</f>
        <v>#REF!</v>
      </c>
      <c r="O498" s="148" t="e">
        <f>VLOOKUP(A498,'Tüm - Sektör'!$A:$H,15,0)</f>
        <v>#REF!</v>
      </c>
      <c r="P498" s="156" t="e">
        <f>VLOOKUP(A498,'Tüm - Sektör'!$A:$H,16,0)</f>
        <v>#REF!</v>
      </c>
      <c r="Q498" s="158">
        <f>E498*G498/100</f>
        <v>111.75584995299896</v>
      </c>
      <c r="R498" s="166" t="str">
        <f>IF(OR(H498="", H499="", Q498=0), "", IF(H498&lt;H499, (H499-H498)/H498, ""))</f>
        <v/>
      </c>
      <c r="S498" s="191">
        <v>111.75584995299896</v>
      </c>
      <c r="T498" s="208">
        <f>S498-Q498</f>
        <v>0</v>
      </c>
      <c r="U498" s="222"/>
      <c r="W498" s="200"/>
      <c r="X498" s="209" t="str">
        <f>IF(COUNTIF('Yıldız Liste'!A:A, A498)&gt;0, "Yıldız Pazar", IF(COUNTIF('Ana Pazar Liste'!A:A, A498)&gt;0, "Ana Pazar", IF(COUNTIF('Alt Pazar Liste'!A:A, A498)&gt;0, "Alt Pazar", "")))</f>
        <v>Yıldız Pazar</v>
      </c>
    </row>
    <row r="499" spans="1:24" ht="30" customHeight="1" thickTop="1" thickBot="1">
      <c r="A499" s="125" t="s">
        <v>210</v>
      </c>
      <c r="B499" s="126" t="s">
        <v>208</v>
      </c>
      <c r="C499" s="127">
        <v>12047691662</v>
      </c>
      <c r="D499" s="127">
        <v>1820000000</v>
      </c>
      <c r="E499" s="128">
        <f>VLOOKUP(A499,'Tüm - Sektör'!$A:$H,5,0)</f>
        <v>14.478675943617663</v>
      </c>
      <c r="F499" s="128">
        <f>VLOOKUP(A499,'Tüm - Sektör'!$A:$H,6,0)</f>
        <v>2.6517721508457259</v>
      </c>
      <c r="G499" s="127">
        <f>VLOOKUP(A499,'Tüm - Sektör'!$A:$H,7,0)</f>
        <v>817.38648999999998</v>
      </c>
      <c r="H499" s="159">
        <v>3.38</v>
      </c>
      <c r="I499" s="128" t="e">
        <f>VLOOKUP(A499,'Tüm - Sektör'!$A:$H,9,0)</f>
        <v>#REF!</v>
      </c>
      <c r="J499" s="127" t="e">
        <f>VLOOKUP(A499,'Tüm - Sektör'!$A:$H,10,0)</f>
        <v>#REF!</v>
      </c>
      <c r="K499" s="128" t="e">
        <f>VLOOKUP(A499,'Tüm - Sektör'!$A:$H,11,0)</f>
        <v>#REF!</v>
      </c>
      <c r="L499" s="128" t="e">
        <f>VLOOKUP(A499,'Tüm - Sektör'!$A:$H,12,0)</f>
        <v>#REF!</v>
      </c>
      <c r="M499" s="128" t="e">
        <f>VLOOKUP(A499,'Tüm - Sektör'!$A:$H,13,0)</f>
        <v>#REF!</v>
      </c>
      <c r="N499" s="129" t="e">
        <f>VLOOKUP(A499,'Tüm - Sektör'!$A:$H,14,0)</f>
        <v>#REF!</v>
      </c>
      <c r="O499" s="130" t="e">
        <f>VLOOKUP(A499,'Tüm - Sektör'!$A:$H,15,0)</f>
        <v>#REF!</v>
      </c>
      <c r="P499" s="152" t="e">
        <f>VLOOKUP(A499,'Tüm - Sektör'!$A:$H,16,0)</f>
        <v>#REF!</v>
      </c>
      <c r="Q499" s="158">
        <f>E499*G499/100</f>
        <v>118.3467410940108</v>
      </c>
      <c r="R499" s="166" t="str">
        <f>IF(OR(H499="", H500="", Q499=0), "", IF(H499&lt;H500, (H500-H499)/H499, ""))</f>
        <v/>
      </c>
      <c r="S499" s="191">
        <v>118.3467410940108</v>
      </c>
      <c r="T499" s="208">
        <f>S499-Q499</f>
        <v>0</v>
      </c>
      <c r="U499" s="222"/>
      <c r="W499" s="200"/>
      <c r="X499" s="209" t="str">
        <f>IF(COUNTIF('Yıldız Liste'!A:A, A499)&gt;0, "Yıldız Pazar", IF(COUNTIF('Ana Pazar Liste'!A:A, A499)&gt;0, "Ana Pazar", IF(COUNTIF('Alt Pazar Liste'!A:A, A499)&gt;0, "Alt Pazar", "")))</f>
        <v>Yıldız Pazar</v>
      </c>
    </row>
    <row r="500" spans="1:24" ht="30" customHeight="1" thickTop="1" thickBot="1">
      <c r="A500" s="125" t="s">
        <v>137</v>
      </c>
      <c r="B500" s="136" t="s">
        <v>221</v>
      </c>
      <c r="C500" s="137">
        <v>57723814677</v>
      </c>
      <c r="D500" s="137">
        <v>4000000000</v>
      </c>
      <c r="E500" s="128">
        <f>VLOOKUP(A500,'Tüm - Sektör'!$A:$H,5,0)</f>
        <v>5.2170719288140965</v>
      </c>
      <c r="F500" s="128">
        <f>VLOOKUP(A500,'Tüm - Sektör'!$A:$H,6,0)</f>
        <v>0.43475599406784138</v>
      </c>
      <c r="G500" s="127">
        <f>VLOOKUP(A500,'Tüm - Sektör'!$A:$H,7,0)</f>
        <v>2366.5207919999998</v>
      </c>
      <c r="H500" s="159">
        <v>3.24</v>
      </c>
      <c r="I500" s="141" t="e">
        <f>VLOOKUP(A500,'Tüm - Sektör'!$A:$H,9,0)</f>
        <v>#REF!</v>
      </c>
      <c r="J500" s="145" t="e">
        <f>VLOOKUP(A500,'Tüm - Sektör'!$A:$H,10,0)</f>
        <v>#REF!</v>
      </c>
      <c r="K500" s="146" t="e">
        <f>VLOOKUP(A500,'Tüm - Sektör'!$A:$H,11,0)</f>
        <v>#REF!</v>
      </c>
      <c r="L500" s="146" t="e">
        <f>VLOOKUP(A500,'Tüm - Sektör'!$A:$H,12,0)</f>
        <v>#REF!</v>
      </c>
      <c r="M500" s="146" t="e">
        <f>VLOOKUP(A500,'Tüm - Sektör'!$A:$H,13,0)</f>
        <v>#REF!</v>
      </c>
      <c r="N500" s="147" t="e">
        <f>VLOOKUP(A500,'Tüm - Sektör'!$A:$H,14,0)</f>
        <v>#REF!</v>
      </c>
      <c r="O500" s="148" t="e">
        <f>VLOOKUP(A500,'Tüm - Sektör'!$A:$H,15,0)</f>
        <v>#REF!</v>
      </c>
      <c r="P500" s="156" t="e">
        <f>VLOOKUP(A500,'Tüm - Sektör'!$A:$H,16,0)</f>
        <v>#REF!</v>
      </c>
      <c r="Q500" s="158">
        <f>E500*G500/100</f>
        <v>123.46309192898103</v>
      </c>
      <c r="R500" s="166" t="str">
        <f>IF(OR(H500="", H501="", Q500=0), "", IF(H500&lt;H501, (H501-H500)/H500, ""))</f>
        <v/>
      </c>
      <c r="S500" s="191">
        <v>123.46309192898103</v>
      </c>
      <c r="T500" s="208">
        <f>S500-Q500</f>
        <v>0</v>
      </c>
      <c r="U500" s="222"/>
      <c r="W500" s="200"/>
      <c r="X500" s="209" t="str">
        <f>IF(COUNTIF('Yıldız Liste'!A:A, A500)&gt;0, "Yıldız Pazar", IF(COUNTIF('Ana Pazar Liste'!A:A, A500)&gt;0, "Ana Pazar", IF(COUNTIF('Alt Pazar Liste'!A:A, A500)&gt;0, "Alt Pazar", "")))</f>
        <v>Yıldız Pazar</v>
      </c>
    </row>
    <row r="501" spans="1:24" ht="30" customHeight="1" thickTop="1" thickBot="1">
      <c r="A501" s="125" t="s">
        <v>706</v>
      </c>
      <c r="B501" s="136" t="s">
        <v>693</v>
      </c>
      <c r="C501" s="137">
        <v>8960111644</v>
      </c>
      <c r="D501" s="137">
        <v>6250000000</v>
      </c>
      <c r="E501" s="128">
        <f>VLOOKUP(A501,'Tüm - Sektör'!$A:$H,5,0)</f>
        <v>5.5055752551920163</v>
      </c>
      <c r="F501" s="128">
        <f>VLOOKUP(A501,'Tüm - Sektör'!$A:$H,6,0)</f>
        <v>0.28976711869431665</v>
      </c>
      <c r="G501" s="127">
        <f>VLOOKUP(A501,'Tüm - Sektör'!$A:$H,7,0)</f>
        <v>2351.6406480000001</v>
      </c>
      <c r="H501" s="159">
        <v>3.09</v>
      </c>
      <c r="I501" s="141" t="e">
        <f>VLOOKUP(A501,'Tüm - Sektör'!$A:$H,9,0)</f>
        <v>#REF!</v>
      </c>
      <c r="J501" s="145" t="e">
        <f>VLOOKUP(A501,'Tüm - Sektör'!$A:$H,10,0)</f>
        <v>#REF!</v>
      </c>
      <c r="K501" s="146" t="e">
        <f>VLOOKUP(A501,'Tüm - Sektör'!$A:$H,11,0)</f>
        <v>#REF!</v>
      </c>
      <c r="L501" s="146" t="e">
        <f>VLOOKUP(A501,'Tüm - Sektör'!$A:$H,12,0)</f>
        <v>#REF!</v>
      </c>
      <c r="M501" s="146" t="e">
        <f>VLOOKUP(A501,'Tüm - Sektör'!$A:$H,13,0)</f>
        <v>#REF!</v>
      </c>
      <c r="N501" s="147" t="e">
        <f>VLOOKUP(A501,'Tüm - Sektör'!$A:$H,14,0)</f>
        <v>#REF!</v>
      </c>
      <c r="O501" s="148" t="e">
        <f>VLOOKUP(A501,'Tüm - Sektör'!$A:$H,15,0)</f>
        <v>#REF!</v>
      </c>
      <c r="P501" s="156" t="e">
        <f>VLOOKUP(A501,'Tüm - Sektör'!$A:$H,16,0)</f>
        <v>#REF!</v>
      </c>
      <c r="Q501" s="158">
        <f>E501*G501/100</f>
        <v>129.47134560732519</v>
      </c>
      <c r="R501" s="166" t="str">
        <f>IF(OR(H501="", H502="", Q501=0), "", IF(H501&lt;H502, (H502-H501)/H501, ""))</f>
        <v/>
      </c>
      <c r="S501" s="191">
        <v>129.47134560732519</v>
      </c>
      <c r="T501" s="208">
        <f>S501-Q501</f>
        <v>0</v>
      </c>
      <c r="U501" s="222"/>
      <c r="W501" s="200"/>
      <c r="X501" s="209" t="str">
        <f>IF(COUNTIF('Yıldız Liste'!A:A, A501)&gt;0, "Yıldız Pazar", IF(COUNTIF('Ana Pazar Liste'!A:A, A501)&gt;0, "Ana Pazar", IF(COUNTIF('Alt Pazar Liste'!A:A, A501)&gt;0, "Alt Pazar", "")))</f>
        <v>Yıldız Pazar</v>
      </c>
    </row>
    <row r="502" spans="1:24" ht="30" customHeight="1" thickTop="1" thickBot="1">
      <c r="A502" s="125" t="s">
        <v>359</v>
      </c>
      <c r="B502" s="136" t="s">
        <v>376</v>
      </c>
      <c r="C502" s="137">
        <v>10008596677</v>
      </c>
      <c r="D502" s="137">
        <v>2640000000</v>
      </c>
      <c r="E502" s="128">
        <f>VLOOKUP(A502,'Tüm - Sektör'!$A:$H,5,0)</f>
        <v>10.487350095390839</v>
      </c>
      <c r="F502" s="128">
        <f>VLOOKUP(A502,'Tüm - Sektör'!$A:$H,6,0)</f>
        <v>1.3241603655796514</v>
      </c>
      <c r="G502" s="127">
        <f>VLOOKUP(A502,'Tüm - Sektör'!$A:$H,7,0)</f>
        <v>1242.5161049999999</v>
      </c>
      <c r="H502" s="159">
        <v>3.07</v>
      </c>
      <c r="I502" s="141" t="e">
        <f>VLOOKUP(A502,'Tüm - Sektör'!$A:$H,9,0)</f>
        <v>#REF!</v>
      </c>
      <c r="J502" s="145" t="e">
        <f>VLOOKUP(A502,'Tüm - Sektör'!$A:$H,10,0)</f>
        <v>#REF!</v>
      </c>
      <c r="K502" s="146" t="e">
        <f>VLOOKUP(A502,'Tüm - Sektör'!$A:$H,11,0)</f>
        <v>#REF!</v>
      </c>
      <c r="L502" s="146" t="e">
        <f>VLOOKUP(A502,'Tüm - Sektör'!$A:$H,12,0)</f>
        <v>#REF!</v>
      </c>
      <c r="M502" s="146" t="e">
        <f>VLOOKUP(A502,'Tüm - Sektör'!$A:$H,13,0)</f>
        <v>#REF!</v>
      </c>
      <c r="N502" s="147" t="e">
        <f>VLOOKUP(A502,'Tüm - Sektör'!$A:$H,14,0)</f>
        <v>#REF!</v>
      </c>
      <c r="O502" s="148" t="e">
        <f>VLOOKUP(A502,'Tüm - Sektör'!$A:$H,15,0)</f>
        <v>#REF!</v>
      </c>
      <c r="P502" s="156" t="e">
        <f>VLOOKUP(A502,'Tüm - Sektör'!$A:$H,16,0)</f>
        <v>#REF!</v>
      </c>
      <c r="Q502" s="158">
        <f>E502*G502/100</f>
        <v>130.30701392296405</v>
      </c>
      <c r="R502" s="166" t="str">
        <f>IF(OR(H502="", H503="", Q502=0), "", IF(H502&lt;H503, (H503-H502)/H502, ""))</f>
        <v/>
      </c>
      <c r="S502" s="191">
        <v>130.30701392296405</v>
      </c>
      <c r="T502" s="208">
        <f>S502-Q502</f>
        <v>0</v>
      </c>
      <c r="U502" s="222"/>
      <c r="W502" s="200"/>
      <c r="X502" s="209" t="str">
        <f>IF(COUNTIF('Yıldız Liste'!A:A, A502)&gt;0, "Yıldız Pazar", IF(COUNTIF('Ana Pazar Liste'!A:A, A502)&gt;0, "Ana Pazar", IF(COUNTIF('Alt Pazar Liste'!A:A, A502)&gt;0, "Alt Pazar", "")))</f>
        <v>Yıldız Pazar</v>
      </c>
    </row>
    <row r="503" spans="1:24" ht="30" customHeight="1" thickTop="1" thickBot="1">
      <c r="A503" s="125" t="s">
        <v>224</v>
      </c>
      <c r="B503" s="136" t="s">
        <v>221</v>
      </c>
      <c r="C503" s="137">
        <v>40615610982</v>
      </c>
      <c r="D503" s="137">
        <v>6900847276</v>
      </c>
      <c r="E503" s="128">
        <f>VLOOKUP(A503,'Tüm - Sektör'!$A:$H,5,0)</f>
        <v>4.7374935551076378</v>
      </c>
      <c r="F503" s="128">
        <f>VLOOKUP(A503,'Tüm - Sektör'!$A:$H,6,0)</f>
        <v>0.34325448496620503</v>
      </c>
      <c r="G503" s="127">
        <f>VLOOKUP(A503,'Tüm - Sektör'!$A:$H,7,0)</f>
        <v>2787.1569650000001</v>
      </c>
      <c r="H503" s="159">
        <v>3.03</v>
      </c>
      <c r="I503" s="141" t="e">
        <f>VLOOKUP(A503,'Tüm - Sektör'!$A:$H,9,0)</f>
        <v>#REF!</v>
      </c>
      <c r="J503" s="145" t="e">
        <f>VLOOKUP(A503,'Tüm - Sektör'!$A:$H,10,0)</f>
        <v>#REF!</v>
      </c>
      <c r="K503" s="146" t="e">
        <f>VLOOKUP(A503,'Tüm - Sektör'!$A:$H,11,0)</f>
        <v>#REF!</v>
      </c>
      <c r="L503" s="146" t="e">
        <f>VLOOKUP(A503,'Tüm - Sektör'!$A:$H,12,0)</f>
        <v>#REF!</v>
      </c>
      <c r="M503" s="146" t="e">
        <f>VLOOKUP(A503,'Tüm - Sektör'!$A:$H,13,0)</f>
        <v>#REF!</v>
      </c>
      <c r="N503" s="147" t="e">
        <f>VLOOKUP(A503,'Tüm - Sektör'!$A:$H,14,0)</f>
        <v>#REF!</v>
      </c>
      <c r="O503" s="148" t="e">
        <f>VLOOKUP(A503,'Tüm - Sektör'!$A:$H,15,0)</f>
        <v>#REF!</v>
      </c>
      <c r="P503" s="156" t="e">
        <f>VLOOKUP(A503,'Tüm - Sektör'!$A:$H,16,0)</f>
        <v>#REF!</v>
      </c>
      <c r="Q503" s="158">
        <f>E503*G503/100</f>
        <v>132.04138158760864</v>
      </c>
      <c r="R503" s="166" t="str">
        <f>IF(OR(H503="", H504="", Q503=0), "", IF(H503&lt;H504, (H504-H503)/H503, ""))</f>
        <v/>
      </c>
      <c r="S503" s="191">
        <v>132.04138158760864</v>
      </c>
      <c r="T503" s="208">
        <f>S503-Q503</f>
        <v>0</v>
      </c>
      <c r="U503" s="222"/>
      <c r="W503" s="200"/>
      <c r="X503" s="209" t="str">
        <f>IF(COUNTIF('Yıldız Liste'!A:A, A503)&gt;0, "Yıldız Pazar", IF(COUNTIF('Ana Pazar Liste'!A:A, A503)&gt;0, "Ana Pazar", IF(COUNTIF('Alt Pazar Liste'!A:A, A503)&gt;0, "Alt Pazar", "")))</f>
        <v>Yıldız Pazar</v>
      </c>
    </row>
    <row r="504" spans="1:24" ht="30" customHeight="1" thickTop="1" thickBot="1">
      <c r="A504" s="125" t="s">
        <v>263</v>
      </c>
      <c r="B504" s="136" t="s">
        <v>255</v>
      </c>
      <c r="C504" s="137">
        <v>14932847381</v>
      </c>
      <c r="D504" s="137">
        <v>8430000000</v>
      </c>
      <c r="E504" s="128">
        <f>VLOOKUP(A504,'Tüm - Sektör'!$A:$H,5,0)</f>
        <v>4.0737369859176127</v>
      </c>
      <c r="F504" s="128">
        <f>VLOOKUP(A504,'Tüm - Sektör'!$A:$H,6,0)</f>
        <v>0.24162141078989399</v>
      </c>
      <c r="G504" s="127">
        <f>VLOOKUP(A504,'Tüm - Sektör'!$A:$H,7,0)</f>
        <v>3719.4775850000001</v>
      </c>
      <c r="H504" s="159">
        <v>2.64</v>
      </c>
      <c r="I504" s="141" t="e">
        <f>VLOOKUP(A504,'Tüm - Sektör'!$A:$H,9,0)</f>
        <v>#REF!</v>
      </c>
      <c r="J504" s="145" t="e">
        <f>VLOOKUP(A504,'Tüm - Sektör'!$A:$H,10,0)</f>
        <v>#REF!</v>
      </c>
      <c r="K504" s="146" t="e">
        <f>VLOOKUP(A504,'Tüm - Sektör'!$A:$H,11,0)</f>
        <v>#REF!</v>
      </c>
      <c r="L504" s="146" t="e">
        <f>VLOOKUP(A504,'Tüm - Sektör'!$A:$H,12,0)</f>
        <v>#REF!</v>
      </c>
      <c r="M504" s="146" t="e">
        <f>VLOOKUP(A504,'Tüm - Sektör'!$A:$H,13,0)</f>
        <v>#REF!</v>
      </c>
      <c r="N504" s="147" t="e">
        <f>VLOOKUP(A504,'Tüm - Sektör'!$A:$H,14,0)</f>
        <v>#REF!</v>
      </c>
      <c r="O504" s="148" t="e">
        <f>VLOOKUP(A504,'Tüm - Sektör'!$A:$H,15,0)</f>
        <v>#REF!</v>
      </c>
      <c r="P504" s="156" t="e">
        <f>VLOOKUP(A504,'Tüm - Sektör'!$A:$H,16,0)</f>
        <v>#REF!</v>
      </c>
      <c r="Q504" s="158">
        <f>E504*G504/100</f>
        <v>151.52173406306022</v>
      </c>
      <c r="R504" s="166" t="str">
        <f>IF(OR(H504="", H505="", Q504=0), "", IF(H504&lt;H505, (H505-H504)/H504, ""))</f>
        <v/>
      </c>
      <c r="S504" s="191">
        <v>151.52173406306022</v>
      </c>
      <c r="T504" s="208">
        <f>S504-Q504</f>
        <v>0</v>
      </c>
      <c r="U504" s="222"/>
      <c r="W504" s="200"/>
      <c r="X504" s="209" t="str">
        <f>IF(COUNTIF('Yıldız Liste'!A:A, A504)&gt;0, "Yıldız Pazar", IF(COUNTIF('Ana Pazar Liste'!A:A, A504)&gt;0, "Ana Pazar", IF(COUNTIF('Alt Pazar Liste'!A:A, A504)&gt;0, "Alt Pazar", "")))</f>
        <v>Yıldız Pazar</v>
      </c>
    </row>
    <row r="505" spans="1:24" ht="30" customHeight="1" thickTop="1" thickBot="1">
      <c r="A505" s="125" t="s">
        <v>230</v>
      </c>
      <c r="B505" s="136" t="s">
        <v>221</v>
      </c>
      <c r="C505" s="137">
        <v>35563376411</v>
      </c>
      <c r="D505" s="137">
        <v>3900000000</v>
      </c>
      <c r="E505" s="128">
        <f>VLOOKUP(A505,'Tüm - Sektör'!$A:$H,5,0)</f>
        <v>9.1977493107436619</v>
      </c>
      <c r="F505" s="128">
        <f>VLOOKUP(A505,'Tüm - Sektör'!$A:$H,6,0)</f>
        <v>1.1791986295825208</v>
      </c>
      <c r="G505" s="127">
        <f>VLOOKUP(A505,'Tüm - Sektör'!$A:$H,7,0)</f>
        <v>1726.023676</v>
      </c>
      <c r="H505" s="159">
        <v>2.52</v>
      </c>
      <c r="I505" s="141" t="e">
        <f>VLOOKUP(A505,'Tüm - Sektör'!$A:$H,9,0)</f>
        <v>#REF!</v>
      </c>
      <c r="J505" s="145" t="e">
        <f>VLOOKUP(A505,'Tüm - Sektör'!$A:$H,10,0)</f>
        <v>#REF!</v>
      </c>
      <c r="K505" s="146" t="e">
        <f>VLOOKUP(A505,'Tüm - Sektör'!$A:$H,11,0)</f>
        <v>#REF!</v>
      </c>
      <c r="L505" s="146" t="e">
        <f>VLOOKUP(A505,'Tüm - Sektör'!$A:$H,12,0)</f>
        <v>#REF!</v>
      </c>
      <c r="M505" s="146" t="e">
        <f>VLOOKUP(A505,'Tüm - Sektör'!$A:$H,13,0)</f>
        <v>#REF!</v>
      </c>
      <c r="N505" s="147" t="e">
        <f>VLOOKUP(A505,'Tüm - Sektör'!$A:$H,14,0)</f>
        <v>#REF!</v>
      </c>
      <c r="O505" s="148" t="e">
        <f>VLOOKUP(A505,'Tüm - Sektör'!$A:$H,15,0)</f>
        <v>#REF!</v>
      </c>
      <c r="P505" s="156" t="e">
        <f>VLOOKUP(A505,'Tüm - Sektör'!$A:$H,16,0)</f>
        <v>#REF!</v>
      </c>
      <c r="Q505" s="158">
        <f>E505*G505/100</f>
        <v>158.75533076256244</v>
      </c>
      <c r="R505" s="166" t="str">
        <f>IF(OR(H505="", H506="", Q505=0), "", IF(H505&lt;H506, (H506-H505)/H505, ""))</f>
        <v/>
      </c>
      <c r="S505" s="191">
        <v>158.75533076256244</v>
      </c>
      <c r="T505" s="208">
        <f>S505-Q505</f>
        <v>0</v>
      </c>
      <c r="U505" s="222"/>
      <c r="W505" s="200"/>
      <c r="X505" s="209" t="str">
        <f>IF(COUNTIF('Yıldız Liste'!A:A, A505)&gt;0, "Yıldız Pazar", IF(COUNTIF('Ana Pazar Liste'!A:A, A505)&gt;0, "Ana Pazar", IF(COUNTIF('Alt Pazar Liste'!A:A, A505)&gt;0, "Alt Pazar", "")))</f>
        <v>Yıldız Pazar</v>
      </c>
    </row>
    <row r="506" spans="1:24" ht="30" customHeight="1" thickTop="1" thickBot="1">
      <c r="A506" s="125" t="s">
        <v>318</v>
      </c>
      <c r="B506" s="136" t="s">
        <v>221</v>
      </c>
      <c r="C506" s="137">
        <v>30085753929</v>
      </c>
      <c r="D506" s="137">
        <v>3250000000</v>
      </c>
      <c r="E506" s="128">
        <f>VLOOKUP(A506,'Tüm - Sektör'!$A:$H,5,0)</f>
        <v>20.724626192507948</v>
      </c>
      <c r="F506" s="128">
        <f>VLOOKUP(A506,'Tüm - Sektör'!$A:$H,6,0)</f>
        <v>3.1884040296166072</v>
      </c>
      <c r="G506" s="127">
        <f>VLOOKUP(A506,'Tüm - Sektör'!$A:$H,7,0)</f>
        <v>797.71454900000003</v>
      </c>
      <c r="H506" s="159">
        <v>2.42</v>
      </c>
      <c r="I506" s="141" t="e">
        <f>VLOOKUP(A506,'Tüm - Sektör'!$A:$H,9,0)</f>
        <v>#REF!</v>
      </c>
      <c r="J506" s="145" t="e">
        <f>VLOOKUP(A506,'Tüm - Sektör'!$A:$H,10,0)</f>
        <v>#REF!</v>
      </c>
      <c r="K506" s="146" t="e">
        <f>VLOOKUP(A506,'Tüm - Sektör'!$A:$H,11,0)</f>
        <v>#REF!</v>
      </c>
      <c r="L506" s="146" t="e">
        <f>VLOOKUP(A506,'Tüm - Sektör'!$A:$H,12,0)</f>
        <v>#REF!</v>
      </c>
      <c r="M506" s="146" t="e">
        <f>VLOOKUP(A506,'Tüm - Sektör'!$A:$H,13,0)</f>
        <v>#REF!</v>
      </c>
      <c r="N506" s="147" t="e">
        <f>VLOOKUP(A506,'Tüm - Sektör'!$A:$H,14,0)</f>
        <v>#REF!</v>
      </c>
      <c r="O506" s="148" t="e">
        <f>VLOOKUP(A506,'Tüm - Sektör'!$A:$H,15,0)</f>
        <v>#REF!</v>
      </c>
      <c r="P506" s="156" t="e">
        <f>VLOOKUP(A506,'Tüm - Sektör'!$A:$H,16,0)</f>
        <v>#REF!</v>
      </c>
      <c r="Q506" s="158">
        <f>E506*G506/100</f>
        <v>165.32335836350066</v>
      </c>
      <c r="R506" s="166" t="str">
        <f>IF(OR(H506="", H507="", Q506=0), "", IF(H506&lt;H507, (H507-H506)/H506, ""))</f>
        <v/>
      </c>
      <c r="S506" s="191">
        <v>165.32335836350066</v>
      </c>
      <c r="T506" s="208">
        <f>S506-Q506</f>
        <v>0</v>
      </c>
      <c r="U506" s="222"/>
      <c r="W506" s="200"/>
      <c r="X506" s="209" t="str">
        <f>IF(COUNTIF('Yıldız Liste'!A:A, A506)&gt;0, "Yıldız Pazar", IF(COUNTIF('Ana Pazar Liste'!A:A, A506)&gt;0, "Ana Pazar", IF(COUNTIF('Alt Pazar Liste'!A:A, A506)&gt;0, "Alt Pazar", "")))</f>
        <v>Yıldız Pazar</v>
      </c>
    </row>
    <row r="507" spans="1:24" ht="30" customHeight="1" thickTop="1" thickBot="1">
      <c r="A507" s="125" t="s">
        <v>510</v>
      </c>
      <c r="B507" s="136" t="s">
        <v>349</v>
      </c>
      <c r="C507" s="137">
        <v>7188334000</v>
      </c>
      <c r="D507" s="137">
        <v>768000000</v>
      </c>
      <c r="E507" s="128">
        <f>VLOOKUP(A507,'Tüm - Sektör'!$A:$H,5,0)</f>
        <v>25.844704176140301</v>
      </c>
      <c r="F507" s="128">
        <f>VLOOKUP(A507,'Tüm - Sektör'!$A:$H,6,0)</f>
        <v>16.825979281341343</v>
      </c>
      <c r="G507" s="127">
        <f>VLOOKUP(A507,'Tüm - Sektör'!$A:$H,7,0)</f>
        <v>642.21395900000005</v>
      </c>
      <c r="H507" s="159">
        <v>2.41</v>
      </c>
      <c r="I507" s="141" t="e">
        <f>VLOOKUP(A507,'Tüm - Sektör'!$A:$H,9,0)</f>
        <v>#REF!</v>
      </c>
      <c r="J507" s="145" t="e">
        <f>VLOOKUP(A507,'Tüm - Sektör'!$A:$H,10,0)</f>
        <v>#REF!</v>
      </c>
      <c r="K507" s="146" t="e">
        <f>VLOOKUP(A507,'Tüm - Sektör'!$A:$H,11,0)</f>
        <v>#REF!</v>
      </c>
      <c r="L507" s="146" t="e">
        <f>VLOOKUP(A507,'Tüm - Sektör'!$A:$H,12,0)</f>
        <v>#REF!</v>
      </c>
      <c r="M507" s="146" t="e">
        <f>VLOOKUP(A507,'Tüm - Sektör'!$A:$H,13,0)</f>
        <v>#REF!</v>
      </c>
      <c r="N507" s="147" t="e">
        <f>VLOOKUP(A507,'Tüm - Sektör'!$A:$H,14,0)</f>
        <v>#REF!</v>
      </c>
      <c r="O507" s="148" t="e">
        <f>VLOOKUP(A507,'Tüm - Sektör'!$A:$H,15,0)</f>
        <v>#REF!</v>
      </c>
      <c r="P507" s="156" t="e">
        <f>VLOOKUP(A507,'Tüm - Sektör'!$A:$H,16,0)</f>
        <v>#REF!</v>
      </c>
      <c r="Q507" s="158">
        <f>E507*G507/100</f>
        <v>165.97829788142894</v>
      </c>
      <c r="R507" s="166" t="str">
        <f>IF(OR(H507="", H508="", Q507=0), "", IF(H507&lt;H508, (H508-H507)/H507, ""))</f>
        <v/>
      </c>
      <c r="S507" s="191">
        <v>165.97829788142894</v>
      </c>
      <c r="T507" s="208">
        <f>S507-Q507</f>
        <v>0</v>
      </c>
      <c r="U507" s="222"/>
      <c r="W507" s="200"/>
      <c r="X507" s="209" t="str">
        <f>IF(COUNTIF('Yıldız Liste'!A:A, A507)&gt;0, "Yıldız Pazar", IF(COUNTIF('Ana Pazar Liste'!A:A, A507)&gt;0, "Ana Pazar", IF(COUNTIF('Alt Pazar Liste'!A:A, A507)&gt;0, "Alt Pazar", "")))</f>
        <v>Yıldız Pazar</v>
      </c>
    </row>
    <row r="508" spans="1:24" ht="30" customHeight="1" thickTop="1" thickBot="1">
      <c r="A508" s="125" t="s">
        <v>3</v>
      </c>
      <c r="B508" s="136" t="s">
        <v>255</v>
      </c>
      <c r="C508" s="137">
        <v>171692372000</v>
      </c>
      <c r="D508" s="137">
        <v>47040878514</v>
      </c>
      <c r="E508" s="128">
        <f>VLOOKUP(A508,'Tüm - Sektör'!$A:$H,5,0)</f>
        <v>0.79730702893463634</v>
      </c>
      <c r="F508" s="128">
        <f>VLOOKUP(A508,'Tüm - Sektör'!$A:$H,6,0)</f>
        <v>9.0984347581865091E-3</v>
      </c>
      <c r="G508" s="127">
        <f>VLOOKUP(A508,'Tüm - Sektör'!$A:$H,7,0)</f>
        <v>23521.313182999998</v>
      </c>
      <c r="H508" s="159">
        <v>2.29</v>
      </c>
      <c r="I508" s="141" t="e">
        <f>VLOOKUP(A508,'Tüm - Sektör'!$A:$H,9,0)</f>
        <v>#REF!</v>
      </c>
      <c r="J508" s="145" t="e">
        <f>VLOOKUP(A508,'Tüm - Sektör'!$A:$H,10,0)</f>
        <v>#REF!</v>
      </c>
      <c r="K508" s="146" t="e">
        <f>VLOOKUP(A508,'Tüm - Sektör'!$A:$H,11,0)</f>
        <v>#REF!</v>
      </c>
      <c r="L508" s="146" t="e">
        <f>VLOOKUP(A508,'Tüm - Sektör'!$A:$H,12,0)</f>
        <v>#REF!</v>
      </c>
      <c r="M508" s="146" t="e">
        <f>VLOOKUP(A508,'Tüm - Sektör'!$A:$H,13,0)</f>
        <v>#REF!</v>
      </c>
      <c r="N508" s="147" t="e">
        <f>VLOOKUP(A508,'Tüm - Sektör'!$A:$H,14,0)</f>
        <v>#REF!</v>
      </c>
      <c r="O508" s="148" t="e">
        <f>VLOOKUP(A508,'Tüm - Sektör'!$A:$H,15,0)</f>
        <v>#REF!</v>
      </c>
      <c r="P508" s="156" t="e">
        <f>VLOOKUP(A508,'Tüm - Sektör'!$A:$H,16,0)</f>
        <v>#REF!</v>
      </c>
      <c r="Q508" s="158">
        <f>E508*G508/100</f>
        <v>187.53708330578823</v>
      </c>
      <c r="R508" s="166" t="str">
        <f>IF(OR(H508="", H509="", Q508=0), "", IF(H508&lt;H509, (H509-H508)/H508, ""))</f>
        <v/>
      </c>
      <c r="S508" s="191">
        <v>187.53708330578823</v>
      </c>
      <c r="T508" s="208">
        <f>S508-Q508</f>
        <v>0</v>
      </c>
      <c r="U508" s="222"/>
      <c r="W508" s="200"/>
      <c r="X508" s="209" t="str">
        <f>IF(COUNTIF('Yıldız Liste'!A:A, A508)&gt;0, "Yıldız Pazar", IF(COUNTIF('Ana Pazar Liste'!A:A, A508)&gt;0, "Ana Pazar", IF(COUNTIF('Alt Pazar Liste'!A:A, A508)&gt;0, "Alt Pazar", "")))</f>
        <v>Yıldız Pazar</v>
      </c>
    </row>
    <row r="509" spans="1:24" ht="30" customHeight="1" thickTop="1" thickBot="1">
      <c r="A509" s="125" t="s">
        <v>692</v>
      </c>
      <c r="B509" s="136" t="s">
        <v>693</v>
      </c>
      <c r="C509" s="137">
        <v>3482014185</v>
      </c>
      <c r="D509" s="137">
        <v>4364569202</v>
      </c>
      <c r="E509" s="128">
        <f>VLOOKUP(A509,'Tüm - Sektör'!$A:$H,5,0)</f>
        <v>14.979907612169423</v>
      </c>
      <c r="F509" s="128">
        <f>VLOOKUP(A509,'Tüm - Sektör'!$A:$H,6,0)</f>
        <v>2.1722542927702517</v>
      </c>
      <c r="G509" s="127">
        <f>VLOOKUP(A509,'Tüm - Sektör'!$A:$H,7,0)</f>
        <v>1335.1741139999999</v>
      </c>
      <c r="H509" s="159">
        <v>2</v>
      </c>
      <c r="I509" s="141" t="e">
        <f>VLOOKUP(A509,'Tüm - Sektör'!$A:$H,9,0)</f>
        <v>#REF!</v>
      </c>
      <c r="J509" s="145" t="e">
        <f>VLOOKUP(A509,'Tüm - Sektör'!$A:$H,10,0)</f>
        <v>#REF!</v>
      </c>
      <c r="K509" s="146" t="e">
        <f>VLOOKUP(A509,'Tüm - Sektör'!$A:$H,11,0)</f>
        <v>#REF!</v>
      </c>
      <c r="L509" s="146" t="e">
        <f>VLOOKUP(A509,'Tüm - Sektör'!$A:$H,12,0)</f>
        <v>#REF!</v>
      </c>
      <c r="M509" s="146" t="e">
        <f>VLOOKUP(A509,'Tüm - Sektör'!$A:$H,13,0)</f>
        <v>#REF!</v>
      </c>
      <c r="N509" s="147" t="e">
        <f>VLOOKUP(A509,'Tüm - Sektör'!$A:$H,14,0)</f>
        <v>#REF!</v>
      </c>
      <c r="O509" s="148" t="e">
        <f>VLOOKUP(A509,'Tüm - Sektör'!$A:$H,15,0)</f>
        <v>#REF!</v>
      </c>
      <c r="P509" s="156" t="e">
        <f>VLOOKUP(A509,'Tüm - Sektör'!$A:$H,16,0)</f>
        <v>#REF!</v>
      </c>
      <c r="Q509" s="158">
        <f>E509*G509/100</f>
        <v>200.00784873880167</v>
      </c>
      <c r="R509" s="166" t="str">
        <f>IF(OR(H509="", H510="", Q509=0), "", IF(H509&lt;H510, (H510-H509)/H509, ""))</f>
        <v/>
      </c>
      <c r="S509" s="191">
        <v>200.00784873880167</v>
      </c>
      <c r="T509" s="208">
        <f>S509-Q509</f>
        <v>0</v>
      </c>
      <c r="U509" s="222"/>
      <c r="W509" s="200"/>
      <c r="X509" s="209" t="str">
        <f>IF(COUNTIF('Yıldız Liste'!A:A, A509)&gt;0, "Yıldız Pazar", IF(COUNTIF('Ana Pazar Liste'!A:A, A509)&gt;0, "Ana Pazar", IF(COUNTIF('Alt Pazar Liste'!A:A, A509)&gt;0, "Alt Pazar", "")))</f>
        <v>Yıldız Pazar</v>
      </c>
    </row>
    <row r="510" spans="1:24" ht="30" customHeight="1" thickTop="1" thickBot="1">
      <c r="A510" s="125" t="s">
        <v>236</v>
      </c>
      <c r="B510" s="131" t="s">
        <v>233</v>
      </c>
      <c r="C510" s="132">
        <v>19322859634</v>
      </c>
      <c r="D510" s="132">
        <v>4500000000</v>
      </c>
      <c r="E510" s="128">
        <f>VLOOKUP(A510,'Tüm - Sektör'!$A:$H,5,0)</f>
        <v>7.9128048469886094</v>
      </c>
      <c r="F510" s="128">
        <f>VLOOKUP(A510,'Tüm - Sektör'!$A:$H,6,0)</f>
        <v>1.7584010771085798</v>
      </c>
      <c r="G510" s="127">
        <f>VLOOKUP(A510,'Tüm - Sektör'!$A:$H,7,0)</f>
        <v>2540.2949250000001</v>
      </c>
      <c r="H510" s="159">
        <v>1.99</v>
      </c>
      <c r="I510" s="133" t="e">
        <f>VLOOKUP(A510,'Tüm - Sektör'!$A:$H,9,0)</f>
        <v>#REF!</v>
      </c>
      <c r="J510" s="132" t="e">
        <f>VLOOKUP(A510,'Tüm - Sektör'!$A:$H,10,0)</f>
        <v>#REF!</v>
      </c>
      <c r="K510" s="133" t="e">
        <f>VLOOKUP(A510,'Tüm - Sektör'!$A:$H,11,0)</f>
        <v>#REF!</v>
      </c>
      <c r="L510" s="133" t="e">
        <f>VLOOKUP(A510,'Tüm - Sektör'!$A:$H,12,0)</f>
        <v>#REF!</v>
      </c>
      <c r="M510" s="133" t="e">
        <f>VLOOKUP(A510,'Tüm - Sektör'!$A:$H,13,0)</f>
        <v>#REF!</v>
      </c>
      <c r="N510" s="134" t="e">
        <f>VLOOKUP(A510,'Tüm - Sektör'!$A:$H,14,0)</f>
        <v>#REF!</v>
      </c>
      <c r="O510" s="135" t="e">
        <f>VLOOKUP(A510,'Tüm - Sektör'!$A:$H,15,0)</f>
        <v>#REF!</v>
      </c>
      <c r="P510" s="153" t="e">
        <f>VLOOKUP(A510,'Tüm - Sektör'!$A:$H,16,0)</f>
        <v>#REF!</v>
      </c>
      <c r="Q510" s="158">
        <f>E510*G510/100</f>
        <v>201.00857995320567</v>
      </c>
      <c r="R510" s="166" t="str">
        <f>IF(OR(H510="", H511="", Q510=0), "", IF(H510&lt;H511, (H511-H510)/H510, ""))</f>
        <v/>
      </c>
      <c r="S510" s="191">
        <v>201.00857995320567</v>
      </c>
      <c r="T510" s="208">
        <f>S510-Q510</f>
        <v>0</v>
      </c>
      <c r="U510" s="222"/>
      <c r="W510" s="200"/>
      <c r="X510" s="209" t="str">
        <f>IF(COUNTIF('Yıldız Liste'!A:A, A510)&gt;0, "Yıldız Pazar", IF(COUNTIF('Ana Pazar Liste'!A:A, A510)&gt;0, "Ana Pazar", IF(COUNTIF('Alt Pazar Liste'!A:A, A510)&gt;0, "Alt Pazar", "")))</f>
        <v>Yıldız Pazar</v>
      </c>
    </row>
    <row r="511" spans="1:24" ht="30" customHeight="1" thickTop="1" thickBot="1">
      <c r="A511" s="125" t="s">
        <v>516</v>
      </c>
      <c r="B511" s="136" t="s">
        <v>426</v>
      </c>
      <c r="C511" s="137">
        <v>7942743158</v>
      </c>
      <c r="D511" s="137">
        <v>2400000000</v>
      </c>
      <c r="E511" s="128">
        <f>VLOOKUP(A511,'Tüm - Sektör'!$A:$H,5,0)</f>
        <v>21.509928122424189</v>
      </c>
      <c r="F511" s="128">
        <f>VLOOKUP(A511,'Tüm - Sektör'!$A:$H,6,0)</f>
        <v>8.9624700510100794</v>
      </c>
      <c r="G511" s="127">
        <f>VLOOKUP(A511,'Tüm - Sektör'!$A:$H,7,0)</f>
        <v>958.66017199999999</v>
      </c>
      <c r="H511" s="159">
        <v>1.94</v>
      </c>
      <c r="I511" s="141" t="e">
        <f>VLOOKUP(A511,'Tüm - Sektör'!$A:$H,9,0)</f>
        <v>#REF!</v>
      </c>
      <c r="J511" s="145" t="e">
        <f>VLOOKUP(A511,'Tüm - Sektör'!$A:$H,10,0)</f>
        <v>#REF!</v>
      </c>
      <c r="K511" s="146" t="e">
        <f>VLOOKUP(A511,'Tüm - Sektör'!$A:$H,11,0)</f>
        <v>#REF!</v>
      </c>
      <c r="L511" s="146" t="e">
        <f>VLOOKUP(A511,'Tüm - Sektör'!$A:$H,12,0)</f>
        <v>#REF!</v>
      </c>
      <c r="M511" s="146" t="e">
        <f>VLOOKUP(A511,'Tüm - Sektör'!$A:$H,13,0)</f>
        <v>#REF!</v>
      </c>
      <c r="N511" s="147" t="e">
        <f>VLOOKUP(A511,'Tüm - Sektör'!$A:$H,14,0)</f>
        <v>#REF!</v>
      </c>
      <c r="O511" s="148" t="e">
        <f>VLOOKUP(A511,'Tüm - Sektör'!$A:$H,15,0)</f>
        <v>#REF!</v>
      </c>
      <c r="P511" s="156" t="e">
        <f>VLOOKUP(A511,'Tüm - Sektör'!$A:$H,16,0)</f>
        <v>#REF!</v>
      </c>
      <c r="Q511" s="158">
        <f>E511*G511/100</f>
        <v>206.20711393550809</v>
      </c>
      <c r="R511" s="166" t="str">
        <f>IF(OR(H511="", H512="", Q511=0), "", IF(H511&lt;H512, (H512-H511)/H511, ""))</f>
        <v/>
      </c>
      <c r="S511" s="191">
        <v>206.20711393550809</v>
      </c>
      <c r="T511" s="208">
        <f>S511-Q511</f>
        <v>0</v>
      </c>
      <c r="U511" s="222"/>
      <c r="W511" s="200"/>
      <c r="X511" s="209" t="str">
        <f>IF(COUNTIF('Yıldız Liste'!A:A, A511)&gt;0, "Yıldız Pazar", IF(COUNTIF('Ana Pazar Liste'!A:A, A511)&gt;0, "Ana Pazar", IF(COUNTIF('Alt Pazar Liste'!A:A, A511)&gt;0, "Alt Pazar", "")))</f>
        <v>Yıldız Pazar</v>
      </c>
    </row>
    <row r="512" spans="1:24" ht="30" customHeight="1" thickTop="1" thickBot="1">
      <c r="A512" s="125" t="s">
        <v>28</v>
      </c>
      <c r="B512" s="136" t="s">
        <v>221</v>
      </c>
      <c r="C512" s="137">
        <v>27193874502</v>
      </c>
      <c r="D512" s="137">
        <v>3450000000</v>
      </c>
      <c r="E512" s="128">
        <f>VLOOKUP(A512,'Tüm - Sektör'!$A:$H,5,0)</f>
        <v>22.803483003994028</v>
      </c>
      <c r="F512" s="128">
        <f>VLOOKUP(A512,'Tüm - Sektör'!$A:$H,6,0)</f>
        <v>6.609705218548994</v>
      </c>
      <c r="G512" s="127">
        <f>VLOOKUP(A512,'Tüm - Sektör'!$A:$H,7,0)</f>
        <v>923.53386499999999</v>
      </c>
      <c r="H512" s="159">
        <v>1.9</v>
      </c>
      <c r="I512" s="141" t="e">
        <f>VLOOKUP(A512,'Tüm - Sektör'!$A:$H,9,0)</f>
        <v>#REF!</v>
      </c>
      <c r="J512" s="145" t="e">
        <f>VLOOKUP(A512,'Tüm - Sektör'!$A:$H,10,0)</f>
        <v>#REF!</v>
      </c>
      <c r="K512" s="146" t="e">
        <f>VLOOKUP(A512,'Tüm - Sektör'!$A:$H,11,0)</f>
        <v>#REF!</v>
      </c>
      <c r="L512" s="146" t="e">
        <f>VLOOKUP(A512,'Tüm - Sektör'!$A:$H,12,0)</f>
        <v>#REF!</v>
      </c>
      <c r="M512" s="146" t="e">
        <f>VLOOKUP(A512,'Tüm - Sektör'!$A:$H,13,0)</f>
        <v>#REF!</v>
      </c>
      <c r="N512" s="147" t="e">
        <f>VLOOKUP(A512,'Tüm - Sektör'!$A:$H,14,0)</f>
        <v>#REF!</v>
      </c>
      <c r="O512" s="148" t="e">
        <f>VLOOKUP(A512,'Tüm - Sektör'!$A:$H,15,0)</f>
        <v>#REF!</v>
      </c>
      <c r="P512" s="156" t="e">
        <f>VLOOKUP(A512,'Tüm - Sektör'!$A:$H,16,0)</f>
        <v>#REF!</v>
      </c>
      <c r="Q512" s="158">
        <f>E512*G512/100</f>
        <v>210.59788794140414</v>
      </c>
      <c r="R512" s="166" t="str">
        <f>IF(OR(H512="", H513="", Q512=0), "", IF(H512&lt;H513, (H513-H512)/H512, ""))</f>
        <v/>
      </c>
      <c r="S512" s="191">
        <v>210.59788794140414</v>
      </c>
      <c r="T512" s="208">
        <f>S512-Q512</f>
        <v>0</v>
      </c>
      <c r="U512" s="222"/>
      <c r="W512" s="200"/>
      <c r="X512" s="209" t="str">
        <f>IF(COUNTIF('Yıldız Liste'!A:A, A512)&gt;0, "Yıldız Pazar", IF(COUNTIF('Ana Pazar Liste'!A:A, A512)&gt;0, "Ana Pazar", IF(COUNTIF('Alt Pazar Liste'!A:A, A512)&gt;0, "Alt Pazar", "")))</f>
        <v>Yıldız Pazar</v>
      </c>
    </row>
    <row r="513" spans="1:24" ht="30" customHeight="1" thickTop="1" thickBot="1">
      <c r="A513" s="125" t="s">
        <v>57</v>
      </c>
      <c r="B513" s="136" t="s">
        <v>375</v>
      </c>
      <c r="C513" s="137">
        <v>9936147750</v>
      </c>
      <c r="D513" s="137">
        <v>2153250000</v>
      </c>
      <c r="E513" s="128">
        <f>VLOOKUP(A513,'Tüm - Sektör'!$A:$H,5,0)</f>
        <v>12.656339626363451</v>
      </c>
      <c r="F513" s="128">
        <f>VLOOKUP(A513,'Tüm - Sektör'!$A:$H,6,0)</f>
        <v>5.8777845704695002</v>
      </c>
      <c r="G513" s="127">
        <f>VLOOKUP(A513,'Tüm - Sektör'!$A:$H,7,0)</f>
        <v>1717.7861740000001</v>
      </c>
      <c r="H513" s="159">
        <v>1.84</v>
      </c>
      <c r="I513" s="141" t="e">
        <f>VLOOKUP(A513,'Tüm - Sektör'!$A:$H,9,0)</f>
        <v>#REF!</v>
      </c>
      <c r="J513" s="145" t="e">
        <f>VLOOKUP(A513,'Tüm - Sektör'!$A:$H,10,0)</f>
        <v>#REF!</v>
      </c>
      <c r="K513" s="146" t="e">
        <f>VLOOKUP(A513,'Tüm - Sektör'!$A:$H,11,0)</f>
        <v>#REF!</v>
      </c>
      <c r="L513" s="146" t="e">
        <f>VLOOKUP(A513,'Tüm - Sektör'!$A:$H,12,0)</f>
        <v>#REF!</v>
      </c>
      <c r="M513" s="146" t="e">
        <f>VLOOKUP(A513,'Tüm - Sektör'!$A:$H,13,0)</f>
        <v>#REF!</v>
      </c>
      <c r="N513" s="147" t="e">
        <f>VLOOKUP(A513,'Tüm - Sektör'!$A:$H,14,0)</f>
        <v>#REF!</v>
      </c>
      <c r="O513" s="148" t="e">
        <f>VLOOKUP(A513,'Tüm - Sektör'!$A:$H,15,0)</f>
        <v>#REF!</v>
      </c>
      <c r="P513" s="156" t="e">
        <f>VLOOKUP(A513,'Tüm - Sektör'!$A:$H,16,0)</f>
        <v>#REF!</v>
      </c>
      <c r="Q513" s="158">
        <f>E513*G513/100</f>
        <v>217.40885223615464</v>
      </c>
      <c r="R513" s="166" t="str">
        <f>IF(OR(H513="", H514="", Q513=0), "", IF(H513&lt;H514, (H514-H513)/H513, ""))</f>
        <v/>
      </c>
      <c r="S513" s="191">
        <v>217.40885223615464</v>
      </c>
      <c r="T513" s="208">
        <f>S513-Q513</f>
        <v>0</v>
      </c>
      <c r="U513" s="222"/>
      <c r="W513" s="200"/>
      <c r="X513" s="209" t="str">
        <f>IF(COUNTIF('Yıldız Liste'!A:A, A513)&gt;0, "Yıldız Pazar", IF(COUNTIF('Ana Pazar Liste'!A:A, A513)&gt;0, "Ana Pazar", IF(COUNTIF('Alt Pazar Liste'!A:A, A513)&gt;0, "Alt Pazar", "")))</f>
        <v>Yıldız Pazar</v>
      </c>
    </row>
    <row r="514" spans="1:24" ht="30" customHeight="1" thickTop="1" thickBot="1">
      <c r="A514" s="125" t="s">
        <v>124</v>
      </c>
      <c r="B514" s="136" t="s">
        <v>221</v>
      </c>
      <c r="C514" s="137">
        <v>24059880510</v>
      </c>
      <c r="D514" s="137">
        <v>4000000000</v>
      </c>
      <c r="E514" s="128">
        <f>VLOOKUP(A514,'Tüm - Sektör'!$A:$H,5,0)</f>
        <v>15.630666116467218</v>
      </c>
      <c r="F514" s="128">
        <f>VLOOKUP(A514,'Tüm - Sektör'!$A:$H,6,0)</f>
        <v>3.9076665291168045</v>
      </c>
      <c r="G514" s="127">
        <f>VLOOKUP(A514,'Tüm - Sektör'!$A:$H,7,0)</f>
        <v>1390.9996160000001</v>
      </c>
      <c r="H514" s="159">
        <v>1.84</v>
      </c>
      <c r="I514" s="141" t="e">
        <f>VLOOKUP(A514,'Tüm - Sektör'!$A:$H,9,0)</f>
        <v>#REF!</v>
      </c>
      <c r="J514" s="145" t="e">
        <f>VLOOKUP(A514,'Tüm - Sektör'!$A:$H,10,0)</f>
        <v>#REF!</v>
      </c>
      <c r="K514" s="146" t="e">
        <f>VLOOKUP(A514,'Tüm - Sektör'!$A:$H,11,0)</f>
        <v>#REF!</v>
      </c>
      <c r="L514" s="146" t="e">
        <f>VLOOKUP(A514,'Tüm - Sektör'!$A:$H,12,0)</f>
        <v>#REF!</v>
      </c>
      <c r="M514" s="146" t="e">
        <f>VLOOKUP(A514,'Tüm - Sektör'!$A:$H,13,0)</f>
        <v>#REF!</v>
      </c>
      <c r="N514" s="147" t="e">
        <f>VLOOKUP(A514,'Tüm - Sektör'!$A:$H,14,0)</f>
        <v>#REF!</v>
      </c>
      <c r="O514" s="148" t="e">
        <f>VLOOKUP(A514,'Tüm - Sektör'!$A:$H,15,0)</f>
        <v>#REF!</v>
      </c>
      <c r="P514" s="156" t="e">
        <f>VLOOKUP(A514,'Tüm - Sektör'!$A:$H,16,0)</f>
        <v>#REF!</v>
      </c>
      <c r="Q514" s="158">
        <f>E514*G514/100</f>
        <v>217.42250565830113</v>
      </c>
      <c r="R514" s="166" t="str">
        <f>IF(OR(H514="", H515="", Q514=0), "", IF(H514&lt;H515, (H515-H514)/H514, ""))</f>
        <v/>
      </c>
      <c r="S514" s="191">
        <v>217.42250565830113</v>
      </c>
      <c r="T514" s="208">
        <f>S514-Q514</f>
        <v>0</v>
      </c>
      <c r="U514" s="222"/>
      <c r="W514" s="200"/>
      <c r="X514" s="209" t="str">
        <f>IF(COUNTIF('Yıldız Liste'!A:A, A514)&gt;0, "Yıldız Pazar", IF(COUNTIF('Ana Pazar Liste'!A:A, A514)&gt;0, "Ana Pazar", IF(COUNTIF('Alt Pazar Liste'!A:A, A514)&gt;0, "Alt Pazar", "")))</f>
        <v>Yıldız Pazar</v>
      </c>
    </row>
    <row r="515" spans="1:24" ht="30" customHeight="1" thickTop="1" thickBot="1">
      <c r="A515" s="125" t="s">
        <v>213</v>
      </c>
      <c r="B515" s="126" t="s">
        <v>208</v>
      </c>
      <c r="C515" s="127">
        <v>31307114865</v>
      </c>
      <c r="D515" s="127">
        <v>10000000000</v>
      </c>
      <c r="E515" s="128">
        <f>VLOOKUP(A515,'Tüm - Sektör'!$A:$H,5,0)</f>
        <v>4.2587351982334765</v>
      </c>
      <c r="F515" s="128">
        <f>VLOOKUP(A515,'Tüm - Sektör'!$A:$H,6,0)</f>
        <v>0.42587351982334765</v>
      </c>
      <c r="G515" s="127">
        <f>VLOOKUP(A515,'Tüm - Sektör'!$A:$H,7,0)</f>
        <v>7062.483639</v>
      </c>
      <c r="H515" s="159">
        <v>1.33</v>
      </c>
      <c r="I515" s="128" t="e">
        <f>VLOOKUP(A515,'Tüm - Sektör'!$A:$H,9,0)</f>
        <v>#REF!</v>
      </c>
      <c r="J515" s="127" t="e">
        <f>VLOOKUP(A515,'Tüm - Sektör'!$A:$H,10,0)</f>
        <v>#REF!</v>
      </c>
      <c r="K515" s="128" t="e">
        <f>VLOOKUP(A515,'Tüm - Sektör'!$A:$H,11,0)</f>
        <v>#REF!</v>
      </c>
      <c r="L515" s="128" t="e">
        <f>VLOOKUP(A515,'Tüm - Sektör'!$A:$H,12,0)</f>
        <v>#REF!</v>
      </c>
      <c r="M515" s="128" t="e">
        <f>VLOOKUP(A515,'Tüm - Sektör'!$A:$H,13,0)</f>
        <v>#REF!</v>
      </c>
      <c r="N515" s="129" t="e">
        <f>VLOOKUP(A515,'Tüm - Sektör'!$A:$H,14,0)</f>
        <v>#REF!</v>
      </c>
      <c r="O515" s="130" t="e">
        <f>VLOOKUP(A515,'Tüm - Sektör'!$A:$H,15,0)</f>
        <v>#REF!</v>
      </c>
      <c r="P515" s="152" t="e">
        <f>VLOOKUP(A515,'Tüm - Sektör'!$A:$H,16,0)</f>
        <v>#REF!</v>
      </c>
      <c r="Q515" s="158">
        <f>E515*G515/100</f>
        <v>300.77247660357347</v>
      </c>
      <c r="R515" s="166" t="str">
        <f>IF(OR(H515="", H516="", Q515=0), "", IF(H515&lt;H516, (H516-H515)/H515, ""))</f>
        <v/>
      </c>
      <c r="S515" s="191">
        <v>300.77247660357347</v>
      </c>
      <c r="T515" s="208">
        <f>S515-Q515</f>
        <v>0</v>
      </c>
      <c r="U515" s="222"/>
      <c r="W515" s="200"/>
      <c r="X515" s="209" t="str">
        <f>IF(COUNTIF('Yıldız Liste'!A:A, A515)&gt;0, "Yıldız Pazar", IF(COUNTIF('Ana Pazar Liste'!A:A, A515)&gt;0, "Ana Pazar", IF(COUNTIF('Alt Pazar Liste'!A:A, A515)&gt;0, "Alt Pazar", "")))</f>
        <v>Yıldız Pazar</v>
      </c>
    </row>
    <row r="516" spans="1:24" ht="30" customHeight="1" thickTop="1" thickBot="1">
      <c r="A516" s="125" t="s">
        <v>677</v>
      </c>
      <c r="B516" s="136" t="s">
        <v>349</v>
      </c>
      <c r="C516" s="137">
        <v>43272614597</v>
      </c>
      <c r="D516" s="137">
        <v>20000000000</v>
      </c>
      <c r="E516" s="128">
        <f>VLOOKUP(A516,'Tüm - Sektör'!$A:$H,5,0)</f>
        <v>7.6961557701927887</v>
      </c>
      <c r="F516" s="128">
        <f>VLOOKUP(A516,'Tüm - Sektör'!$A:$H,6,0)</f>
        <v>0.38480778850963943</v>
      </c>
      <c r="G516" s="127">
        <f>VLOOKUP(A516,'Tüm - Sektör'!$A:$H,7,0)</f>
        <v>3998.646272</v>
      </c>
      <c r="H516" s="159">
        <v>1.3</v>
      </c>
      <c r="I516" s="141" t="e">
        <f>VLOOKUP(A516,'Tüm - Sektör'!$A:$H,9,0)</f>
        <v>#REF!</v>
      </c>
      <c r="J516" s="145" t="e">
        <f>VLOOKUP(A516,'Tüm - Sektör'!$A:$H,10,0)</f>
        <v>#REF!</v>
      </c>
      <c r="K516" s="146" t="e">
        <f>VLOOKUP(A516,'Tüm - Sektör'!$A:$H,11,0)</f>
        <v>#REF!</v>
      </c>
      <c r="L516" s="146" t="e">
        <f>VLOOKUP(A516,'Tüm - Sektör'!$A:$H,12,0)</f>
        <v>#REF!</v>
      </c>
      <c r="M516" s="146" t="e">
        <f>VLOOKUP(A516,'Tüm - Sektör'!$A:$H,13,0)</f>
        <v>#REF!</v>
      </c>
      <c r="N516" s="147" t="e">
        <f>VLOOKUP(A516,'Tüm - Sektör'!$A:$H,14,0)</f>
        <v>#REF!</v>
      </c>
      <c r="O516" s="148" t="e">
        <f>VLOOKUP(A516,'Tüm - Sektör'!$A:$H,15,0)</f>
        <v>#REF!</v>
      </c>
      <c r="P516" s="156" t="e">
        <f>VLOOKUP(A516,'Tüm - Sektör'!$A:$H,16,0)</f>
        <v>#REF!</v>
      </c>
      <c r="Q516" s="158">
        <f>E516*G516/100</f>
        <v>307.74204579212687</v>
      </c>
      <c r="R516" s="166" t="str">
        <f>IF(OR(H516="", H517="", Q516=0), "", IF(H516&lt;H517, (H517-H516)/H516, ""))</f>
        <v/>
      </c>
      <c r="S516" s="191">
        <v>307.74204579212687</v>
      </c>
      <c r="T516" s="208">
        <f>S516-Q516</f>
        <v>0</v>
      </c>
      <c r="U516" s="222"/>
      <c r="W516" s="200"/>
      <c r="X516" s="209" t="str">
        <f>IF(COUNTIF('Yıldız Liste'!A:A, A516)&gt;0, "Yıldız Pazar", IF(COUNTIF('Ana Pazar Liste'!A:A, A516)&gt;0, "Ana Pazar", IF(COUNTIF('Alt Pazar Liste'!A:A, A516)&gt;0, "Alt Pazar", "")))</f>
        <v>Yıldız Pazar</v>
      </c>
    </row>
    <row r="517" spans="1:24" ht="30" customHeight="1" thickTop="1" thickBot="1">
      <c r="A517" s="125" t="s">
        <v>173</v>
      </c>
      <c r="B517" s="136" t="s">
        <v>353</v>
      </c>
      <c r="C517" s="137">
        <v>6576271825</v>
      </c>
      <c r="D517" s="137">
        <v>2450000000</v>
      </c>
      <c r="E517" s="128">
        <f>VLOOKUP(A517,'Tüm - Sektör'!$A:$H,5,0)</f>
        <v>18.714736903199029</v>
      </c>
      <c r="F517" s="128">
        <f>VLOOKUP(A517,'Tüm - Sektör'!$A:$H,6,0)</f>
        <v>7.6386681237547052</v>
      </c>
      <c r="G517" s="127">
        <f>VLOOKUP(A517,'Tüm - Sektör'!$A:$H,7,0)</f>
        <v>1796.201816</v>
      </c>
      <c r="H517" s="159">
        <v>1.19</v>
      </c>
      <c r="I517" s="141" t="e">
        <f>VLOOKUP(A517,'Tüm - Sektör'!$A:$H,9,0)</f>
        <v>#REF!</v>
      </c>
      <c r="J517" s="145" t="e">
        <f>VLOOKUP(A517,'Tüm - Sektör'!$A:$H,10,0)</f>
        <v>#REF!</v>
      </c>
      <c r="K517" s="146" t="e">
        <f>VLOOKUP(A517,'Tüm - Sektör'!$A:$H,11,0)</f>
        <v>#REF!</v>
      </c>
      <c r="L517" s="146" t="e">
        <f>VLOOKUP(A517,'Tüm - Sektör'!$A:$H,12,0)</f>
        <v>#REF!</v>
      </c>
      <c r="M517" s="146" t="e">
        <f>VLOOKUP(A517,'Tüm - Sektör'!$A:$H,13,0)</f>
        <v>#REF!</v>
      </c>
      <c r="N517" s="147" t="e">
        <f>VLOOKUP(A517,'Tüm - Sektör'!$A:$H,14,0)</f>
        <v>#REF!</v>
      </c>
      <c r="O517" s="148" t="e">
        <f>VLOOKUP(A517,'Tüm - Sektör'!$A:$H,15,0)</f>
        <v>#REF!</v>
      </c>
      <c r="P517" s="156" t="e">
        <f>VLOOKUP(A517,'Tüm - Sektör'!$A:$H,16,0)</f>
        <v>#REF!</v>
      </c>
      <c r="Q517" s="158">
        <f>E517*G517/100</f>
        <v>336.15444411488306</v>
      </c>
      <c r="R517" s="166" t="str">
        <f>IF(OR(H517="", H518="", Q517=0), "", IF(H517&lt;H518, (H518-H517)/H517, ""))</f>
        <v/>
      </c>
      <c r="S517" s="191">
        <v>336.15444411488306</v>
      </c>
      <c r="T517" s="208">
        <f>S517-Q517</f>
        <v>0</v>
      </c>
      <c r="U517" s="222"/>
      <c r="W517" s="200"/>
      <c r="X517" s="209" t="str">
        <f>IF(COUNTIF('Yıldız Liste'!A:A, A517)&gt;0, "Yıldız Pazar", IF(COUNTIF('Ana Pazar Liste'!A:A, A517)&gt;0, "Ana Pazar", IF(COUNTIF('Alt Pazar Liste'!A:A, A517)&gt;0, "Alt Pazar", "")))</f>
        <v>Yıldız Pazar</v>
      </c>
    </row>
    <row r="518" spans="1:24" ht="30" customHeight="1" thickTop="1" thickBot="1">
      <c r="A518" s="125" t="s">
        <v>755</v>
      </c>
      <c r="B518" s="136" t="s">
        <v>699</v>
      </c>
      <c r="C518" s="137">
        <v>7859832000</v>
      </c>
      <c r="D518" s="137">
        <v>5000000000</v>
      </c>
      <c r="E518" s="128">
        <f>VLOOKUP(A518,'Tüm - Sektör'!$A:$H,5,0)</f>
        <v>19.428227271402623</v>
      </c>
      <c r="F518" s="128">
        <f>VLOOKUP(A518,'Tüm - Sektör'!$A:$H,6,0)</f>
        <v>2.3267338049583981</v>
      </c>
      <c r="G518" s="127">
        <f>VLOOKUP(A518,'Tüm - Sektör'!$A:$H,7,0)</f>
        <v>1822.4706020000001</v>
      </c>
      <c r="H518" s="159">
        <v>1.1299999999999999</v>
      </c>
      <c r="I518" s="141" t="e">
        <f>VLOOKUP(A518,'Tüm - Sektör'!$A:$H,9,0)</f>
        <v>#REF!</v>
      </c>
      <c r="J518" s="145" t="e">
        <f>VLOOKUP(A518,'Tüm - Sektör'!$A:$H,10,0)</f>
        <v>#REF!</v>
      </c>
      <c r="K518" s="146" t="e">
        <f>VLOOKUP(A518,'Tüm - Sektör'!$A:$H,11,0)</f>
        <v>#REF!</v>
      </c>
      <c r="L518" s="146" t="e">
        <f>VLOOKUP(A518,'Tüm - Sektör'!$A:$H,12,0)</f>
        <v>#REF!</v>
      </c>
      <c r="M518" s="146" t="e">
        <f>VLOOKUP(A518,'Tüm - Sektör'!$A:$H,13,0)</f>
        <v>#REF!</v>
      </c>
      <c r="N518" s="147" t="e">
        <f>VLOOKUP(A518,'Tüm - Sektör'!$A:$H,14,0)</f>
        <v>#REF!</v>
      </c>
      <c r="O518" s="148" t="e">
        <f>VLOOKUP(A518,'Tüm - Sektör'!$A:$H,15,0)</f>
        <v>#REF!</v>
      </c>
      <c r="P518" s="156" t="e">
        <f>VLOOKUP(A518,'Tüm - Sektör'!$A:$H,16,0)</f>
        <v>#REF!</v>
      </c>
      <c r="Q518" s="158">
        <f>E518*G518/100</f>
        <v>354.07373051105952</v>
      </c>
      <c r="R518" s="166" t="str">
        <f>IF(OR(H518="", H519="", Q518=0), "", IF(H518&lt;H519, (H519-H518)/H518, ""))</f>
        <v/>
      </c>
      <c r="S518" s="191">
        <v>354.07373051105952</v>
      </c>
      <c r="T518" s="208">
        <f>S518-Q518</f>
        <v>0</v>
      </c>
      <c r="U518" s="222"/>
      <c r="W518" s="200"/>
      <c r="X518" s="209" t="str">
        <f>IF(COUNTIF('Yıldız Liste'!A:A, A518)&gt;0, "Yıldız Pazar", IF(COUNTIF('Ana Pazar Liste'!A:A, A518)&gt;0, "Ana Pazar", IF(COUNTIF('Alt Pazar Liste'!A:A, A518)&gt;0, "Alt Pazar", "")))</f>
        <v>Yıldız Pazar</v>
      </c>
    </row>
    <row r="519" spans="1:24" ht="30" customHeight="1" thickTop="1" thickBot="1">
      <c r="A519" s="125" t="s">
        <v>749</v>
      </c>
      <c r="B519" s="136" t="s">
        <v>693</v>
      </c>
      <c r="C519" s="137">
        <v>13101802922</v>
      </c>
      <c r="D519" s="137">
        <v>7500000000</v>
      </c>
      <c r="E519" s="128">
        <f>VLOOKUP(A519,'Tüm - Sektör'!$A:$H,5,0)</f>
        <v>10.584614733254476</v>
      </c>
      <c r="F519" s="128">
        <f>VLOOKUP(A519,'Tüm - Sektör'!$A:$H,6,0)</f>
        <v>1.5508593015757475</v>
      </c>
      <c r="G519" s="127">
        <f>VLOOKUP(A519,'Tüm - Sektör'!$A:$H,7,0)</f>
        <v>3669.4808480000002</v>
      </c>
      <c r="H519" s="159">
        <v>1.03</v>
      </c>
      <c r="I519" s="141" t="e">
        <f>VLOOKUP(A519,'Tüm - Sektör'!$A:$H,9,0)</f>
        <v>#REF!</v>
      </c>
      <c r="J519" s="145" t="e">
        <f>VLOOKUP(A519,'Tüm - Sektör'!$A:$H,10,0)</f>
        <v>#REF!</v>
      </c>
      <c r="K519" s="146" t="e">
        <f>VLOOKUP(A519,'Tüm - Sektör'!$A:$H,11,0)</f>
        <v>#REF!</v>
      </c>
      <c r="L519" s="146" t="e">
        <f>VLOOKUP(A519,'Tüm - Sektör'!$A:$H,12,0)</f>
        <v>#REF!</v>
      </c>
      <c r="M519" s="146" t="e">
        <f>VLOOKUP(A519,'Tüm - Sektör'!$A:$H,13,0)</f>
        <v>#REF!</v>
      </c>
      <c r="N519" s="147" t="e">
        <f>VLOOKUP(A519,'Tüm - Sektör'!$A:$H,14,0)</f>
        <v>#REF!</v>
      </c>
      <c r="O519" s="148" t="e">
        <f>VLOOKUP(A519,'Tüm - Sektör'!$A:$H,15,0)</f>
        <v>#REF!</v>
      </c>
      <c r="P519" s="156" t="e">
        <f>VLOOKUP(A519,'Tüm - Sektör'!$A:$H,16,0)</f>
        <v>#REF!</v>
      </c>
      <c r="Q519" s="158">
        <f>E519*G519/100</f>
        <v>388.40041047135929</v>
      </c>
      <c r="R519" s="166" t="str">
        <f>IF(OR(H519="", H520="", Q519=0), "", IF(H519&lt;H520, (H520-H519)/H519, ""))</f>
        <v/>
      </c>
      <c r="S519" s="191">
        <v>388.40041047135929</v>
      </c>
      <c r="T519" s="208">
        <f>S519-Q519</f>
        <v>0</v>
      </c>
      <c r="U519" s="222"/>
      <c r="W519" s="200"/>
      <c r="X519" s="209" t="str">
        <f>IF(COUNTIF('Yıldız Liste'!A:A, A519)&gt;0, "Yıldız Pazar", IF(COUNTIF('Ana Pazar Liste'!A:A, A519)&gt;0, "Ana Pazar", IF(COUNTIF('Alt Pazar Liste'!A:A, A519)&gt;0, "Alt Pazar", "")))</f>
        <v>Yıldız Pazar</v>
      </c>
    </row>
    <row r="520" spans="1:24" ht="30" customHeight="1" thickTop="1" thickBot="1">
      <c r="A520" s="125" t="s">
        <v>714</v>
      </c>
      <c r="B520" s="136" t="s">
        <v>693</v>
      </c>
      <c r="C520" s="137">
        <v>15945776654</v>
      </c>
      <c r="D520" s="137">
        <v>13500000000</v>
      </c>
      <c r="E520" s="128">
        <f>VLOOKUP(A520,'Tüm - Sektör'!$A:$H,5,0)</f>
        <v>7.2694335584676901</v>
      </c>
      <c r="F520" s="128">
        <f>VLOOKUP(A520,'Tüm - Sektör'!$A:$H,6,0)</f>
        <v>0.52279277658883061</v>
      </c>
      <c r="G520" s="127">
        <f>VLOOKUP(A520,'Tüm - Sektör'!$A:$H,7,0)</f>
        <v>5395.399598</v>
      </c>
      <c r="H520" s="159">
        <v>1.02</v>
      </c>
      <c r="I520" s="141" t="e">
        <f>VLOOKUP(A520,'Tüm - Sektör'!$A:$H,9,0)</f>
        <v>#REF!</v>
      </c>
      <c r="J520" s="145" t="e">
        <f>VLOOKUP(A520,'Tüm - Sektör'!$A:$H,10,0)</f>
        <v>#REF!</v>
      </c>
      <c r="K520" s="146" t="e">
        <f>VLOOKUP(A520,'Tüm - Sektör'!$A:$H,11,0)</f>
        <v>#REF!</v>
      </c>
      <c r="L520" s="146" t="e">
        <f>VLOOKUP(A520,'Tüm - Sektör'!$A:$H,12,0)</f>
        <v>#REF!</v>
      </c>
      <c r="M520" s="146" t="e">
        <f>VLOOKUP(A520,'Tüm - Sektör'!$A:$H,13,0)</f>
        <v>#REF!</v>
      </c>
      <c r="N520" s="147" t="e">
        <f>VLOOKUP(A520,'Tüm - Sektör'!$A:$H,14,0)</f>
        <v>#REF!</v>
      </c>
      <c r="O520" s="148" t="e">
        <f>VLOOKUP(A520,'Tüm - Sektör'!$A:$H,15,0)</f>
        <v>#REF!</v>
      </c>
      <c r="P520" s="156" t="e">
        <f>VLOOKUP(A520,'Tüm - Sektör'!$A:$H,16,0)</f>
        <v>#REF!</v>
      </c>
      <c r="Q520" s="158">
        <f>E520*G520/100</f>
        <v>392.21498899044286</v>
      </c>
      <c r="R520" s="166">
        <f>IF(OR(H520="", 'BOT HİSSELER CIKARILDI'!H2="", Q520=0), "", IF(H520&lt;'BOT HİSSELER CIKARILDI'!H2, ('BOT HİSSELER CIKARILDI'!H2-H520)/H520, ""))</f>
        <v>4.9019607843137296E-2</v>
      </c>
      <c r="S520" s="191">
        <v>392.21498899044286</v>
      </c>
      <c r="T520" s="208">
        <f>S520-Q520</f>
        <v>0</v>
      </c>
      <c r="U520" s="222"/>
      <c r="W520" s="200"/>
      <c r="X520" s="209" t="str">
        <f>IF(COUNTIF('Yıldız Liste'!A:A, A520)&gt;0, "Yıldız Pazar", IF(COUNTIF('Ana Pazar Liste'!A:A, A520)&gt;0, "Ana Pazar", IF(COUNTIF('Alt Pazar Liste'!A:A, A520)&gt;0, "Alt Pazar", "")))</f>
        <v>Yıldız Pazar</v>
      </c>
    </row>
    <row r="521" spans="1:24" ht="30" customHeight="1" thickTop="1" thickBot="1">
      <c r="A521" s="241" t="s">
        <v>2317</v>
      </c>
      <c r="B521" s="242"/>
      <c r="C521" s="242"/>
      <c r="D521" s="242"/>
      <c r="E521" s="242"/>
      <c r="F521" s="242"/>
      <c r="G521" s="242"/>
      <c r="H521" s="243"/>
      <c r="I521" s="150"/>
      <c r="J521" s="150"/>
      <c r="K521" s="150"/>
      <c r="L521" s="150"/>
      <c r="M521" s="150"/>
      <c r="N521" s="150"/>
      <c r="O521" s="150"/>
      <c r="P521" s="150"/>
      <c r="Q521" s="158">
        <f t="shared" ref="Q521:Q568" si="3">E521*G521/100</f>
        <v>0</v>
      </c>
      <c r="R521" s="166" t="str">
        <f t="shared" ref="R521:R568" si="4">IF(OR(H521="", H522="", Q521=0), "", IF(H521&lt;H522, (H522-H521)/H521, ""))</f>
        <v/>
      </c>
      <c r="S521" s="191">
        <v>0</v>
      </c>
      <c r="T521" s="208">
        <f t="shared" ref="T521:T568" si="5">S521-Q521</f>
        <v>0</v>
      </c>
      <c r="U521" s="222"/>
      <c r="W521" s="200"/>
      <c r="X521" s="209" t="str">
        <f>IF(COUNTIF('Yıldız Liste'!A:A, A521)&gt;0, "Yıldız Pazar", IF(COUNTIF('Ana Pazar Liste'!A:A, A521)&gt;0, "Ana Pazar", IF(COUNTIF('Alt Pazar Liste'!A:A, A521)&gt;0, "Alt Pazar", "")))</f>
        <v/>
      </c>
    </row>
    <row r="522" spans="1:24" ht="30" customHeight="1" thickTop="1" thickBot="1">
      <c r="A522" s="125" t="s">
        <v>720</v>
      </c>
      <c r="B522" s="136" t="s">
        <v>374</v>
      </c>
      <c r="C522" s="137">
        <v>1357332842</v>
      </c>
      <c r="D522" s="137">
        <v>535000000</v>
      </c>
      <c r="E522" s="128">
        <f>VLOOKUP(A522,'Tüm - Sektör'!$A:$H,5,0)</f>
        <v>10.492029913414676</v>
      </c>
      <c r="F522" s="128">
        <f>VLOOKUP(A522,'Tüm - Sektör'!$A:$H,6,0)</f>
        <v>0.73535393281571881</v>
      </c>
      <c r="G522" s="127">
        <f>VLOOKUP(A522,'Tüm - Sektör'!$A:$H,7,0)</f>
        <v>7.4329999999999998E-6</v>
      </c>
      <c r="H522" s="159">
        <v>512925</v>
      </c>
      <c r="I522" s="141" t="e">
        <f>VLOOKUP(A522,'Tüm - Sektör'!$A:$H,9,0)</f>
        <v>#REF!</v>
      </c>
      <c r="J522" s="145" t="e">
        <f>VLOOKUP(A522,'Tüm - Sektör'!$A:$H,10,0)</f>
        <v>#REF!</v>
      </c>
      <c r="K522" s="146" t="e">
        <f>VLOOKUP(A522,'Tüm - Sektör'!$A:$H,11,0)</f>
        <v>#REF!</v>
      </c>
      <c r="L522" s="146" t="e">
        <f>VLOOKUP(A522,'Tüm - Sektör'!$A:$H,12,0)</f>
        <v>#REF!</v>
      </c>
      <c r="M522" s="146" t="e">
        <f>VLOOKUP(A522,'Tüm - Sektör'!$A:$H,13,0)</f>
        <v>#REF!</v>
      </c>
      <c r="N522" s="147" t="e">
        <f>VLOOKUP(A522,'Tüm - Sektör'!$A:$H,14,0)</f>
        <v>#REF!</v>
      </c>
      <c r="O522" s="148" t="e">
        <f>VLOOKUP(A522,'Tüm - Sektör'!$A:$H,15,0)</f>
        <v>#REF!</v>
      </c>
      <c r="P522" s="156" t="e">
        <f>VLOOKUP(A522,'Tüm - Sektör'!$A:$H,16,0)</f>
        <v>#REF!</v>
      </c>
      <c r="Q522" s="227">
        <f>E522*G522/100</f>
        <v>7.7987258346411286E-7</v>
      </c>
      <c r="R522" s="166">
        <f>IF(OR(H522="", H523="", Q522=0), "", IF(H522&lt;H523, (H523-H522)/H522, ""))</f>
        <v>8.6505337037578585</v>
      </c>
      <c r="S522" s="191">
        <v>7.7987258346411286E-7</v>
      </c>
      <c r="T522" s="208">
        <v>0</v>
      </c>
      <c r="U522" s="222"/>
      <c r="W522" s="200"/>
      <c r="X522" s="209" t="str">
        <f>IF(COUNTIF('Yıldız Liste'!A:A, A522)&gt;0, "Yıldız Pazar", IF(COUNTIF('Ana Pazar Liste'!A:A, A522)&gt;0, "Ana Pazar", IF(COUNTIF('Alt Pazar Liste'!A:A, A522)&gt;0, "Alt Pazar", "")))</f>
        <v>Alt Pazar</v>
      </c>
    </row>
    <row r="523" spans="1:24" ht="30" customHeight="1" thickTop="1" thickBot="1">
      <c r="A523" s="125" t="s">
        <v>719</v>
      </c>
      <c r="B523" s="136" t="s">
        <v>374</v>
      </c>
      <c r="C523" s="137">
        <v>1357332842</v>
      </c>
      <c r="D523" s="137">
        <v>535000000</v>
      </c>
      <c r="E523" s="128">
        <f>VLOOKUP(A523,'Tüm - Sektör'!$A:$H,5,0)</f>
        <v>33.810912472000339</v>
      </c>
      <c r="F523" s="128">
        <f>VLOOKUP(A523,'Tüm - Sektör'!$A:$H,6,0)</f>
        <v>6.8304873680808766</v>
      </c>
      <c r="G523" s="127">
        <f>VLOOKUP(A523,'Tüm - Sektör'!$A:$H,7,0)</f>
        <v>2.3900000000000001E-4</v>
      </c>
      <c r="H523" s="159">
        <v>4950000</v>
      </c>
      <c r="I523" s="141" t="e">
        <f>VLOOKUP(A523,'Tüm - Sektör'!$A:$H,9,0)</f>
        <v>#REF!</v>
      </c>
      <c r="J523" s="145" t="e">
        <f>VLOOKUP(A523,'Tüm - Sektör'!$A:$H,10,0)</f>
        <v>#REF!</v>
      </c>
      <c r="K523" s="146" t="e">
        <f>VLOOKUP(A523,'Tüm - Sektör'!$A:$H,11,0)</f>
        <v>#REF!</v>
      </c>
      <c r="L523" s="146" t="e">
        <f>VLOOKUP(A523,'Tüm - Sektör'!$A:$H,12,0)</f>
        <v>#REF!</v>
      </c>
      <c r="M523" s="146" t="e">
        <f>VLOOKUP(A523,'Tüm - Sektör'!$A:$H,13,0)</f>
        <v>#REF!</v>
      </c>
      <c r="N523" s="147" t="e">
        <f>VLOOKUP(A523,'Tüm - Sektör'!$A:$H,14,0)</f>
        <v>#REF!</v>
      </c>
      <c r="O523" s="148" t="e">
        <f>VLOOKUP(A523,'Tüm - Sektör'!$A:$H,15,0)</f>
        <v>#REF!</v>
      </c>
      <c r="P523" s="156" t="e">
        <f>VLOOKUP(A523,'Tüm - Sektör'!$A:$H,16,0)</f>
        <v>#REF!</v>
      </c>
      <c r="Q523" s="227">
        <f>E523*G523/100</f>
        <v>8.0808080808080811E-5</v>
      </c>
      <c r="R523" s="166" t="str">
        <f>IF(OR(H523="", H524="", Q523=0), "", IF(H523&lt;H524, (H524-H523)/H523, ""))</f>
        <v/>
      </c>
      <c r="S523" s="191">
        <v>8.0808080808080811E-5</v>
      </c>
      <c r="T523" s="208">
        <f>S523-Q523</f>
        <v>0</v>
      </c>
      <c r="U523" s="222"/>
      <c r="W523" s="200"/>
      <c r="X523" s="209" t="str">
        <f>IF(COUNTIF('Yıldız Liste'!A:A, A523)&gt;0, "Yıldız Pazar", IF(COUNTIF('Ana Pazar Liste'!A:A, A523)&gt;0, "Ana Pazar", IF(COUNTIF('Alt Pazar Liste'!A:A, A523)&gt;0, "Alt Pazar", "")))</f>
        <v>Alt Pazar</v>
      </c>
    </row>
    <row r="524" spans="1:24" ht="30" customHeight="1" thickTop="1" thickBot="1">
      <c r="A524" s="125" t="s">
        <v>723</v>
      </c>
      <c r="B524" s="136" t="s">
        <v>374</v>
      </c>
      <c r="C524" s="137">
        <v>1357332842</v>
      </c>
      <c r="D524" s="137">
        <v>535000000</v>
      </c>
      <c r="E524" s="128">
        <f>VLOOKUP(A524,'Tüm - Sektör'!$A:$H,5,0)</f>
        <v>13876.415653495354</v>
      </c>
      <c r="F524" s="128">
        <f>VLOOKUP(A524,'Tüm - Sektör'!$A:$H,6,0)</f>
        <v>1739.7254652893234</v>
      </c>
      <c r="G524" s="127">
        <f>VLOOKUP(A524,'Tüm - Sektör'!$A:$H,7,0)</f>
        <v>6.9899999999999997E-4</v>
      </c>
      <c r="H524" s="159">
        <v>4125000</v>
      </c>
      <c r="I524" s="141" t="e">
        <f>VLOOKUP(A524,'Tüm - Sektör'!$A:$H,9,0)</f>
        <v>#REF!</v>
      </c>
      <c r="J524" s="145" t="e">
        <f>VLOOKUP(A524,'Tüm - Sektör'!$A:$H,10,0)</f>
        <v>#REF!</v>
      </c>
      <c r="K524" s="146" t="e">
        <f>VLOOKUP(A524,'Tüm - Sektör'!$A:$H,11,0)</f>
        <v>#REF!</v>
      </c>
      <c r="L524" s="146" t="e">
        <f>VLOOKUP(A524,'Tüm - Sektör'!$A:$H,12,0)</f>
        <v>#REF!</v>
      </c>
      <c r="M524" s="146" t="e">
        <f>VLOOKUP(A524,'Tüm - Sektör'!$A:$H,13,0)</f>
        <v>#REF!</v>
      </c>
      <c r="N524" s="147" t="e">
        <f>VLOOKUP(A524,'Tüm - Sektör'!$A:$H,14,0)</f>
        <v>#REF!</v>
      </c>
      <c r="O524" s="148" t="e">
        <f>VLOOKUP(A524,'Tüm - Sektör'!$A:$H,15,0)</f>
        <v>#REF!</v>
      </c>
      <c r="P524" s="156" t="e">
        <f>VLOOKUP(A524,'Tüm - Sektör'!$A:$H,16,0)</f>
        <v>#REF!</v>
      </c>
      <c r="Q524" s="158">
        <f>E524*G524/100</f>
        <v>9.6996145417932528E-2</v>
      </c>
      <c r="R524" s="166" t="str">
        <f>IF(OR(H524="", H525="", Q524=0), "", IF(H524&lt;H525, (H525-H524)/H524, ""))</f>
        <v/>
      </c>
      <c r="S524" s="191">
        <v>9.6996145417932528E-2</v>
      </c>
      <c r="T524" s="208">
        <f>S524-Q524</f>
        <v>0</v>
      </c>
      <c r="U524" s="222"/>
      <c r="W524" s="200"/>
      <c r="X524" s="209" t="str">
        <f>IF(COUNTIF('Yıldız Liste'!A:A, A524)&gt;0, "Yıldız Pazar", IF(COUNTIF('Ana Pazar Liste'!A:A, A524)&gt;0, "Ana Pazar", IF(COUNTIF('Alt Pazar Liste'!A:A, A524)&gt;0, "Alt Pazar", "")))</f>
        <v>Alt Pazar</v>
      </c>
    </row>
    <row r="525" spans="1:24" ht="30" customHeight="1" thickTop="1" thickBot="1">
      <c r="A525" s="125" t="s">
        <v>669</v>
      </c>
      <c r="B525" s="136" t="s">
        <v>349</v>
      </c>
      <c r="C525" s="137">
        <v>204500139</v>
      </c>
      <c r="D525" s="137">
        <v>30000000</v>
      </c>
      <c r="E525" s="128">
        <f>VLOOKUP(A525,'Tüm - Sektör'!$A:$H,5,0)</f>
        <v>1.174006038793562</v>
      </c>
      <c r="F525" s="128">
        <f>VLOOKUP(A525,'Tüm - Sektör'!$A:$H,6,0)</f>
        <v>1.1023530880690724E-2</v>
      </c>
      <c r="G525" s="127">
        <f>VLOOKUP(A525,'Tüm - Sektör'!$A:$H,7,0)</f>
        <v>9.3998380000000008</v>
      </c>
      <c r="H525" s="159">
        <v>3625</v>
      </c>
      <c r="I525" s="141" t="e">
        <f>VLOOKUP(A525,'Tüm - Sektör'!$A:$H,9,0)</f>
        <v>#REF!</v>
      </c>
      <c r="J525" s="145" t="e">
        <f>VLOOKUP(A525,'Tüm - Sektör'!$A:$H,10,0)</f>
        <v>#REF!</v>
      </c>
      <c r="K525" s="146" t="e">
        <f>VLOOKUP(A525,'Tüm - Sektör'!$A:$H,11,0)</f>
        <v>#REF!</v>
      </c>
      <c r="L525" s="146" t="e">
        <f>VLOOKUP(A525,'Tüm - Sektör'!$A:$H,12,0)</f>
        <v>#REF!</v>
      </c>
      <c r="M525" s="146" t="e">
        <f>VLOOKUP(A525,'Tüm - Sektör'!$A:$H,13,0)</f>
        <v>#REF!</v>
      </c>
      <c r="N525" s="147" t="e">
        <f>VLOOKUP(A525,'Tüm - Sektör'!$A:$H,14,0)</f>
        <v>#REF!</v>
      </c>
      <c r="O525" s="148" t="e">
        <f>VLOOKUP(A525,'Tüm - Sektör'!$A:$H,15,0)</f>
        <v>#REF!</v>
      </c>
      <c r="P525" s="156" t="e">
        <f>VLOOKUP(A525,'Tüm - Sektör'!$A:$H,16,0)</f>
        <v>#REF!</v>
      </c>
      <c r="Q525" s="158">
        <f>E525*G525/100</f>
        <v>0.11035466575681201</v>
      </c>
      <c r="R525" s="166" t="str">
        <f>IF(OR(H525="", H526="", Q525=0), "", IF(H525&lt;H526, (H526-H525)/H525, ""))</f>
        <v/>
      </c>
      <c r="S525" s="191">
        <v>0.11035466575681201</v>
      </c>
      <c r="T525" s="208">
        <f>S525-Q525</f>
        <v>0</v>
      </c>
      <c r="U525" s="222"/>
      <c r="W525" s="200"/>
      <c r="X525" s="209" t="str">
        <f>IF(COUNTIF('Yıldız Liste'!A:A, A525)&gt;0, "Yıldız Pazar", IF(COUNTIF('Ana Pazar Liste'!A:A, A525)&gt;0, "Ana Pazar", IF(COUNTIF('Alt Pazar Liste'!A:A, A525)&gt;0, "Alt Pazar", "")))</f>
        <v>Alt Pazar</v>
      </c>
    </row>
    <row r="526" spans="1:24" ht="30" customHeight="1" thickTop="1" thickBot="1">
      <c r="A526" s="125" t="s">
        <v>50</v>
      </c>
      <c r="B526" s="126" t="s">
        <v>200</v>
      </c>
      <c r="C526" s="127">
        <v>91186532</v>
      </c>
      <c r="D526" s="127">
        <v>7347672</v>
      </c>
      <c r="E526" s="128">
        <f>VLOOKUP(A526,'Tüm - Sektör'!$A:$H,5,0)</f>
        <v>19.180045707084524</v>
      </c>
      <c r="F526" s="128">
        <f>VLOOKUP(A526,'Tüm - Sektör'!$A:$H,6,0)</f>
        <v>4.1632485147410856</v>
      </c>
      <c r="G526" s="127">
        <f>VLOOKUP(A526,'Tüm - Sektör'!$A:$H,7,0)</f>
        <v>3.211576</v>
      </c>
      <c r="H526" s="159">
        <v>649.5</v>
      </c>
      <c r="I526" s="128" t="e">
        <f>VLOOKUP(A526,'Tüm - Sektör'!$A:$H,9,0)</f>
        <v>#REF!</v>
      </c>
      <c r="J526" s="127" t="e">
        <f>VLOOKUP(A526,'Tüm - Sektör'!$A:$H,10,0)</f>
        <v>#REF!</v>
      </c>
      <c r="K526" s="128" t="e">
        <f>VLOOKUP(A526,'Tüm - Sektör'!$A:$H,11,0)</f>
        <v>#REF!</v>
      </c>
      <c r="L526" s="128" t="e">
        <f>VLOOKUP(A526,'Tüm - Sektör'!$A:$H,12,0)</f>
        <v>#REF!</v>
      </c>
      <c r="M526" s="128" t="e">
        <f>VLOOKUP(A526,'Tüm - Sektör'!$A:$H,13,0)</f>
        <v>#REF!</v>
      </c>
      <c r="N526" s="129" t="e">
        <f>VLOOKUP(A526,'Tüm - Sektör'!$A:$H,14,0)</f>
        <v>#REF!</v>
      </c>
      <c r="O526" s="130" t="e">
        <f>VLOOKUP(A526,'Tüm - Sektör'!$A:$H,15,0)</f>
        <v>#REF!</v>
      </c>
      <c r="P526" s="152" t="e">
        <f>VLOOKUP(A526,'Tüm - Sektör'!$A:$H,16,0)</f>
        <v>#REF!</v>
      </c>
      <c r="Q526" s="158">
        <f>E526*G526/100</f>
        <v>0.61598174471775691</v>
      </c>
      <c r="R526" s="166" t="str">
        <f>IF(OR(H526="", H527="", Q526=0), "", IF(H526&lt;H527, (H527-H526)/H526, ""))</f>
        <v/>
      </c>
      <c r="S526" s="191">
        <v>0.61598174471775691</v>
      </c>
      <c r="T526" s="208">
        <f>S526-Q526</f>
        <v>0</v>
      </c>
      <c r="U526" s="222"/>
      <c r="W526" s="200"/>
      <c r="X526" s="209" t="str">
        <f>IF(COUNTIF('Yıldız Liste'!A:A, A526)&gt;0, "Yıldız Pazar", IF(COUNTIF('Ana Pazar Liste'!A:A, A526)&gt;0, "Ana Pazar", IF(COUNTIF('Alt Pazar Liste'!A:A, A526)&gt;0, "Alt Pazar", "")))</f>
        <v>Alt Pazar</v>
      </c>
    </row>
    <row r="527" spans="1:24" ht="30" customHeight="1" thickTop="1" thickBot="1">
      <c r="A527" s="125" t="s">
        <v>530</v>
      </c>
      <c r="B527" s="136" t="s">
        <v>351</v>
      </c>
      <c r="C527" s="137">
        <v>257737541</v>
      </c>
      <c r="D527" s="137">
        <v>9500000</v>
      </c>
      <c r="E527" s="128">
        <f>VLOOKUP(A527,'Tüm - Sektör'!$A:$H,5,0)</f>
        <v>36.959015870109013</v>
      </c>
      <c r="F527" s="128">
        <f>VLOOKUP(A527,'Tüm - Sektör'!$A:$H,6,0)</f>
        <v>17.683739650769862</v>
      </c>
      <c r="G527" s="127">
        <f>VLOOKUP(A527,'Tüm - Sektör'!$A:$H,7,0)</f>
        <v>5.3107189999999997</v>
      </c>
      <c r="H527" s="159">
        <v>203.8</v>
      </c>
      <c r="I527" s="141" t="e">
        <f>VLOOKUP(A527,'Tüm - Sektör'!$A:$H,9,0)</f>
        <v>#REF!</v>
      </c>
      <c r="J527" s="145" t="e">
        <f>VLOOKUP(A527,'Tüm - Sektör'!$A:$H,10,0)</f>
        <v>#REF!</v>
      </c>
      <c r="K527" s="146" t="e">
        <f>VLOOKUP(A527,'Tüm - Sektör'!$A:$H,11,0)</f>
        <v>#REF!</v>
      </c>
      <c r="L527" s="146" t="e">
        <f>VLOOKUP(A527,'Tüm - Sektör'!$A:$H,12,0)</f>
        <v>#REF!</v>
      </c>
      <c r="M527" s="146" t="e">
        <f>VLOOKUP(A527,'Tüm - Sektör'!$A:$H,13,0)</f>
        <v>#REF!</v>
      </c>
      <c r="N527" s="147" t="e">
        <f>VLOOKUP(A527,'Tüm - Sektör'!$A:$H,14,0)</f>
        <v>#REF!</v>
      </c>
      <c r="O527" s="148" t="e">
        <f>VLOOKUP(A527,'Tüm - Sektör'!$A:$H,15,0)</f>
        <v>#REF!</v>
      </c>
      <c r="P527" s="156" t="e">
        <f>VLOOKUP(A527,'Tüm - Sektör'!$A:$H,16,0)</f>
        <v>#REF!</v>
      </c>
      <c r="Q527" s="158">
        <f>E527*G527/100</f>
        <v>1.9627894780268946</v>
      </c>
      <c r="R527" s="166" t="str">
        <f>IF(OR(H527="", H528="", Q527=0), "", IF(H527&lt;H528, (H528-H527)/H527, ""))</f>
        <v/>
      </c>
      <c r="S527" s="191">
        <v>1.9627894780268946</v>
      </c>
      <c r="T527" s="208">
        <f>S527-Q527</f>
        <v>0</v>
      </c>
      <c r="U527" s="222"/>
      <c r="W527" s="200"/>
      <c r="X527" s="209" t="str">
        <f>IF(COUNTIF('Yıldız Liste'!A:A, A527)&gt;0, "Yıldız Pazar", IF(COUNTIF('Ana Pazar Liste'!A:A, A527)&gt;0, "Ana Pazar", IF(COUNTIF('Alt Pazar Liste'!A:A, A527)&gt;0, "Alt Pazar", "")))</f>
        <v>Alt Pazar</v>
      </c>
    </row>
    <row r="528" spans="1:24" ht="30" customHeight="1" thickTop="1" thickBot="1">
      <c r="A528" s="125" t="s">
        <v>727</v>
      </c>
      <c r="B528" s="136" t="s">
        <v>357</v>
      </c>
      <c r="C528" s="137">
        <v>455277050</v>
      </c>
      <c r="D528" s="137">
        <v>31042007</v>
      </c>
      <c r="E528" s="128">
        <f>VLOOKUP(A528,'Tüm - Sektör'!$A:$H,5,0)</f>
        <v>8.6898522333023962</v>
      </c>
      <c r="F528" s="128">
        <f>VLOOKUP(A528,'Tüm - Sektör'!$A:$H,6,0)</f>
        <v>1.5552137737640475</v>
      </c>
      <c r="G528" s="127">
        <f>VLOOKUP(A528,'Tüm - Sektör'!$A:$H,7,0)</f>
        <v>24.164194999999999</v>
      </c>
      <c r="H528" s="159">
        <v>190.5</v>
      </c>
      <c r="I528" s="141" t="e">
        <f>VLOOKUP(A528,'Tüm - Sektör'!$A:$H,9,0)</f>
        <v>#REF!</v>
      </c>
      <c r="J528" s="145" t="e">
        <f>VLOOKUP(A528,'Tüm - Sektör'!$A:$H,10,0)</f>
        <v>#REF!</v>
      </c>
      <c r="K528" s="146" t="e">
        <f>VLOOKUP(A528,'Tüm - Sektör'!$A:$H,11,0)</f>
        <v>#REF!</v>
      </c>
      <c r="L528" s="146" t="e">
        <f>VLOOKUP(A528,'Tüm - Sektör'!$A:$H,12,0)</f>
        <v>#REF!</v>
      </c>
      <c r="M528" s="146" t="e">
        <f>VLOOKUP(A528,'Tüm - Sektör'!$A:$H,13,0)</f>
        <v>#REF!</v>
      </c>
      <c r="N528" s="147" t="e">
        <f>VLOOKUP(A528,'Tüm - Sektör'!$A:$H,14,0)</f>
        <v>#REF!</v>
      </c>
      <c r="O528" s="148" t="e">
        <f>VLOOKUP(A528,'Tüm - Sektör'!$A:$H,15,0)</f>
        <v>#REF!</v>
      </c>
      <c r="P528" s="156" t="e">
        <f>VLOOKUP(A528,'Tüm - Sektör'!$A:$H,16,0)</f>
        <v>#REF!</v>
      </c>
      <c r="Q528" s="158">
        <f>E528*G528/100</f>
        <v>2.0998328388670457</v>
      </c>
      <c r="R528" s="166" t="str">
        <f>IF(OR(H528="", H529="", Q528=0), "", IF(H528&lt;H529, (H529-H528)/H528, ""))</f>
        <v/>
      </c>
      <c r="S528" s="191">
        <v>2.0998328388670457</v>
      </c>
      <c r="T528" s="208">
        <f>S528-Q528</f>
        <v>0</v>
      </c>
      <c r="U528" s="222"/>
      <c r="W528" s="200"/>
      <c r="X528" s="209" t="str">
        <f>IF(COUNTIF('Yıldız Liste'!A:A, A528)&gt;0, "Yıldız Pazar", IF(COUNTIF('Ana Pazar Liste'!A:A, A528)&gt;0, "Ana Pazar", IF(COUNTIF('Alt Pazar Liste'!A:A, A528)&gt;0, "Alt Pazar", "")))</f>
        <v>Alt Pazar</v>
      </c>
    </row>
    <row r="529" spans="1:24" ht="30" customHeight="1" thickTop="1" thickBot="1">
      <c r="A529" s="125" t="s">
        <v>422</v>
      </c>
      <c r="B529" s="136" t="s">
        <v>404</v>
      </c>
      <c r="C529" s="137">
        <v>4679410564</v>
      </c>
      <c r="D529" s="137">
        <v>74000000</v>
      </c>
      <c r="E529" s="128">
        <f>VLOOKUP(A529,'Tüm - Sektör'!$A:$H,5,0)</f>
        <v>74.673084967665801</v>
      </c>
      <c r="F529" s="128">
        <f>VLOOKUP(A529,'Tüm - Sektör'!$A:$H,6,0)</f>
        <v>7.4747832800466263</v>
      </c>
      <c r="G529" s="127">
        <f>VLOOKUP(A529,'Tüm - Sektör'!$A:$H,7,0)</f>
        <v>3.9758849999999999</v>
      </c>
      <c r="H529" s="159">
        <v>118</v>
      </c>
      <c r="I529" s="141" t="e">
        <f>VLOOKUP(A529,'Tüm - Sektör'!$A:$H,9,0)</f>
        <v>#REF!</v>
      </c>
      <c r="J529" s="145" t="e">
        <f>VLOOKUP(A529,'Tüm - Sektör'!$A:$H,10,0)</f>
        <v>#REF!</v>
      </c>
      <c r="K529" s="146" t="e">
        <f>VLOOKUP(A529,'Tüm - Sektör'!$A:$H,11,0)</f>
        <v>#REF!</v>
      </c>
      <c r="L529" s="146" t="e">
        <f>VLOOKUP(A529,'Tüm - Sektör'!$A:$H,12,0)</f>
        <v>#REF!</v>
      </c>
      <c r="M529" s="146" t="e">
        <f>VLOOKUP(A529,'Tüm - Sektör'!$A:$H,13,0)</f>
        <v>#REF!</v>
      </c>
      <c r="N529" s="147" t="e">
        <f>VLOOKUP(A529,'Tüm - Sektör'!$A:$H,14,0)</f>
        <v>#REF!</v>
      </c>
      <c r="O529" s="148" t="e">
        <f>VLOOKUP(A529,'Tüm - Sektör'!$A:$H,15,0)</f>
        <v>#REF!</v>
      </c>
      <c r="P529" s="156" t="e">
        <f>VLOOKUP(A529,'Tüm - Sektör'!$A:$H,16,0)</f>
        <v>#REF!</v>
      </c>
      <c r="Q529" s="158">
        <f>E529*G529/100</f>
        <v>2.9689159842666792</v>
      </c>
      <c r="R529" s="166">
        <f>IF(OR(H529="", H530="", Q529=0), "", IF(H529&lt;H530, (H530-H529)/H529, ""))</f>
        <v>2.372881355932201E-2</v>
      </c>
      <c r="S529" s="191">
        <v>2</v>
      </c>
      <c r="T529" s="208">
        <f>S529-Q529</f>
        <v>-0.96891598426667924</v>
      </c>
      <c r="U529" s="222"/>
      <c r="W529" s="200"/>
      <c r="X529" s="209" t="str">
        <f>IF(COUNTIF('Yıldız Liste'!A:A, A529)&gt;0, "Yıldız Pazar", IF(COUNTIF('Ana Pazar Liste'!A:A, A529)&gt;0, "Ana Pazar", IF(COUNTIF('Alt Pazar Liste'!A:A, A529)&gt;0, "Alt Pazar", "")))</f>
        <v>Alt Pazar</v>
      </c>
    </row>
    <row r="530" spans="1:24" ht="30" customHeight="1" thickTop="1" thickBot="1">
      <c r="A530" s="125" t="s">
        <v>388</v>
      </c>
      <c r="B530" s="136" t="s">
        <v>349</v>
      </c>
      <c r="C530" s="137">
        <v>162494773</v>
      </c>
      <c r="D530" s="137">
        <v>6917538</v>
      </c>
      <c r="E530" s="128">
        <f>VLOOKUP(A530,'Tüm - Sektör'!$A:$H,5,0)</f>
        <v>73.002262464317198</v>
      </c>
      <c r="F530" s="128">
        <f>VLOOKUP(A530,'Tüm - Sektör'!$A:$H,6,0)</f>
        <v>90.975987241460857</v>
      </c>
      <c r="G530" s="127">
        <f>VLOOKUP(A530,'Tüm - Sektör'!$A:$H,7,0)</f>
        <v>4.5362669999999996</v>
      </c>
      <c r="H530" s="159">
        <v>120.8</v>
      </c>
      <c r="I530" s="141" t="e">
        <f>VLOOKUP(A530,'Tüm - Sektör'!$A:$H,9,0)</f>
        <v>#REF!</v>
      </c>
      <c r="J530" s="145" t="e">
        <f>VLOOKUP(A530,'Tüm - Sektör'!$A:$H,10,0)</f>
        <v>#REF!</v>
      </c>
      <c r="K530" s="146" t="e">
        <f>VLOOKUP(A530,'Tüm - Sektör'!$A:$H,11,0)</f>
        <v>#REF!</v>
      </c>
      <c r="L530" s="146" t="e">
        <f>VLOOKUP(A530,'Tüm - Sektör'!$A:$H,12,0)</f>
        <v>#REF!</v>
      </c>
      <c r="M530" s="146" t="e">
        <f>VLOOKUP(A530,'Tüm - Sektör'!$A:$H,13,0)</f>
        <v>#REF!</v>
      </c>
      <c r="N530" s="147" t="e">
        <f>VLOOKUP(A530,'Tüm - Sektör'!$A:$H,14,0)</f>
        <v>#REF!</v>
      </c>
      <c r="O530" s="148" t="e">
        <f>VLOOKUP(A530,'Tüm - Sektör'!$A:$H,15,0)</f>
        <v>#REF!</v>
      </c>
      <c r="P530" s="156" t="e">
        <f>VLOOKUP(A530,'Tüm - Sektör'!$A:$H,16,0)</f>
        <v>#REF!</v>
      </c>
      <c r="Q530" s="158">
        <f>E530*G530/100</f>
        <v>3.3115775414222077</v>
      </c>
      <c r="R530" s="166" t="str">
        <f>IF(OR(H530="", H531="", Q530=0), "", IF(H530&lt;H531, (H531-H530)/H530, ""))</f>
        <v/>
      </c>
      <c r="S530" s="191">
        <v>3.3115775414222077</v>
      </c>
      <c r="T530" s="208">
        <f>S530-Q530</f>
        <v>0</v>
      </c>
      <c r="U530" s="222"/>
      <c r="W530" s="200"/>
      <c r="X530" s="209" t="str">
        <f>IF(COUNTIF('Yıldız Liste'!A:A, A530)&gt;0, "Yıldız Pazar", IF(COUNTIF('Ana Pazar Liste'!A:A, A530)&gt;0, "Ana Pazar", IF(COUNTIF('Alt Pazar Liste'!A:A, A530)&gt;0, "Alt Pazar", "")))</f>
        <v>Alt Pazar</v>
      </c>
    </row>
    <row r="531" spans="1:24" ht="30" customHeight="1" thickTop="1" thickBot="1">
      <c r="A531" s="125" t="s">
        <v>33</v>
      </c>
      <c r="B531" s="131" t="s">
        <v>233</v>
      </c>
      <c r="C531" s="132">
        <v>519583617</v>
      </c>
      <c r="D531" s="132">
        <v>25000000</v>
      </c>
      <c r="E531" s="128">
        <f>VLOOKUP(A531,'Tüm - Sektör'!$A:$H,5,0)</f>
        <v>18.529584798328631</v>
      </c>
      <c r="F531" s="128">
        <f>VLOOKUP(A531,'Tüm - Sektör'!$A:$H,6,0)</f>
        <v>8.3279032801476998</v>
      </c>
      <c r="G531" s="127">
        <f>VLOOKUP(A531,'Tüm - Sektör'!$A:$H,7,0)</f>
        <v>22.966707</v>
      </c>
      <c r="H531" s="159">
        <v>94</v>
      </c>
      <c r="I531" s="133" t="e">
        <f>VLOOKUP(A531,'Tüm - Sektör'!$A:$H,9,0)</f>
        <v>#REF!</v>
      </c>
      <c r="J531" s="132" t="e">
        <f>VLOOKUP(A531,'Tüm - Sektör'!$A:$H,10,0)</f>
        <v>#REF!</v>
      </c>
      <c r="K531" s="133" t="e">
        <f>VLOOKUP(A531,'Tüm - Sektör'!$A:$H,11,0)</f>
        <v>#REF!</v>
      </c>
      <c r="L531" s="133" t="e">
        <f>VLOOKUP(A531,'Tüm - Sektör'!$A:$H,12,0)</f>
        <v>#REF!</v>
      </c>
      <c r="M531" s="133" t="e">
        <f>VLOOKUP(A531,'Tüm - Sektör'!$A:$H,13,0)</f>
        <v>#REF!</v>
      </c>
      <c r="N531" s="134" t="e">
        <f>VLOOKUP(A531,'Tüm - Sektör'!$A:$H,14,0)</f>
        <v>#REF!</v>
      </c>
      <c r="O531" s="135" t="e">
        <f>VLOOKUP(A531,'Tüm - Sektör'!$A:$H,15,0)</f>
        <v>#REF!</v>
      </c>
      <c r="P531" s="153" t="e">
        <f>VLOOKUP(A531,'Tüm - Sektör'!$A:$H,16,0)</f>
        <v>#REF!</v>
      </c>
      <c r="Q531" s="158">
        <f>E531*G531/100</f>
        <v>4.2556354489486772</v>
      </c>
      <c r="R531" s="166" t="str">
        <f>IF(OR(H531="", H532="", Q531=0), "", IF(H531&lt;H532, (H532-H531)/H531, ""))</f>
        <v/>
      </c>
      <c r="S531" s="191">
        <v>4.2556354489486772</v>
      </c>
      <c r="T531" s="208">
        <f>S531-Q531</f>
        <v>0</v>
      </c>
      <c r="U531" s="222"/>
      <c r="W531" s="200"/>
      <c r="X531" s="209" t="str">
        <f>IF(COUNTIF('Yıldız Liste'!A:A, A531)&gt;0, "Yıldız Pazar", IF(COUNTIF('Ana Pazar Liste'!A:A, A531)&gt;0, "Ana Pazar", IF(COUNTIF('Alt Pazar Liste'!A:A, A531)&gt;0, "Alt Pazar", "")))</f>
        <v>Alt Pazar</v>
      </c>
    </row>
    <row r="532" spans="1:24" ht="30" customHeight="1" thickTop="1" thickBot="1">
      <c r="A532" s="125" t="s">
        <v>171</v>
      </c>
      <c r="B532" s="136" t="s">
        <v>353</v>
      </c>
      <c r="C532" s="137">
        <v>58292296</v>
      </c>
      <c r="D532" s="137">
        <v>39000000</v>
      </c>
      <c r="E532" s="128">
        <f>VLOOKUP(A532,'Tüm - Sektör'!$A:$H,5,0)</f>
        <v>35.278674407337014</v>
      </c>
      <c r="F532" s="128">
        <f>VLOOKUP(A532,'Tüm - Sektör'!$A:$H,6,0)</f>
        <v>14.358434842221007</v>
      </c>
      <c r="G532" s="127">
        <f>VLOOKUP(A532,'Tüm - Sektör'!$A:$H,7,0)</f>
        <v>17.102171999999999</v>
      </c>
      <c r="H532" s="159">
        <v>66.3</v>
      </c>
      <c r="I532" s="141" t="e">
        <f>VLOOKUP(A532,'Tüm - Sektör'!$A:$H,9,0)</f>
        <v>#REF!</v>
      </c>
      <c r="J532" s="145" t="e">
        <f>VLOOKUP(A532,'Tüm - Sektör'!$A:$H,10,0)</f>
        <v>#REF!</v>
      </c>
      <c r="K532" s="146" t="e">
        <f>VLOOKUP(A532,'Tüm - Sektör'!$A:$H,11,0)</f>
        <v>#REF!</v>
      </c>
      <c r="L532" s="146" t="e">
        <f>VLOOKUP(A532,'Tüm - Sektör'!$A:$H,12,0)</f>
        <v>#REF!</v>
      </c>
      <c r="M532" s="146" t="e">
        <f>VLOOKUP(A532,'Tüm - Sektör'!$A:$H,13,0)</f>
        <v>#REF!</v>
      </c>
      <c r="N532" s="147" t="e">
        <f>VLOOKUP(A532,'Tüm - Sektör'!$A:$H,14,0)</f>
        <v>#REF!</v>
      </c>
      <c r="O532" s="148" t="e">
        <f>VLOOKUP(A532,'Tüm - Sektör'!$A:$H,15,0)</f>
        <v>#REF!</v>
      </c>
      <c r="P532" s="156" t="e">
        <f>VLOOKUP(A532,'Tüm - Sektör'!$A:$H,16,0)</f>
        <v>#REF!</v>
      </c>
      <c r="Q532" s="158">
        <f>E532*G532/100</f>
        <v>6.033419576462757</v>
      </c>
      <c r="R532" s="166" t="str">
        <f>IF(OR(H532="", H533="", Q532=0), "", IF(H532&lt;H533, (H533-H532)/H532, ""))</f>
        <v/>
      </c>
      <c r="S532" s="191">
        <v>6.033419576462757</v>
      </c>
      <c r="T532" s="208">
        <f>S532-Q532</f>
        <v>0</v>
      </c>
      <c r="U532" s="222"/>
      <c r="W532" s="200"/>
      <c r="X532" s="209" t="str">
        <f>IF(COUNTIF('Yıldız Liste'!A:A, A532)&gt;0, "Yıldız Pazar", IF(COUNTIF('Ana Pazar Liste'!A:A, A532)&gt;0, "Ana Pazar", IF(COUNTIF('Alt Pazar Liste'!A:A, A532)&gt;0, "Alt Pazar", "")))</f>
        <v>Alt Pazar</v>
      </c>
    </row>
    <row r="533" spans="1:24" ht="30" customHeight="1" thickTop="1" thickBot="1">
      <c r="A533" s="125" t="s">
        <v>314</v>
      </c>
      <c r="B533" s="136" t="s">
        <v>376</v>
      </c>
      <c r="C533" s="137">
        <v>202339880</v>
      </c>
      <c r="D533" s="137">
        <v>18255333</v>
      </c>
      <c r="E533" s="128">
        <f>VLOOKUP(A533,'Tüm - Sektör'!$A:$H,5,0)</f>
        <v>48.802011481289234</v>
      </c>
      <c r="F533" s="128">
        <f>VLOOKUP(A533,'Tüm - Sektör'!$A:$H,6,0)</f>
        <v>51.409646747831097</v>
      </c>
      <c r="G533" s="127">
        <f>VLOOKUP(A533,'Tüm - Sektör'!$A:$H,7,0)</f>
        <v>15.26498</v>
      </c>
      <c r="H533" s="159">
        <v>53.7</v>
      </c>
      <c r="I533" s="141" t="e">
        <f>VLOOKUP(A533,'Tüm - Sektör'!$A:$H,9,0)</f>
        <v>#REF!</v>
      </c>
      <c r="J533" s="145" t="e">
        <f>VLOOKUP(A533,'Tüm - Sektör'!$A:$H,10,0)</f>
        <v>#REF!</v>
      </c>
      <c r="K533" s="146" t="e">
        <f>VLOOKUP(A533,'Tüm - Sektör'!$A:$H,11,0)</f>
        <v>#REF!</v>
      </c>
      <c r="L533" s="146" t="e">
        <f>VLOOKUP(A533,'Tüm - Sektör'!$A:$H,12,0)</f>
        <v>#REF!</v>
      </c>
      <c r="M533" s="146" t="e">
        <f>VLOOKUP(A533,'Tüm - Sektör'!$A:$H,13,0)</f>
        <v>#REF!</v>
      </c>
      <c r="N533" s="147" t="e">
        <f>VLOOKUP(A533,'Tüm - Sektör'!$A:$H,14,0)</f>
        <v>#REF!</v>
      </c>
      <c r="O533" s="148" t="e">
        <f>VLOOKUP(A533,'Tüm - Sektör'!$A:$H,15,0)</f>
        <v>#REF!</v>
      </c>
      <c r="P533" s="156" t="e">
        <f>VLOOKUP(A533,'Tüm - Sektör'!$A:$H,16,0)</f>
        <v>#REF!</v>
      </c>
      <c r="Q533" s="158">
        <f>E533*G533/100</f>
        <v>7.4496172922165051</v>
      </c>
      <c r="R533" s="166" t="str">
        <f>IF(OR(H533="", H534="", Q533=0), "", IF(H533&lt;H534, (H534-H533)/H533, ""))</f>
        <v/>
      </c>
      <c r="S533" s="191">
        <v>7.4496172922165051</v>
      </c>
      <c r="T533" s="208">
        <f>S533-Q533</f>
        <v>0</v>
      </c>
      <c r="U533" s="222"/>
      <c r="W533" s="200"/>
      <c r="X533" s="209" t="str">
        <f>IF(COUNTIF('Yıldız Liste'!A:A, A533)&gt;0, "Yıldız Pazar", IF(COUNTIF('Ana Pazar Liste'!A:A, A533)&gt;0, "Ana Pazar", IF(COUNTIF('Alt Pazar Liste'!A:A, A533)&gt;0, "Alt Pazar", "")))</f>
        <v>Alt Pazar</v>
      </c>
    </row>
    <row r="534" spans="1:24" ht="30" customHeight="1" thickTop="1" thickBot="1">
      <c r="A534" s="125" t="s">
        <v>734</v>
      </c>
      <c r="B534" s="136" t="s">
        <v>689</v>
      </c>
      <c r="C534" s="137">
        <v>162912546</v>
      </c>
      <c r="D534" s="137">
        <v>20000000</v>
      </c>
      <c r="E534" s="128">
        <f>VLOOKUP(A534,'Tüm - Sektör'!$A:$H,5,0)</f>
        <v>92.597736911309894</v>
      </c>
      <c r="F534" s="128">
        <f>VLOOKUP(A534,'Tüm - Sektör'!$A:$H,6,0)</f>
        <v>112.92406940403646</v>
      </c>
      <c r="G534" s="127">
        <f>VLOOKUP(A534,'Tüm - Sektör'!$A:$H,7,0)</f>
        <v>10.537267999999999</v>
      </c>
      <c r="H534" s="159">
        <v>41</v>
      </c>
      <c r="I534" s="141" t="e">
        <f>VLOOKUP(A534,'Tüm - Sektör'!$A:$H,9,0)</f>
        <v>#REF!</v>
      </c>
      <c r="J534" s="145" t="e">
        <f>VLOOKUP(A534,'Tüm - Sektör'!$A:$H,10,0)</f>
        <v>#REF!</v>
      </c>
      <c r="K534" s="146" t="e">
        <f>VLOOKUP(A534,'Tüm - Sektör'!$A:$H,11,0)</f>
        <v>#REF!</v>
      </c>
      <c r="L534" s="146" t="e">
        <f>VLOOKUP(A534,'Tüm - Sektör'!$A:$H,12,0)</f>
        <v>#REF!</v>
      </c>
      <c r="M534" s="146" t="e">
        <f>VLOOKUP(A534,'Tüm - Sektör'!$A:$H,13,0)</f>
        <v>#REF!</v>
      </c>
      <c r="N534" s="147" t="e">
        <f>VLOOKUP(A534,'Tüm - Sektör'!$A:$H,14,0)</f>
        <v>#REF!</v>
      </c>
      <c r="O534" s="148" t="e">
        <f>VLOOKUP(A534,'Tüm - Sektör'!$A:$H,15,0)</f>
        <v>#REF!</v>
      </c>
      <c r="P534" s="156" t="e">
        <f>VLOOKUP(A534,'Tüm - Sektör'!$A:$H,16,0)</f>
        <v>#REF!</v>
      </c>
      <c r="Q534" s="158">
        <f>E534*G534/100</f>
        <v>9.7572717002796452</v>
      </c>
      <c r="R534" s="166" t="str">
        <f>IF(OR(H534="", H535="", Q534=0), "", IF(H534&lt;H535, (H535-H534)/H534, ""))</f>
        <v/>
      </c>
      <c r="S534" s="191">
        <v>9.7572717002796452</v>
      </c>
      <c r="T534" s="208">
        <f>S534-Q534</f>
        <v>0</v>
      </c>
      <c r="U534" s="222"/>
      <c r="W534" s="200"/>
      <c r="X534" s="209" t="str">
        <f>IF(COUNTIF('Yıldız Liste'!A:A, A534)&gt;0, "Yıldız Pazar", IF(COUNTIF('Ana Pazar Liste'!A:A, A534)&gt;0, "Ana Pazar", IF(COUNTIF('Alt Pazar Liste'!A:A, A534)&gt;0, "Alt Pazar", "")))</f>
        <v>Alt Pazar</v>
      </c>
    </row>
    <row r="535" spans="1:24" ht="30" customHeight="1" thickTop="1" thickBot="1">
      <c r="A535" s="125" t="s">
        <v>317</v>
      </c>
      <c r="B535" s="136" t="s">
        <v>221</v>
      </c>
      <c r="C535" s="137">
        <v>15253371409</v>
      </c>
      <c r="D535" s="137">
        <v>332007786</v>
      </c>
      <c r="E535" s="128">
        <f>VLOOKUP(A535,'Tüm - Sektör'!$A:$H,5,0)</f>
        <v>66.023471309695637</v>
      </c>
      <c r="F535" s="128">
        <f>VLOOKUP(A535,'Tüm - Sektör'!$A:$H,6,0)</f>
        <v>6.0260973873936763</v>
      </c>
      <c r="G535" s="127">
        <f>VLOOKUP(A535,'Tüm - Sektör'!$A:$H,7,0)</f>
        <v>18.464296999999998</v>
      </c>
      <c r="H535" s="159">
        <v>32.82</v>
      </c>
      <c r="I535" s="141" t="e">
        <f>VLOOKUP(A535,'Tüm - Sektör'!$A:$H,9,0)</f>
        <v>#REF!</v>
      </c>
      <c r="J535" s="145" t="e">
        <f>VLOOKUP(A535,'Tüm - Sektör'!$A:$H,10,0)</f>
        <v>#REF!</v>
      </c>
      <c r="K535" s="146" t="e">
        <f>VLOOKUP(A535,'Tüm - Sektör'!$A:$H,11,0)</f>
        <v>#REF!</v>
      </c>
      <c r="L535" s="146" t="e">
        <f>VLOOKUP(A535,'Tüm - Sektör'!$A:$H,12,0)</f>
        <v>#REF!</v>
      </c>
      <c r="M535" s="146" t="e">
        <f>VLOOKUP(A535,'Tüm - Sektör'!$A:$H,13,0)</f>
        <v>#REF!</v>
      </c>
      <c r="N535" s="147" t="e">
        <f>VLOOKUP(A535,'Tüm - Sektör'!$A:$H,14,0)</f>
        <v>#REF!</v>
      </c>
      <c r="O535" s="148" t="e">
        <f>VLOOKUP(A535,'Tüm - Sektör'!$A:$H,15,0)</f>
        <v>#REF!</v>
      </c>
      <c r="P535" s="156" t="e">
        <f>VLOOKUP(A535,'Tüm - Sektör'!$A:$H,16,0)</f>
        <v>#REF!</v>
      </c>
      <c r="Q535" s="158">
        <f>E535*G535/100</f>
        <v>12.190769832331991</v>
      </c>
      <c r="R535" s="166" t="str">
        <f>IF(OR(H535="", H536="", Q535=0), "", IF(H535&lt;H536, (H536-H535)/H535, ""))</f>
        <v/>
      </c>
      <c r="S535" s="191">
        <v>12.190769832331991</v>
      </c>
      <c r="T535" s="208">
        <f>S535-Q535</f>
        <v>0</v>
      </c>
      <c r="U535" s="222"/>
      <c r="W535" s="200"/>
      <c r="X535" s="209" t="str">
        <f>IF(COUNTIF('Yıldız Liste'!A:A, A535)&gt;0, "Yıldız Pazar", IF(COUNTIF('Ana Pazar Liste'!A:A, A535)&gt;0, "Ana Pazar", IF(COUNTIF('Alt Pazar Liste'!A:A, A535)&gt;0, "Alt Pazar", "")))</f>
        <v>Alt Pazar</v>
      </c>
    </row>
    <row r="536" spans="1:24" ht="30" customHeight="1" thickTop="1" thickBot="1">
      <c r="A536" s="125" t="s">
        <v>179</v>
      </c>
      <c r="B536" s="136" t="s">
        <v>255</v>
      </c>
      <c r="C536" s="137">
        <v>353515478</v>
      </c>
      <c r="D536" s="137">
        <v>73500000</v>
      </c>
      <c r="E536" s="128">
        <f>VLOOKUP(A536,'Tüm - Sektör'!$A:$H,5,0)</f>
        <v>34.184236056452654</v>
      </c>
      <c r="F536" s="128">
        <f>VLOOKUP(A536,'Tüm - Sektör'!$A:$H,6,0)</f>
        <v>15.503054900885557</v>
      </c>
      <c r="G536" s="127">
        <f>VLOOKUP(A536,'Tüm - Sektör'!$A:$H,7,0)</f>
        <v>39.640771000000001</v>
      </c>
      <c r="H536" s="159">
        <v>29.52</v>
      </c>
      <c r="I536" s="141" t="e">
        <f>VLOOKUP(A536,'Tüm - Sektör'!$A:$H,9,0)</f>
        <v>#REF!</v>
      </c>
      <c r="J536" s="145" t="e">
        <f>VLOOKUP(A536,'Tüm - Sektör'!$A:$H,10,0)</f>
        <v>#REF!</v>
      </c>
      <c r="K536" s="146" t="e">
        <f>VLOOKUP(A536,'Tüm - Sektör'!$A:$H,11,0)</f>
        <v>#REF!</v>
      </c>
      <c r="L536" s="146" t="e">
        <f>VLOOKUP(A536,'Tüm - Sektör'!$A:$H,12,0)</f>
        <v>#REF!</v>
      </c>
      <c r="M536" s="146" t="e">
        <f>VLOOKUP(A536,'Tüm - Sektör'!$A:$H,13,0)</f>
        <v>#REF!</v>
      </c>
      <c r="N536" s="147" t="e">
        <f>VLOOKUP(A536,'Tüm - Sektör'!$A:$H,14,0)</f>
        <v>#REF!</v>
      </c>
      <c r="O536" s="148" t="e">
        <f>VLOOKUP(A536,'Tüm - Sektör'!$A:$H,15,0)</f>
        <v>#REF!</v>
      </c>
      <c r="P536" s="156" t="e">
        <f>VLOOKUP(A536,'Tüm - Sektör'!$A:$H,16,0)</f>
        <v>#REF!</v>
      </c>
      <c r="Q536" s="158">
        <f>E536*G536/100</f>
        <v>13.550894733237829</v>
      </c>
      <c r="R536" s="166" t="str">
        <f>IF(OR(H536="", H537="", Q536=0), "", IF(H536&lt;H537, (H537-H536)/H536, ""))</f>
        <v/>
      </c>
      <c r="S536" s="191">
        <v>13.550894733237829</v>
      </c>
      <c r="T536" s="208">
        <f>S536-Q536</f>
        <v>0</v>
      </c>
      <c r="U536" s="222"/>
      <c r="W536" s="200"/>
      <c r="X536" s="209" t="str">
        <f>IF(COUNTIF('Yıldız Liste'!A:A, A536)&gt;0, "Yıldız Pazar", IF(COUNTIF('Ana Pazar Liste'!A:A, A536)&gt;0, "Ana Pazar", IF(COUNTIF('Alt Pazar Liste'!A:A, A536)&gt;0, "Alt Pazar", "")))</f>
        <v>Alt Pazar</v>
      </c>
    </row>
    <row r="537" spans="1:24" ht="30" customHeight="1" thickTop="1" thickBot="1">
      <c r="A537" s="125" t="s">
        <v>313</v>
      </c>
      <c r="B537" s="136" t="s">
        <v>287</v>
      </c>
      <c r="C537" s="137">
        <v>76967995</v>
      </c>
      <c r="D537" s="137">
        <v>28340000</v>
      </c>
      <c r="E537" s="128">
        <f>VLOOKUP(A537,'Tüm - Sektör'!$A:$H,5,0)</f>
        <v>89.009503887416656</v>
      </c>
      <c r="F537" s="128">
        <f>VLOOKUP(A537,'Tüm - Sektör'!$A:$H,6,0)</f>
        <v>116.32492209338542</v>
      </c>
      <c r="G537" s="127">
        <f>VLOOKUP(A537,'Tüm - Sektör'!$A:$H,7,0)</f>
        <v>16.64443</v>
      </c>
      <c r="H537" s="159">
        <v>27</v>
      </c>
      <c r="I537" s="141" t="e">
        <f>VLOOKUP(A537,'Tüm - Sektör'!$A:$H,9,0)</f>
        <v>#REF!</v>
      </c>
      <c r="J537" s="145" t="e">
        <f>VLOOKUP(A537,'Tüm - Sektör'!$A:$H,10,0)</f>
        <v>#REF!</v>
      </c>
      <c r="K537" s="146" t="e">
        <f>VLOOKUP(A537,'Tüm - Sektör'!$A:$H,11,0)</f>
        <v>#REF!</v>
      </c>
      <c r="L537" s="146" t="e">
        <f>VLOOKUP(A537,'Tüm - Sektör'!$A:$H,12,0)</f>
        <v>#REF!</v>
      </c>
      <c r="M537" s="146" t="e">
        <f>VLOOKUP(A537,'Tüm - Sektör'!$A:$H,13,0)</f>
        <v>#REF!</v>
      </c>
      <c r="N537" s="147" t="e">
        <f>VLOOKUP(A537,'Tüm - Sektör'!$A:$H,14,0)</f>
        <v>#REF!</v>
      </c>
      <c r="O537" s="148" t="e">
        <f>VLOOKUP(A537,'Tüm - Sektör'!$A:$H,15,0)</f>
        <v>#REF!</v>
      </c>
      <c r="P537" s="156" t="e">
        <f>VLOOKUP(A537,'Tüm - Sektör'!$A:$H,16,0)</f>
        <v>#REF!</v>
      </c>
      <c r="Q537" s="158">
        <f>E537*G537/100</f>
        <v>14.815124567888345</v>
      </c>
      <c r="R537" s="166" t="str">
        <f>IF(OR(H537="", H538="", Q537=0), "", IF(H537&lt;H538, (H538-H537)/H537, ""))</f>
        <v/>
      </c>
      <c r="S537" s="191">
        <v>14.815124567888345</v>
      </c>
      <c r="T537" s="208">
        <f>S537-Q537</f>
        <v>0</v>
      </c>
      <c r="U537" s="222"/>
      <c r="W537" s="200"/>
      <c r="X537" s="209" t="str">
        <f>IF(COUNTIF('Yıldız Liste'!A:A, A537)&gt;0, "Yıldız Pazar", IF(COUNTIF('Ana Pazar Liste'!A:A, A537)&gt;0, "Ana Pazar", IF(COUNTIF('Alt Pazar Liste'!A:A, A537)&gt;0, "Alt Pazar", "")))</f>
        <v>Alt Pazar</v>
      </c>
    </row>
    <row r="538" spans="1:24" ht="30" customHeight="1" thickTop="1" thickBot="1">
      <c r="A538" s="125" t="s">
        <v>698</v>
      </c>
      <c r="B538" s="136" t="s">
        <v>699</v>
      </c>
      <c r="C538" s="137">
        <v>1839661730</v>
      </c>
      <c r="D538" s="137">
        <v>300000000</v>
      </c>
      <c r="E538" s="128">
        <f>VLOOKUP(A538,'Tüm - Sektör'!$A:$H,5,0)</f>
        <v>10.00040001600064</v>
      </c>
      <c r="F538" s="128">
        <f>VLOOKUP(A538,'Tüm - Sektör'!$A:$H,6,0)</f>
        <v>0.85037415102046254</v>
      </c>
      <c r="G538" s="127">
        <f>VLOOKUP(A538,'Tüm - Sektör'!$A:$H,7,0)</f>
        <v>153.859475</v>
      </c>
      <c r="H538" s="159">
        <v>26</v>
      </c>
      <c r="I538" s="141" t="e">
        <f>VLOOKUP(A538,'Tüm - Sektör'!$A:$H,9,0)</f>
        <v>#REF!</v>
      </c>
      <c r="J538" s="145" t="e">
        <f>VLOOKUP(A538,'Tüm - Sektör'!$A:$H,10,0)</f>
        <v>#REF!</v>
      </c>
      <c r="K538" s="146" t="e">
        <f>VLOOKUP(A538,'Tüm - Sektör'!$A:$H,11,0)</f>
        <v>#REF!</v>
      </c>
      <c r="L538" s="146" t="e">
        <f>VLOOKUP(A538,'Tüm - Sektör'!$A:$H,12,0)</f>
        <v>#REF!</v>
      </c>
      <c r="M538" s="146" t="e">
        <f>VLOOKUP(A538,'Tüm - Sektör'!$A:$H,13,0)</f>
        <v>#REF!</v>
      </c>
      <c r="N538" s="147" t="e">
        <f>VLOOKUP(A538,'Tüm - Sektör'!$A:$H,14,0)</f>
        <v>#REF!</v>
      </c>
      <c r="O538" s="148" t="e">
        <f>VLOOKUP(A538,'Tüm - Sektör'!$A:$H,15,0)</f>
        <v>#REF!</v>
      </c>
      <c r="P538" s="156" t="e">
        <f>VLOOKUP(A538,'Tüm - Sektör'!$A:$H,16,0)</f>
        <v>#REF!</v>
      </c>
      <c r="Q538" s="158">
        <f>E538*G538/100</f>
        <v>15.386562962518502</v>
      </c>
      <c r="R538" s="166" t="str">
        <f>IF(OR(H538="", H539="", Q538=0), "", IF(H538&lt;H539, (H539-H538)/H538, ""))</f>
        <v/>
      </c>
      <c r="S538" s="191">
        <v>15.386562962518502</v>
      </c>
      <c r="T538" s="208">
        <f>S538-Q538</f>
        <v>0</v>
      </c>
      <c r="U538" s="222"/>
      <c r="W538" s="200"/>
      <c r="X538" s="209" t="str">
        <f>IF(COUNTIF('Yıldız Liste'!A:A, A538)&gt;0, "Yıldız Pazar", IF(COUNTIF('Ana Pazar Liste'!A:A, A538)&gt;0, "Ana Pazar", IF(COUNTIF('Alt Pazar Liste'!A:A, A538)&gt;0, "Alt Pazar", "")))</f>
        <v>Alt Pazar</v>
      </c>
    </row>
    <row r="539" spans="1:24" ht="30" customHeight="1" thickTop="1" thickBot="1">
      <c r="A539" s="125" t="s">
        <v>29</v>
      </c>
      <c r="B539" s="131" t="s">
        <v>233</v>
      </c>
      <c r="C539" s="132">
        <v>453946752</v>
      </c>
      <c r="D539" s="132">
        <v>36000000</v>
      </c>
      <c r="E539" s="128">
        <f>VLOOKUP(A539,'Tüm - Sektör'!$A:$H,5,0)</f>
        <v>73.7995397860699</v>
      </c>
      <c r="F539" s="128">
        <f>VLOOKUP(A539,'Tüm - Sektör'!$A:$H,6,0)</f>
        <v>93.181237103623616</v>
      </c>
      <c r="G539" s="127">
        <f>VLOOKUP(A539,'Tüm - Sektör'!$A:$H,7,0)</f>
        <v>23.567941000000001</v>
      </c>
      <c r="H539" s="159">
        <v>23</v>
      </c>
      <c r="I539" s="133" t="e">
        <f>VLOOKUP(A539,'Tüm - Sektör'!$A:$H,9,0)</f>
        <v>#REF!</v>
      </c>
      <c r="J539" s="132" t="e">
        <f>VLOOKUP(A539,'Tüm - Sektör'!$A:$H,10,0)</f>
        <v>#REF!</v>
      </c>
      <c r="K539" s="133" t="e">
        <f>VLOOKUP(A539,'Tüm - Sektör'!$A:$H,11,0)</f>
        <v>#REF!</v>
      </c>
      <c r="L539" s="133" t="e">
        <f>VLOOKUP(A539,'Tüm - Sektör'!$A:$H,12,0)</f>
        <v>#REF!</v>
      </c>
      <c r="M539" s="133" t="e">
        <f>VLOOKUP(A539,'Tüm - Sektör'!$A:$H,13,0)</f>
        <v>#REF!</v>
      </c>
      <c r="N539" s="134" t="e">
        <f>VLOOKUP(A539,'Tüm - Sektör'!$A:$H,14,0)</f>
        <v>#REF!</v>
      </c>
      <c r="O539" s="135" t="e">
        <f>VLOOKUP(A539,'Tüm - Sektör'!$A:$H,15,0)</f>
        <v>#REF!</v>
      </c>
      <c r="P539" s="153" t="e">
        <f>VLOOKUP(A539,'Tüm - Sektör'!$A:$H,16,0)</f>
        <v>#REF!</v>
      </c>
      <c r="Q539" s="158">
        <f>E539*G539/100</f>
        <v>17.393031995052482</v>
      </c>
      <c r="R539" s="166" t="str">
        <f>IF(OR(H539="", H540="", Q539=0), "", IF(H539&lt;H540, (H540-H539)/H539, ""))</f>
        <v/>
      </c>
      <c r="S539" s="191">
        <v>17.393031995052482</v>
      </c>
      <c r="T539" s="208">
        <f>S539-Q539</f>
        <v>0</v>
      </c>
      <c r="U539" s="222"/>
      <c r="W539" s="200"/>
      <c r="X539" s="209" t="str">
        <f>IF(COUNTIF('Yıldız Liste'!A:A, A539)&gt;0, "Yıldız Pazar", IF(COUNTIF('Ana Pazar Liste'!A:A, A539)&gt;0, "Ana Pazar", IF(COUNTIF('Alt Pazar Liste'!A:A, A539)&gt;0, "Alt Pazar", "")))</f>
        <v>Alt Pazar</v>
      </c>
    </row>
    <row r="540" spans="1:24" ht="30" customHeight="1" thickTop="1" thickBot="1">
      <c r="A540" s="125" t="s">
        <v>312</v>
      </c>
      <c r="B540" s="136" t="s">
        <v>609</v>
      </c>
      <c r="C540" s="137">
        <v>470862105</v>
      </c>
      <c r="D540" s="137">
        <v>25382175</v>
      </c>
      <c r="E540" s="128">
        <f>VLOOKUP(A540,'Tüm - Sektör'!$A:$H,5,0)</f>
        <v>82.487598819445836</v>
      </c>
      <c r="F540" s="128">
        <f>VLOOKUP(A540,'Tüm - Sektör'!$A:$H,6,0)</f>
        <v>154.7535188045976</v>
      </c>
      <c r="G540" s="127">
        <f>VLOOKUP(A540,'Tüm - Sektör'!$A:$H,7,0)</f>
        <v>22.044357999999999</v>
      </c>
      <c r="H540" s="159">
        <v>22</v>
      </c>
      <c r="I540" s="141" t="e">
        <f>VLOOKUP(A540,'Tüm - Sektör'!$A:$H,9,0)</f>
        <v>#REF!</v>
      </c>
      <c r="J540" s="145" t="e">
        <f>VLOOKUP(A540,'Tüm - Sektör'!$A:$H,10,0)</f>
        <v>#REF!</v>
      </c>
      <c r="K540" s="146" t="e">
        <f>VLOOKUP(A540,'Tüm - Sektör'!$A:$H,11,0)</f>
        <v>#REF!</v>
      </c>
      <c r="L540" s="146" t="e">
        <f>VLOOKUP(A540,'Tüm - Sektör'!$A:$H,12,0)</f>
        <v>#REF!</v>
      </c>
      <c r="M540" s="146" t="e">
        <f>VLOOKUP(A540,'Tüm - Sektör'!$A:$H,13,0)</f>
        <v>#REF!</v>
      </c>
      <c r="N540" s="147" t="e">
        <f>VLOOKUP(A540,'Tüm - Sektör'!$A:$H,14,0)</f>
        <v>#REF!</v>
      </c>
      <c r="O540" s="148" t="e">
        <f>VLOOKUP(A540,'Tüm - Sektör'!$A:$H,15,0)</f>
        <v>#REF!</v>
      </c>
      <c r="P540" s="156" t="e">
        <f>VLOOKUP(A540,'Tüm - Sektör'!$A:$H,16,0)</f>
        <v>#REF!</v>
      </c>
      <c r="Q540" s="158">
        <f>E540*G540/100</f>
        <v>18.183861589362415</v>
      </c>
      <c r="R540" s="166" t="str">
        <f>IF(OR(H540="", H541="", Q540=0), "", IF(H540&lt;H541, (H541-H540)/H540, ""))</f>
        <v/>
      </c>
      <c r="S540" s="191">
        <v>18.183861589362415</v>
      </c>
      <c r="T540" s="208">
        <f>S540-Q540</f>
        <v>0</v>
      </c>
      <c r="U540" s="222"/>
      <c r="W540" s="200"/>
      <c r="X540" s="209" t="str">
        <f>IF(COUNTIF('Yıldız Liste'!A:A, A540)&gt;0, "Yıldız Pazar", IF(COUNTIF('Ana Pazar Liste'!A:A, A540)&gt;0, "Ana Pazar", IF(COUNTIF('Alt Pazar Liste'!A:A, A540)&gt;0, "Alt Pazar", "")))</f>
        <v>Alt Pazar</v>
      </c>
    </row>
    <row r="541" spans="1:24" ht="30" customHeight="1" thickTop="1" thickBot="1">
      <c r="A541" s="125" t="s">
        <v>756</v>
      </c>
      <c r="B541" s="136" t="s">
        <v>689</v>
      </c>
      <c r="C541" s="137">
        <v>55337978</v>
      </c>
      <c r="D541" s="137">
        <v>30000000</v>
      </c>
      <c r="E541" s="128">
        <f>VLOOKUP(A541,'Tüm - Sektör'!$A:$H,5,0)</f>
        <v>126.33431141357229</v>
      </c>
      <c r="F541" s="128">
        <f>VLOOKUP(A541,'Tüm - Sektör'!$A:$H,6,0)</f>
        <v>191.41562335389742</v>
      </c>
      <c r="G541" s="127">
        <f>VLOOKUP(A541,'Tüm - Sektör'!$A:$H,7,0)</f>
        <v>14.484933</v>
      </c>
      <c r="H541" s="159">
        <v>21.86</v>
      </c>
      <c r="I541" s="141" t="e">
        <f>VLOOKUP(A541,'Tüm - Sektör'!$A:$H,9,0)</f>
        <v>#REF!</v>
      </c>
      <c r="J541" s="145" t="e">
        <f>VLOOKUP(A541,'Tüm - Sektör'!$A:$H,10,0)</f>
        <v>#REF!</v>
      </c>
      <c r="K541" s="146" t="e">
        <f>VLOOKUP(A541,'Tüm - Sektör'!$A:$H,11,0)</f>
        <v>#REF!</v>
      </c>
      <c r="L541" s="146" t="e">
        <f>VLOOKUP(A541,'Tüm - Sektör'!$A:$H,12,0)</f>
        <v>#REF!</v>
      </c>
      <c r="M541" s="146" t="e">
        <f>VLOOKUP(A541,'Tüm - Sektör'!$A:$H,13,0)</f>
        <v>#REF!</v>
      </c>
      <c r="N541" s="147" t="e">
        <f>VLOOKUP(A541,'Tüm - Sektör'!$A:$H,14,0)</f>
        <v>#REF!</v>
      </c>
      <c r="O541" s="148" t="e">
        <f>VLOOKUP(A541,'Tüm - Sektör'!$A:$H,15,0)</f>
        <v>#REF!</v>
      </c>
      <c r="P541" s="156" t="e">
        <f>VLOOKUP(A541,'Tüm - Sektör'!$A:$H,16,0)</f>
        <v>#REF!</v>
      </c>
      <c r="Q541" s="158">
        <f>E541*G541/100</f>
        <v>18.299440364267301</v>
      </c>
      <c r="R541" s="166" t="str">
        <f>IF(OR(H541="", H542="", Q541=0), "", IF(H541&lt;H542, (H542-H541)/H541, ""))</f>
        <v/>
      </c>
      <c r="S541" s="191">
        <v>18.299440364267301</v>
      </c>
      <c r="T541" s="208">
        <f>S541-Q541</f>
        <v>0</v>
      </c>
      <c r="U541" s="222"/>
      <c r="W541" s="200"/>
      <c r="X541" s="209" t="str">
        <f>IF(COUNTIF('Yıldız Liste'!A:A, A541)&gt;0, "Yıldız Pazar", IF(COUNTIF('Ana Pazar Liste'!A:A, A541)&gt;0, "Ana Pazar", IF(COUNTIF('Alt Pazar Liste'!A:A, A541)&gt;0, "Alt Pazar", "")))</f>
        <v>Alt Pazar</v>
      </c>
    </row>
    <row r="542" spans="1:24" ht="30" customHeight="1" thickTop="1" thickBot="1">
      <c r="A542" s="125" t="s">
        <v>59</v>
      </c>
      <c r="B542" s="136" t="s">
        <v>352</v>
      </c>
      <c r="C542" s="137">
        <v>3075358782</v>
      </c>
      <c r="D542" s="137">
        <v>75350000</v>
      </c>
      <c r="E542" s="128">
        <f>VLOOKUP(A542,'Tüm - Sektör'!$A:$H,5,0)</f>
        <v>56.225037976340957</v>
      </c>
      <c r="F542" s="128">
        <f>VLOOKUP(A542,'Tüm - Sektör'!$A:$H,6,0)</f>
        <v>39.272893497950584</v>
      </c>
      <c r="G542" s="127">
        <f>VLOOKUP(A542,'Tüm - Sektör'!$A:$H,7,0)</f>
        <v>38.051651</v>
      </c>
      <c r="H542" s="159">
        <v>18.7</v>
      </c>
      <c r="I542" s="141" t="e">
        <f>VLOOKUP(A542,'Tüm - Sektör'!$A:$H,9,0)</f>
        <v>#REF!</v>
      </c>
      <c r="J542" s="145" t="e">
        <f>VLOOKUP(A542,'Tüm - Sektör'!$A:$H,10,0)</f>
        <v>#REF!</v>
      </c>
      <c r="K542" s="146" t="e">
        <f>VLOOKUP(A542,'Tüm - Sektör'!$A:$H,11,0)</f>
        <v>#REF!</v>
      </c>
      <c r="L542" s="146" t="e">
        <f>VLOOKUP(A542,'Tüm - Sektör'!$A:$H,12,0)</f>
        <v>#REF!</v>
      </c>
      <c r="M542" s="146" t="e">
        <f>VLOOKUP(A542,'Tüm - Sektör'!$A:$H,13,0)</f>
        <v>#REF!</v>
      </c>
      <c r="N542" s="147" t="e">
        <f>VLOOKUP(A542,'Tüm - Sektör'!$A:$H,14,0)</f>
        <v>#REF!</v>
      </c>
      <c r="O542" s="148" t="e">
        <f>VLOOKUP(A542,'Tüm - Sektör'!$A:$H,15,0)</f>
        <v>#REF!</v>
      </c>
      <c r="P542" s="156" t="e">
        <f>VLOOKUP(A542,'Tüm - Sektör'!$A:$H,16,0)</f>
        <v>#REF!</v>
      </c>
      <c r="Q542" s="158">
        <f>E542*G542/100</f>
        <v>21.394555225374724</v>
      </c>
      <c r="R542" s="166" t="str">
        <f>IF(OR(H542="", H543="", Q542=0), "", IF(H542&lt;H543, (H543-H542)/H542, ""))</f>
        <v/>
      </c>
      <c r="S542" s="191">
        <v>21.394555225374724</v>
      </c>
      <c r="T542" s="208">
        <f>S542-Q542</f>
        <v>0</v>
      </c>
      <c r="U542" s="222"/>
      <c r="W542" s="200"/>
      <c r="X542" s="209" t="str">
        <f>IF(COUNTIF('Yıldız Liste'!A:A, A542)&gt;0, "Yıldız Pazar", IF(COUNTIF('Ana Pazar Liste'!A:A, A542)&gt;0, "Ana Pazar", IF(COUNTIF('Alt Pazar Liste'!A:A, A542)&gt;0, "Alt Pazar", "")))</f>
        <v>Alt Pazar</v>
      </c>
    </row>
    <row r="543" spans="1:24" ht="30" customHeight="1" thickTop="1" thickBot="1">
      <c r="A543" s="125" t="s">
        <v>27</v>
      </c>
      <c r="B543" s="136" t="s">
        <v>221</v>
      </c>
      <c r="C543" s="137">
        <v>567993172</v>
      </c>
      <c r="D543" s="137">
        <v>69000000</v>
      </c>
      <c r="E543" s="128">
        <f>VLOOKUP(A543,'Tüm - Sektör'!$A:$H,5,0)</f>
        <v>38.833526454402069</v>
      </c>
      <c r="F543" s="128">
        <f>VLOOKUP(A543,'Tüm - Sektör'!$A:$H,6,0)</f>
        <v>35.175295701451148</v>
      </c>
      <c r="G543" s="127">
        <f>VLOOKUP(A543,'Tüm - Sektör'!$A:$H,7,0)</f>
        <v>61.979830999999997</v>
      </c>
      <c r="H543" s="159">
        <v>16.62</v>
      </c>
      <c r="I543" s="141" t="e">
        <f>VLOOKUP(A543,'Tüm - Sektör'!$A:$H,9,0)</f>
        <v>#REF!</v>
      </c>
      <c r="J543" s="145" t="e">
        <f>VLOOKUP(A543,'Tüm - Sektör'!$A:$H,10,0)</f>
        <v>#REF!</v>
      </c>
      <c r="K543" s="146" t="e">
        <f>VLOOKUP(A543,'Tüm - Sektör'!$A:$H,11,0)</f>
        <v>#REF!</v>
      </c>
      <c r="L543" s="146" t="e">
        <f>VLOOKUP(A543,'Tüm - Sektör'!$A:$H,12,0)</f>
        <v>#REF!</v>
      </c>
      <c r="M543" s="146" t="e">
        <f>VLOOKUP(A543,'Tüm - Sektör'!$A:$H,13,0)</f>
        <v>#REF!</v>
      </c>
      <c r="N543" s="147" t="e">
        <f>VLOOKUP(A543,'Tüm - Sektör'!$A:$H,14,0)</f>
        <v>#REF!</v>
      </c>
      <c r="O543" s="148" t="e">
        <f>VLOOKUP(A543,'Tüm - Sektör'!$A:$H,15,0)</f>
        <v>#REF!</v>
      </c>
      <c r="P543" s="156" t="e">
        <f>VLOOKUP(A543,'Tüm - Sektör'!$A:$H,16,0)</f>
        <v>#REF!</v>
      </c>
      <c r="Q543" s="158">
        <f>E543*G543/100</f>
        <v>24.068954067778694</v>
      </c>
      <c r="R543" s="166" t="str">
        <f>IF(OR(H543="", H544="", Q543=0), "", IF(H543&lt;H544, (H544-H543)/H543, ""))</f>
        <v/>
      </c>
      <c r="S543" s="191">
        <v>24.068954067778694</v>
      </c>
      <c r="T543" s="208">
        <f>S543-Q543</f>
        <v>0</v>
      </c>
      <c r="U543" s="222"/>
      <c r="W543" s="200"/>
      <c r="X543" s="209" t="str">
        <f>IF(COUNTIF('Yıldız Liste'!A:A, A543)&gt;0, "Yıldız Pazar", IF(COUNTIF('Ana Pazar Liste'!A:A, A543)&gt;0, "Ana Pazar", IF(COUNTIF('Alt Pazar Liste'!A:A, A543)&gt;0, "Alt Pazar", "")))</f>
        <v>Alt Pazar</v>
      </c>
    </row>
    <row r="544" spans="1:24" ht="30" customHeight="1" thickTop="1" thickBot="1">
      <c r="A544" s="125" t="s">
        <v>310</v>
      </c>
      <c r="B544" s="136" t="s">
        <v>609</v>
      </c>
      <c r="C544" s="137">
        <v>1308185749</v>
      </c>
      <c r="D544" s="137">
        <v>45000000</v>
      </c>
      <c r="E544" s="128">
        <f>VLOOKUP(A544,'Tüm - Sektör'!$A:$H,5,0)</f>
        <v>105.61611583637612</v>
      </c>
      <c r="F544" s="128">
        <f>VLOOKUP(A544,'Tüm - Sektör'!$A:$H,6,0)</f>
        <v>213.36589057853763</v>
      </c>
      <c r="G544" s="127">
        <f>VLOOKUP(A544,'Tüm - Sektör'!$A:$H,7,0)</f>
        <v>30.943805000000001</v>
      </c>
      <c r="H544" s="159">
        <v>12.24</v>
      </c>
      <c r="I544" s="141" t="e">
        <f>VLOOKUP(A544,'Tüm - Sektör'!$A:$H,9,0)</f>
        <v>#REF!</v>
      </c>
      <c r="J544" s="145" t="e">
        <f>VLOOKUP(A544,'Tüm - Sektör'!$A:$H,10,0)</f>
        <v>#REF!</v>
      </c>
      <c r="K544" s="146" t="e">
        <f>VLOOKUP(A544,'Tüm - Sektör'!$A:$H,11,0)</f>
        <v>#REF!</v>
      </c>
      <c r="L544" s="146" t="e">
        <f>VLOOKUP(A544,'Tüm - Sektör'!$A:$H,12,0)</f>
        <v>#REF!</v>
      </c>
      <c r="M544" s="146" t="e">
        <f>VLOOKUP(A544,'Tüm - Sektör'!$A:$H,13,0)</f>
        <v>#REF!</v>
      </c>
      <c r="N544" s="147" t="e">
        <f>VLOOKUP(A544,'Tüm - Sektör'!$A:$H,14,0)</f>
        <v>#REF!</v>
      </c>
      <c r="O544" s="148" t="e">
        <f>VLOOKUP(A544,'Tüm - Sektör'!$A:$H,15,0)</f>
        <v>#REF!</v>
      </c>
      <c r="P544" s="156" t="e">
        <f>VLOOKUP(A544,'Tüm - Sektör'!$A:$H,16,0)</f>
        <v>#REF!</v>
      </c>
      <c r="Q544" s="158">
        <f>E544*G544/100</f>
        <v>32.681644932982351</v>
      </c>
      <c r="R544" s="166" t="str">
        <f>IF(OR(H544="", H545="", Q544=0), "", IF(H544&lt;H545, (H545-H544)/H544, ""))</f>
        <v/>
      </c>
      <c r="S544" s="191">
        <v>32.681644932982351</v>
      </c>
      <c r="T544" s="208">
        <f>S544-Q544</f>
        <v>0</v>
      </c>
      <c r="U544" s="222"/>
      <c r="W544" s="200"/>
      <c r="X544" s="209" t="str">
        <f>IF(COUNTIF('Yıldız Liste'!A:A, A544)&gt;0, "Yıldız Pazar", IF(COUNTIF('Ana Pazar Liste'!A:A, A544)&gt;0, "Ana Pazar", IF(COUNTIF('Alt Pazar Liste'!A:A, A544)&gt;0, "Alt Pazar", "")))</f>
        <v>Alt Pazar</v>
      </c>
    </row>
    <row r="545" spans="1:24" ht="30" customHeight="1" thickTop="1" thickBot="1">
      <c r="A545" s="125" t="s">
        <v>710</v>
      </c>
      <c r="B545" s="136" t="s">
        <v>679</v>
      </c>
      <c r="C545" s="137">
        <v>60137175087</v>
      </c>
      <c r="D545" s="137">
        <v>700000000</v>
      </c>
      <c r="E545" s="128">
        <f>VLOOKUP(A545,'Tüm - Sektör'!$A:$H,5,0)</f>
        <v>120.35698845632051</v>
      </c>
      <c r="F545" s="128">
        <f>VLOOKUP(A545,'Tüm - Sektör'!$A:$H,6,0)</f>
        <v>92.724952585763106</v>
      </c>
      <c r="G545" s="127">
        <f>VLOOKUP(A545,'Tüm - Sektör'!$A:$H,7,0)</f>
        <v>28.655494999999998</v>
      </c>
      <c r="H545" s="159">
        <v>11.6</v>
      </c>
      <c r="I545" s="141" t="e">
        <f>VLOOKUP(A545,'Tüm - Sektör'!$A:$H,9,0)</f>
        <v>#REF!</v>
      </c>
      <c r="J545" s="142" t="e">
        <f>VLOOKUP(A545,'Tüm - Sektör'!$A:$H,10,0)</f>
        <v>#REF!</v>
      </c>
      <c r="K545" s="141" t="e">
        <f>VLOOKUP(A545,'Tüm - Sektör'!$A:$H,11,0)</f>
        <v>#REF!</v>
      </c>
      <c r="L545" s="141" t="e">
        <f>VLOOKUP(A545,'Tüm - Sektör'!$A:$H,12,0)</f>
        <v>#REF!</v>
      </c>
      <c r="M545" s="141" t="e">
        <f>VLOOKUP(A545,'Tüm - Sektör'!$A:$H,13,0)</f>
        <v>#REF!</v>
      </c>
      <c r="N545" s="143" t="e">
        <f>VLOOKUP(A545,'Tüm - Sektör'!$A:$H,14,0)</f>
        <v>#REF!</v>
      </c>
      <c r="O545" s="144" t="e">
        <f>VLOOKUP(A545,'Tüm - Sektör'!$A:$H,15,0)</f>
        <v>#REF!</v>
      </c>
      <c r="P545" s="155" t="e">
        <f>VLOOKUP(A545,'Tüm - Sektör'!$A:$H,16,0)</f>
        <v>#REF!</v>
      </c>
      <c r="Q545" s="158">
        <f>E545*G545/100</f>
        <v>34.488890809251501</v>
      </c>
      <c r="R545" s="166" t="str">
        <f>IF(OR(H545="", H546="", Q545=0), "", IF(H545&lt;H546, (H546-H545)/H545, ""))</f>
        <v/>
      </c>
      <c r="S545" s="191">
        <v>34.488890809251501</v>
      </c>
      <c r="T545" s="208">
        <f>S545-Q545</f>
        <v>0</v>
      </c>
      <c r="U545" s="222"/>
      <c r="W545" s="200"/>
      <c r="X545" s="209" t="str">
        <f>IF(COUNTIF('Yıldız Liste'!A:A, A545)&gt;0, "Yıldız Pazar", IF(COUNTIF('Ana Pazar Liste'!A:A, A545)&gt;0, "Ana Pazar", IF(COUNTIF('Alt Pazar Liste'!A:A, A545)&gt;0, "Alt Pazar", "")))</f>
        <v>Alt Pazar</v>
      </c>
    </row>
    <row r="546" spans="1:24" ht="30" customHeight="1" thickTop="1" thickBot="1">
      <c r="A546" s="125" t="s">
        <v>713</v>
      </c>
      <c r="B546" s="136" t="s">
        <v>689</v>
      </c>
      <c r="C546" s="137">
        <v>91442529</v>
      </c>
      <c r="D546" s="137">
        <v>37500000</v>
      </c>
      <c r="E546" s="128">
        <f>VLOOKUP(A546,'Tüm - Sektör'!$A:$H,5,0)</f>
        <v>99.088570938436902</v>
      </c>
      <c r="F546" s="128">
        <f>VLOOKUP(A546,'Tüm - Sektör'!$A:$H,6,0)</f>
        <v>240.21471742651372</v>
      </c>
      <c r="G546" s="127">
        <f>VLOOKUP(A546,'Tüm - Sektör'!$A:$H,7,0)</f>
        <v>36.075847000000003</v>
      </c>
      <c r="H546" s="159">
        <v>11.19</v>
      </c>
      <c r="I546" s="141" t="e">
        <f>VLOOKUP(A546,'Tüm - Sektör'!$A:$H,9,0)</f>
        <v>#REF!</v>
      </c>
      <c r="J546" s="145" t="e">
        <f>VLOOKUP(A546,'Tüm - Sektör'!$A:$H,10,0)</f>
        <v>#REF!</v>
      </c>
      <c r="K546" s="146" t="e">
        <f>VLOOKUP(A546,'Tüm - Sektör'!$A:$H,11,0)</f>
        <v>#REF!</v>
      </c>
      <c r="L546" s="146" t="e">
        <f>VLOOKUP(A546,'Tüm - Sektör'!$A:$H,12,0)</f>
        <v>#REF!</v>
      </c>
      <c r="M546" s="146" t="e">
        <f>VLOOKUP(A546,'Tüm - Sektör'!$A:$H,13,0)</f>
        <v>#REF!</v>
      </c>
      <c r="N546" s="147" t="e">
        <f>VLOOKUP(A546,'Tüm - Sektör'!$A:$H,14,0)</f>
        <v>#REF!</v>
      </c>
      <c r="O546" s="148" t="e">
        <f>VLOOKUP(A546,'Tüm - Sektör'!$A:$H,15,0)</f>
        <v>#REF!</v>
      </c>
      <c r="P546" s="156" t="e">
        <f>VLOOKUP(A546,'Tüm - Sektör'!$A:$H,16,0)</f>
        <v>#REF!</v>
      </c>
      <c r="Q546" s="158">
        <f>E546*G546/100</f>
        <v>35.747041246236961</v>
      </c>
      <c r="R546" s="166" t="str">
        <f>IF(OR(H546="", H547="", Q546=0), "", IF(H546&lt;H547, (H547-H546)/H546, ""))</f>
        <v/>
      </c>
      <c r="S546" s="191">
        <v>35.747041246236961</v>
      </c>
      <c r="T546" s="208">
        <f>S546-Q546</f>
        <v>0</v>
      </c>
      <c r="U546" s="222"/>
      <c r="W546" s="200"/>
      <c r="X546" s="209" t="str">
        <f>IF(COUNTIF('Yıldız Liste'!A:A, A546)&gt;0, "Yıldız Pazar", IF(COUNTIF('Ana Pazar Liste'!A:A, A546)&gt;0, "Ana Pazar", IF(COUNTIF('Alt Pazar Liste'!A:A, A546)&gt;0, "Alt Pazar", "")))</f>
        <v>Alt Pazar</v>
      </c>
    </row>
    <row r="547" spans="1:24" ht="30" customHeight="1" thickTop="1" thickBot="1">
      <c r="A547" s="125" t="s">
        <v>707</v>
      </c>
      <c r="B547" s="136" t="s">
        <v>743</v>
      </c>
      <c r="C547" s="137">
        <v>1357332842</v>
      </c>
      <c r="D547" s="137">
        <v>535000000</v>
      </c>
      <c r="E547" s="128">
        <f>VLOOKUP(A547,'Tüm - Sektör'!$A:$H,5,0)</f>
        <v>52.192637152056562</v>
      </c>
      <c r="F547" s="128">
        <f>VLOOKUP(A547,'Tüm - Sektör'!$A:$H,6,0)</f>
        <v>50.61104208684273</v>
      </c>
      <c r="G547" s="127">
        <f>VLOOKUP(A547,'Tüm - Sektör'!$A:$H,7,0)</f>
        <v>69.867154999999997</v>
      </c>
      <c r="H547" s="159">
        <v>10.97</v>
      </c>
      <c r="I547" s="141" t="e">
        <f>VLOOKUP(A547,'Tüm - Sektör'!$A:$H,9,0)</f>
        <v>#REF!</v>
      </c>
      <c r="J547" s="145" t="e">
        <f>VLOOKUP(A547,'Tüm - Sektör'!$A:$H,10,0)</f>
        <v>#REF!</v>
      </c>
      <c r="K547" s="146" t="e">
        <f>VLOOKUP(A547,'Tüm - Sektör'!$A:$H,11,0)</f>
        <v>#REF!</v>
      </c>
      <c r="L547" s="146" t="e">
        <f>VLOOKUP(A547,'Tüm - Sektör'!$A:$H,12,0)</f>
        <v>#REF!</v>
      </c>
      <c r="M547" s="146" t="e">
        <f>VLOOKUP(A547,'Tüm - Sektör'!$A:$H,13,0)</f>
        <v>#REF!</v>
      </c>
      <c r="N547" s="147" t="e">
        <f>VLOOKUP(A547,'Tüm - Sektör'!$A:$H,14,0)</f>
        <v>#REF!</v>
      </c>
      <c r="O547" s="148" t="e">
        <f>VLOOKUP(A547,'Tüm - Sektör'!$A:$H,15,0)</f>
        <v>#REF!</v>
      </c>
      <c r="P547" s="156" t="e">
        <f>VLOOKUP(A547,'Tüm - Sektör'!$A:$H,16,0)</f>
        <v>#REF!</v>
      </c>
      <c r="Q547" s="158">
        <f>E547*G547/100</f>
        <v>36.465510697614938</v>
      </c>
      <c r="R547" s="166" t="str">
        <f>IF(OR(H547="", H548="", Q547=0), "", IF(H547&lt;H548, (H548-H547)/H547, ""))</f>
        <v/>
      </c>
      <c r="S547" s="191">
        <v>36.465510697614938</v>
      </c>
      <c r="T547" s="208">
        <f>S547-Q547</f>
        <v>0</v>
      </c>
      <c r="U547" s="222"/>
      <c r="W547" s="200"/>
      <c r="X547" s="209" t="str">
        <f>IF(COUNTIF('Yıldız Liste'!A:A, A547)&gt;0, "Yıldız Pazar", IF(COUNTIF('Ana Pazar Liste'!A:A, A547)&gt;0, "Ana Pazar", IF(COUNTIF('Alt Pazar Liste'!A:A, A547)&gt;0, "Alt Pazar", "")))</f>
        <v>Alt Pazar</v>
      </c>
    </row>
    <row r="548" spans="1:24" ht="30" customHeight="1" thickTop="1" thickBot="1">
      <c r="A548" s="125" t="s">
        <v>43</v>
      </c>
      <c r="B548" s="136" t="s">
        <v>255</v>
      </c>
      <c r="C548" s="137">
        <v>595998092</v>
      </c>
      <c r="D548" s="137">
        <v>187641391</v>
      </c>
      <c r="E548" s="128">
        <f>VLOOKUP(A548,'Tüm - Sektör'!$A:$H,5,0)</f>
        <v>30.773552448661746</v>
      </c>
      <c r="F548" s="128">
        <f>VLOOKUP(A548,'Tüm - Sektör'!$A:$H,6,0)</f>
        <v>16.400194160073003</v>
      </c>
      <c r="G548" s="127">
        <f>VLOOKUP(A548,'Tüm - Sektör'!$A:$H,7,0)</f>
        <v>131.0445</v>
      </c>
      <c r="H548" s="159">
        <v>9.92</v>
      </c>
      <c r="I548" s="141" t="e">
        <f>VLOOKUP(A548,'Tüm - Sektör'!$A:$H,9,0)</f>
        <v>#REF!</v>
      </c>
      <c r="J548" s="145" t="e">
        <f>VLOOKUP(A548,'Tüm - Sektör'!$A:$H,10,0)</f>
        <v>#REF!</v>
      </c>
      <c r="K548" s="146" t="e">
        <f>VLOOKUP(A548,'Tüm - Sektör'!$A:$H,11,0)</f>
        <v>#REF!</v>
      </c>
      <c r="L548" s="146" t="e">
        <f>VLOOKUP(A548,'Tüm - Sektör'!$A:$H,12,0)</f>
        <v>#REF!</v>
      </c>
      <c r="M548" s="146" t="e">
        <f>VLOOKUP(A548,'Tüm - Sektör'!$A:$H,13,0)</f>
        <v>#REF!</v>
      </c>
      <c r="N548" s="147" t="e">
        <f>VLOOKUP(A548,'Tüm - Sektör'!$A:$H,14,0)</f>
        <v>#REF!</v>
      </c>
      <c r="O548" s="148" t="e">
        <f>VLOOKUP(A548,'Tüm - Sektör'!$A:$H,15,0)</f>
        <v>#REF!</v>
      </c>
      <c r="P548" s="156" t="e">
        <f>VLOOKUP(A548,'Tüm - Sektör'!$A:$H,16,0)</f>
        <v>#REF!</v>
      </c>
      <c r="Q548" s="158">
        <f>E548*G548/100</f>
        <v>40.327047938586546</v>
      </c>
      <c r="R548" s="166" t="str">
        <f>IF(OR(H548="", H549="", Q548=0), "", IF(H548&lt;H549, (H549-H548)/H548, ""))</f>
        <v/>
      </c>
      <c r="S548" s="191">
        <v>40.327047938586546</v>
      </c>
      <c r="T548" s="208">
        <f>S548-Q548</f>
        <v>0</v>
      </c>
      <c r="U548" s="222"/>
      <c r="W548" s="200"/>
      <c r="X548" s="209" t="str">
        <f>IF(COUNTIF('Yıldız Liste'!A:A, A548)&gt;0, "Yıldız Pazar", IF(COUNTIF('Ana Pazar Liste'!A:A, A548)&gt;0, "Ana Pazar", IF(COUNTIF('Alt Pazar Liste'!A:A, A548)&gt;0, "Alt Pazar", "")))</f>
        <v>Alt Pazar</v>
      </c>
    </row>
    <row r="549" spans="1:24" ht="30" customHeight="1" thickTop="1" thickBot="1">
      <c r="A549" s="125" t="s">
        <v>302</v>
      </c>
      <c r="B549" s="136" t="s">
        <v>221</v>
      </c>
      <c r="C549" s="137">
        <v>791053925</v>
      </c>
      <c r="D549" s="137">
        <v>47500000</v>
      </c>
      <c r="E549" s="128">
        <f>VLOOKUP(A549,'Tüm - Sektör'!$A:$H,5,0)</f>
        <v>168.20709320901707</v>
      </c>
      <c r="F549" s="128">
        <f>VLOOKUP(A549,'Tüm - Sektör'!$A:$H,6,0)</f>
        <v>393.46688469945514</v>
      </c>
      <c r="G549" s="127">
        <f>VLOOKUP(A549,'Tüm - Sektör'!$A:$H,7,0)</f>
        <v>24.419506999999999</v>
      </c>
      <c r="H549" s="159">
        <v>9.74</v>
      </c>
      <c r="I549" s="141" t="e">
        <f>VLOOKUP(A549,'Tüm - Sektör'!$A:$H,9,0)</f>
        <v>#REF!</v>
      </c>
      <c r="J549" s="145" t="e">
        <f>VLOOKUP(A549,'Tüm - Sektör'!$A:$H,10,0)</f>
        <v>#REF!</v>
      </c>
      <c r="K549" s="146" t="e">
        <f>VLOOKUP(A549,'Tüm - Sektör'!$A:$H,11,0)</f>
        <v>#REF!</v>
      </c>
      <c r="L549" s="146" t="e">
        <f>VLOOKUP(A549,'Tüm - Sektör'!$A:$H,12,0)</f>
        <v>#REF!</v>
      </c>
      <c r="M549" s="146" t="e">
        <f>VLOOKUP(A549,'Tüm - Sektör'!$A:$H,13,0)</f>
        <v>#REF!</v>
      </c>
      <c r="N549" s="147" t="e">
        <f>VLOOKUP(A549,'Tüm - Sektör'!$A:$H,14,0)</f>
        <v>#REF!</v>
      </c>
      <c r="O549" s="148" t="e">
        <f>VLOOKUP(A549,'Tüm - Sektör'!$A:$H,15,0)</f>
        <v>#REF!</v>
      </c>
      <c r="P549" s="156" t="e">
        <f>VLOOKUP(A549,'Tüm - Sektör'!$A:$H,16,0)</f>
        <v>#REF!</v>
      </c>
      <c r="Q549" s="158">
        <f>E549*G549/100</f>
        <v>41.075342900672446</v>
      </c>
      <c r="R549" s="166" t="str">
        <f>IF(OR(H549="", H550="", Q549=0), "", IF(H549&lt;H550, (H550-H549)/H549, ""))</f>
        <v/>
      </c>
      <c r="S549" s="191">
        <v>41.075342900672446</v>
      </c>
      <c r="T549" s="208">
        <f>S549-Q549</f>
        <v>0</v>
      </c>
      <c r="U549" s="222"/>
      <c r="W549" s="200"/>
      <c r="X549" s="209" t="str">
        <f>IF(COUNTIF('Yıldız Liste'!A:A, A549)&gt;0, "Yıldız Pazar", IF(COUNTIF('Ana Pazar Liste'!A:A, A549)&gt;0, "Ana Pazar", IF(COUNTIF('Alt Pazar Liste'!A:A, A549)&gt;0, "Alt Pazar", "")))</f>
        <v>Alt Pazar</v>
      </c>
    </row>
    <row r="550" spans="1:24" ht="30" customHeight="1" thickTop="1" thickBot="1">
      <c r="A550" s="125" t="s">
        <v>732</v>
      </c>
      <c r="B550" s="136" t="s">
        <v>689</v>
      </c>
      <c r="C550" s="137">
        <v>583507211</v>
      </c>
      <c r="D550" s="137">
        <v>42000000</v>
      </c>
      <c r="E550" s="128">
        <f>VLOOKUP(A550,'Tüm - Sektör'!$A:$H,5,0)</f>
        <v>116.75536104423755</v>
      </c>
      <c r="F550" s="128">
        <f>VLOOKUP(A550,'Tüm - Sektör'!$A:$H,6,0)</f>
        <v>347.48619358404034</v>
      </c>
      <c r="G550" s="127">
        <f>VLOOKUP(A550,'Tüm - Sektör'!$A:$H,7,0)</f>
        <v>39.884191999999999</v>
      </c>
      <c r="H550" s="159">
        <v>8.59</v>
      </c>
      <c r="I550" s="141" t="e">
        <f>VLOOKUP(A550,'Tüm - Sektör'!$A:$H,9,0)</f>
        <v>#REF!</v>
      </c>
      <c r="J550" s="145" t="e">
        <f>VLOOKUP(A550,'Tüm - Sektör'!$A:$H,10,0)</f>
        <v>#REF!</v>
      </c>
      <c r="K550" s="146" t="e">
        <f>VLOOKUP(A550,'Tüm - Sektör'!$A:$H,11,0)</f>
        <v>#REF!</v>
      </c>
      <c r="L550" s="146" t="e">
        <f>VLOOKUP(A550,'Tüm - Sektör'!$A:$H,12,0)</f>
        <v>#REF!</v>
      </c>
      <c r="M550" s="146" t="e">
        <f>VLOOKUP(A550,'Tüm - Sektör'!$A:$H,13,0)</f>
        <v>#REF!</v>
      </c>
      <c r="N550" s="147" t="e">
        <f>VLOOKUP(A550,'Tüm - Sektör'!$A:$H,14,0)</f>
        <v>#REF!</v>
      </c>
      <c r="O550" s="148" t="e">
        <f>VLOOKUP(A550,'Tüm - Sektör'!$A:$H,15,0)</f>
        <v>#REF!</v>
      </c>
      <c r="P550" s="156" t="e">
        <f>VLOOKUP(A550,'Tüm - Sektör'!$A:$H,16,0)</f>
        <v>#REF!</v>
      </c>
      <c r="Q550" s="158">
        <f>E550*G550/100</f>
        <v>46.566932369176904</v>
      </c>
      <c r="R550" s="166" t="str">
        <f>IF(OR(H550="", H551="", Q550=0), "", IF(H550&lt;H551, (H551-H550)/H550, ""))</f>
        <v/>
      </c>
      <c r="S550" s="191">
        <v>46.566932369176904</v>
      </c>
      <c r="T550" s="208">
        <f>S550-Q550</f>
        <v>0</v>
      </c>
      <c r="U550" s="222"/>
      <c r="W550" s="200"/>
      <c r="X550" s="209" t="str">
        <f>IF(COUNTIF('Yıldız Liste'!A:A, A550)&gt;0, "Yıldız Pazar", IF(COUNTIF('Ana Pazar Liste'!A:A, A550)&gt;0, "Ana Pazar", IF(COUNTIF('Alt Pazar Liste'!A:A, A550)&gt;0, "Alt Pazar", "")))</f>
        <v>Alt Pazar</v>
      </c>
    </row>
    <row r="551" spans="1:24" ht="30" customHeight="1" thickTop="1" thickBot="1">
      <c r="A551" s="125" t="s">
        <v>308</v>
      </c>
      <c r="B551" s="136" t="s">
        <v>255</v>
      </c>
      <c r="C551" s="137">
        <v>862192368</v>
      </c>
      <c r="D551" s="137">
        <v>93600000</v>
      </c>
      <c r="E551" s="128">
        <f>VLOOKUP(A551,'Tüm - Sektör'!$A:$H,5,0)</f>
        <v>82.644710743884303</v>
      </c>
      <c r="F551" s="128">
        <f>VLOOKUP(A551,'Tüm - Sektör'!$A:$H,6,0)</f>
        <v>126.13661590946933</v>
      </c>
      <c r="G551" s="127">
        <f>VLOOKUP(A551,'Tüm - Sektör'!$A:$H,7,0)</f>
        <v>62.294471000000001</v>
      </c>
      <c r="H551" s="159">
        <v>7.77</v>
      </c>
      <c r="I551" s="141" t="e">
        <f>VLOOKUP(A551,'Tüm - Sektör'!$A:$H,9,0)</f>
        <v>#REF!</v>
      </c>
      <c r="J551" s="145" t="e">
        <f>VLOOKUP(A551,'Tüm - Sektör'!$A:$H,10,0)</f>
        <v>#REF!</v>
      </c>
      <c r="K551" s="146" t="e">
        <f>VLOOKUP(A551,'Tüm - Sektör'!$A:$H,11,0)</f>
        <v>#REF!</v>
      </c>
      <c r="L551" s="146" t="e">
        <f>VLOOKUP(A551,'Tüm - Sektör'!$A:$H,12,0)</f>
        <v>#REF!</v>
      </c>
      <c r="M551" s="146" t="e">
        <f>VLOOKUP(A551,'Tüm - Sektör'!$A:$H,13,0)</f>
        <v>#REF!</v>
      </c>
      <c r="N551" s="147" t="e">
        <f>VLOOKUP(A551,'Tüm - Sektör'!$A:$H,14,0)</f>
        <v>#REF!</v>
      </c>
      <c r="O551" s="148" t="e">
        <f>VLOOKUP(A551,'Tüm - Sektör'!$A:$H,15,0)</f>
        <v>#REF!</v>
      </c>
      <c r="P551" s="156" t="e">
        <f>VLOOKUP(A551,'Tüm - Sektör'!$A:$H,16,0)</f>
        <v>#REF!</v>
      </c>
      <c r="Q551" s="158">
        <f>E551*G551/100</f>
        <v>51.483085367382891</v>
      </c>
      <c r="R551" s="166" t="str">
        <f>IF(OR(H551="", H552="", Q551=0), "", IF(H551&lt;H552, (H552-H551)/H551, ""))</f>
        <v/>
      </c>
      <c r="S551" s="191">
        <v>51.483085367382891</v>
      </c>
      <c r="T551" s="208">
        <f>S551-Q551</f>
        <v>0</v>
      </c>
      <c r="U551" s="222"/>
      <c r="W551" s="200"/>
      <c r="X551" s="209" t="str">
        <f>IF(COUNTIF('Yıldız Liste'!A:A, A551)&gt;0, "Yıldız Pazar", IF(COUNTIF('Ana Pazar Liste'!A:A, A551)&gt;0, "Ana Pazar", IF(COUNTIF('Alt Pazar Liste'!A:A, A551)&gt;0, "Alt Pazar", "")))</f>
        <v>Alt Pazar</v>
      </c>
    </row>
    <row r="552" spans="1:24" ht="30" customHeight="1" thickTop="1" thickBot="1">
      <c r="A552" s="125" t="s">
        <v>301</v>
      </c>
      <c r="B552" s="131" t="s">
        <v>233</v>
      </c>
      <c r="C552" s="132">
        <v>1140720033</v>
      </c>
      <c r="D552" s="132">
        <v>85000000</v>
      </c>
      <c r="E552" s="128">
        <f>VLOOKUP(A552,'Tüm - Sektör'!$A:$H,5,0)</f>
        <v>84.25282123204795</v>
      </c>
      <c r="F552" s="128">
        <f>VLOOKUP(A552,'Tüm - Sektör'!$A:$H,6,0)</f>
        <v>141.60138022192933</v>
      </c>
      <c r="G552" s="127">
        <f>VLOOKUP(A552,'Tüm - Sektör'!$A:$H,7,0)</f>
        <v>66.222807000000003</v>
      </c>
      <c r="H552" s="159">
        <v>7.17</v>
      </c>
      <c r="I552" s="133" t="e">
        <f>VLOOKUP(A552,'Tüm - Sektör'!$A:$H,9,0)</f>
        <v>#REF!</v>
      </c>
      <c r="J552" s="132" t="e">
        <f>VLOOKUP(A552,'Tüm - Sektör'!$A:$H,10,0)</f>
        <v>#REF!</v>
      </c>
      <c r="K552" s="133" t="e">
        <f>VLOOKUP(A552,'Tüm - Sektör'!$A:$H,11,0)</f>
        <v>#REF!</v>
      </c>
      <c r="L552" s="133" t="e">
        <f>VLOOKUP(A552,'Tüm - Sektör'!$A:$H,12,0)</f>
        <v>#REF!</v>
      </c>
      <c r="M552" s="133" t="e">
        <f>VLOOKUP(A552,'Tüm - Sektör'!$A:$H,13,0)</f>
        <v>#REF!</v>
      </c>
      <c r="N552" s="134" t="e">
        <f>VLOOKUP(A552,'Tüm - Sektör'!$A:$H,14,0)</f>
        <v>#REF!</v>
      </c>
      <c r="O552" s="135" t="e">
        <f>VLOOKUP(A552,'Tüm - Sektör'!$A:$H,15,0)</f>
        <v>#REF!</v>
      </c>
      <c r="P552" s="153" t="e">
        <f>VLOOKUP(A552,'Tüm - Sektör'!$A:$H,16,0)</f>
        <v>#REF!</v>
      </c>
      <c r="Q552" s="158">
        <f>E552*G552/100</f>
        <v>55.794583196554143</v>
      </c>
      <c r="R552" s="166" t="str">
        <f>IF(OR(H552="", H553="", Q552=0), "", IF(H552&lt;H553, (H553-H552)/H552, ""))</f>
        <v/>
      </c>
      <c r="S552" s="191">
        <v>55.794583196554143</v>
      </c>
      <c r="T552" s="208">
        <f>S552-Q552</f>
        <v>0</v>
      </c>
      <c r="U552" s="222"/>
      <c r="W552" s="200"/>
      <c r="X552" s="209" t="str">
        <f>IF(COUNTIF('Yıldız Liste'!A:A, A552)&gt;0, "Yıldız Pazar", IF(COUNTIF('Ana Pazar Liste'!A:A, A552)&gt;0, "Ana Pazar", IF(COUNTIF('Alt Pazar Liste'!A:A, A552)&gt;0, "Alt Pazar", "")))</f>
        <v>Alt Pazar</v>
      </c>
    </row>
    <row r="553" spans="1:24" ht="30" customHeight="1" thickTop="1" thickBot="1">
      <c r="A553" s="125" t="s">
        <v>21</v>
      </c>
      <c r="B553" s="136" t="s">
        <v>221</v>
      </c>
      <c r="C553" s="137">
        <v>6267125013</v>
      </c>
      <c r="D553" s="137">
        <v>263340000</v>
      </c>
      <c r="E553" s="128">
        <f>VLOOKUP(A553,'Tüm - Sektör'!$A:$H,5,0)</f>
        <v>116.41328392844366</v>
      </c>
      <c r="F553" s="128">
        <f>VLOOKUP(A553,'Tüm - Sektör'!$A:$H,6,0)</f>
        <v>63.152081463639433</v>
      </c>
      <c r="G553" s="127">
        <f>VLOOKUP(A553,'Tüm - Sektör'!$A:$H,7,0)</f>
        <v>48.209040000000002</v>
      </c>
      <c r="H553" s="159">
        <v>7.13</v>
      </c>
      <c r="I553" s="141" t="e">
        <f>VLOOKUP(A553,'Tüm - Sektör'!$A:$H,9,0)</f>
        <v>#REF!</v>
      </c>
      <c r="J553" s="145" t="e">
        <f>VLOOKUP(A553,'Tüm - Sektör'!$A:$H,10,0)</f>
        <v>#REF!</v>
      </c>
      <c r="K553" s="146" t="e">
        <f>VLOOKUP(A553,'Tüm - Sektör'!$A:$H,11,0)</f>
        <v>#REF!</v>
      </c>
      <c r="L553" s="146" t="e">
        <f>VLOOKUP(A553,'Tüm - Sektör'!$A:$H,12,0)</f>
        <v>#REF!</v>
      </c>
      <c r="M553" s="146" t="e">
        <f>VLOOKUP(A553,'Tüm - Sektör'!$A:$H,13,0)</f>
        <v>#REF!</v>
      </c>
      <c r="N553" s="147" t="e">
        <f>VLOOKUP(A553,'Tüm - Sektör'!$A:$H,14,0)</f>
        <v>#REF!</v>
      </c>
      <c r="O553" s="148" t="e">
        <f>VLOOKUP(A553,'Tüm - Sektör'!$A:$H,15,0)</f>
        <v>#REF!</v>
      </c>
      <c r="P553" s="156" t="e">
        <f>VLOOKUP(A553,'Tüm - Sektör'!$A:$H,16,0)</f>
        <v>#REF!</v>
      </c>
      <c r="Q553" s="158">
        <f>E553*G553/100</f>
        <v>56.121726614376975</v>
      </c>
      <c r="R553" s="166" t="str">
        <f>IF(OR(H553="", H554="", Q553=0), "", IF(H553&lt;H554, (H554-H553)/H553, ""))</f>
        <v/>
      </c>
      <c r="S553" s="191">
        <v>56.121726614376975</v>
      </c>
      <c r="T553" s="208">
        <f>S553-Q553</f>
        <v>0</v>
      </c>
      <c r="U553" s="222"/>
      <c r="W553" s="200"/>
      <c r="X553" s="209" t="str">
        <f>IF(COUNTIF('Yıldız Liste'!A:A, A553)&gt;0, "Yıldız Pazar", IF(COUNTIF('Ana Pazar Liste'!A:A, A553)&gt;0, "Ana Pazar", IF(COUNTIF('Alt Pazar Liste'!A:A, A553)&gt;0, "Alt Pazar", "")))</f>
        <v>Alt Pazar</v>
      </c>
    </row>
    <row r="554" spans="1:24" ht="30" customHeight="1" thickTop="1" thickBot="1">
      <c r="A554" s="125" t="s">
        <v>688</v>
      </c>
      <c r="B554" s="136" t="s">
        <v>689</v>
      </c>
      <c r="C554" s="137">
        <v>575417363</v>
      </c>
      <c r="D554" s="137">
        <v>60000000</v>
      </c>
      <c r="E554" s="128">
        <f>VLOOKUP(A554,'Tüm - Sektör'!$A:$H,5,0)</f>
        <v>114.13349932909476</v>
      </c>
      <c r="F554" s="128">
        <f>VLOOKUP(A554,'Tüm - Sektör'!$A:$H,6,0)</f>
        <v>380.44499776364921</v>
      </c>
      <c r="G554" s="127">
        <f>VLOOKUP(A554,'Tüm - Sektör'!$A:$H,7,0)</f>
        <v>59.507702999999999</v>
      </c>
      <c r="H554" s="159">
        <v>5.89</v>
      </c>
      <c r="I554" s="141" t="e">
        <f>VLOOKUP(A554,'Tüm - Sektör'!$A:$H,9,0)</f>
        <v>#REF!</v>
      </c>
      <c r="J554" s="145" t="e">
        <f>VLOOKUP(A554,'Tüm - Sektör'!$A:$H,10,0)</f>
        <v>#REF!</v>
      </c>
      <c r="K554" s="146" t="e">
        <f>VLOOKUP(A554,'Tüm - Sektör'!$A:$H,11,0)</f>
        <v>#REF!</v>
      </c>
      <c r="L554" s="146" t="e">
        <f>VLOOKUP(A554,'Tüm - Sektör'!$A:$H,12,0)</f>
        <v>#REF!</v>
      </c>
      <c r="M554" s="146" t="e">
        <f>VLOOKUP(A554,'Tüm - Sektör'!$A:$H,13,0)</f>
        <v>#REF!</v>
      </c>
      <c r="N554" s="147" t="e">
        <f>VLOOKUP(A554,'Tüm - Sektör'!$A:$H,14,0)</f>
        <v>#REF!</v>
      </c>
      <c r="O554" s="148" t="e">
        <f>VLOOKUP(A554,'Tüm - Sektör'!$A:$H,15,0)</f>
        <v>#REF!</v>
      </c>
      <c r="P554" s="156" t="e">
        <f>VLOOKUP(A554,'Tüm - Sektör'!$A:$H,16,0)</f>
        <v>#REF!</v>
      </c>
      <c r="Q554" s="158">
        <f>E554*G554/100</f>
        <v>67.918223804264699</v>
      </c>
      <c r="R554" s="166" t="str">
        <f>IF(OR(H554="", H555="", Q554=0), "", IF(H554&lt;H555, (H555-H554)/H554, ""))</f>
        <v/>
      </c>
      <c r="S554" s="191">
        <v>67.918223804264699</v>
      </c>
      <c r="T554" s="208">
        <f>S554-Q554</f>
        <v>0</v>
      </c>
      <c r="U554" s="222"/>
      <c r="W554" s="200"/>
      <c r="X554" s="209" t="str">
        <f>IF(COUNTIF('Yıldız Liste'!A:A, A554)&gt;0, "Yıldız Pazar", IF(COUNTIF('Ana Pazar Liste'!A:A, A554)&gt;0, "Ana Pazar", IF(COUNTIF('Alt Pazar Liste'!A:A, A554)&gt;0, "Alt Pazar", "")))</f>
        <v>Alt Pazar</v>
      </c>
    </row>
    <row r="555" spans="1:24" ht="30" customHeight="1" thickTop="1" thickBot="1">
      <c r="A555" s="125" t="s">
        <v>168</v>
      </c>
      <c r="B555" s="136" t="s">
        <v>349</v>
      </c>
      <c r="C555" s="137">
        <v>44654191</v>
      </c>
      <c r="D555" s="137">
        <v>108559000</v>
      </c>
      <c r="E555" s="128">
        <f>VLOOKUP(A555,'Tüm - Sektör'!$A:$H,5,0)</f>
        <v>106.07025112665599</v>
      </c>
      <c r="F555" s="128">
        <f>VLOOKUP(A555,'Tüm - Sektör'!$A:$H,6,0)</f>
        <v>195.41493773276466</v>
      </c>
      <c r="G555" s="127">
        <f>VLOOKUP(A555,'Tüm - Sektör'!$A:$H,7,0)</f>
        <v>72.105159999999998</v>
      </c>
      <c r="H555" s="159">
        <v>5.23</v>
      </c>
      <c r="I555" s="141" t="e">
        <f>VLOOKUP(A555,'Tüm - Sektör'!$A:$H,9,0)</f>
        <v>#REF!</v>
      </c>
      <c r="J555" s="145" t="e">
        <f>VLOOKUP(A555,'Tüm - Sektör'!$A:$H,10,0)</f>
        <v>#REF!</v>
      </c>
      <c r="K555" s="146" t="e">
        <f>VLOOKUP(A555,'Tüm - Sektör'!$A:$H,11,0)</f>
        <v>#REF!</v>
      </c>
      <c r="L555" s="146" t="e">
        <f>VLOOKUP(A555,'Tüm - Sektör'!$A:$H,12,0)</f>
        <v>#REF!</v>
      </c>
      <c r="M555" s="146" t="e">
        <f>VLOOKUP(A555,'Tüm - Sektör'!$A:$H,13,0)</f>
        <v>#REF!</v>
      </c>
      <c r="N555" s="147" t="e">
        <f>VLOOKUP(A555,'Tüm - Sektör'!$A:$H,14,0)</f>
        <v>#REF!</v>
      </c>
      <c r="O555" s="148" t="e">
        <f>VLOOKUP(A555,'Tüm - Sektör'!$A:$H,15,0)</f>
        <v>#REF!</v>
      </c>
      <c r="P555" s="156" t="e">
        <f>VLOOKUP(A555,'Tüm - Sektör'!$A:$H,16,0)</f>
        <v>#REF!</v>
      </c>
      <c r="Q555" s="158">
        <f>E555*G555/100</f>
        <v>76.482124287277102</v>
      </c>
      <c r="R555" s="166" t="str">
        <f>IF(OR(H555="", H556="", Q555=0), "", IF(H555&lt;H556, (H556-H555)/H555, ""))</f>
        <v/>
      </c>
      <c r="S555" s="191">
        <v>76.482124287277102</v>
      </c>
      <c r="T555" s="208">
        <f>S555-Q555</f>
        <v>0</v>
      </c>
      <c r="U555" s="222"/>
      <c r="W555" s="200"/>
      <c r="X555" s="209" t="str">
        <f>IF(COUNTIF('Yıldız Liste'!A:A, A555)&gt;0, "Yıldız Pazar", IF(COUNTIF('Ana Pazar Liste'!A:A, A555)&gt;0, "Ana Pazar", IF(COUNTIF('Alt Pazar Liste'!A:A, A555)&gt;0, "Alt Pazar", "")))</f>
        <v>Alt Pazar</v>
      </c>
    </row>
    <row r="556" spans="1:24" ht="30" customHeight="1" thickTop="1" thickBot="1">
      <c r="A556" s="125" t="s">
        <v>37</v>
      </c>
      <c r="B556" s="136" t="s">
        <v>605</v>
      </c>
      <c r="C556" s="137">
        <v>674554994</v>
      </c>
      <c r="D556" s="137">
        <v>112400000</v>
      </c>
      <c r="E556" s="128">
        <f>VLOOKUP(A556,'Tüm - Sektör'!$A:$H,5,0)</f>
        <v>77.218316642457779</v>
      </c>
      <c r="F556" s="128">
        <f>VLOOKUP(A556,'Tüm - Sektör'!$A:$H,6,0)</f>
        <v>137.39913993319888</v>
      </c>
      <c r="G556" s="127">
        <f>VLOOKUP(A556,'Tüm - Sektör'!$A:$H,7,0)</f>
        <v>100.007176</v>
      </c>
      <c r="H556" s="159">
        <v>5.18</v>
      </c>
      <c r="I556" s="141" t="e">
        <f>VLOOKUP(A556,'Tüm - Sektör'!$A:$H,9,0)</f>
        <v>#REF!</v>
      </c>
      <c r="J556" s="145" t="e">
        <f>VLOOKUP(A556,'Tüm - Sektör'!$A:$H,10,0)</f>
        <v>#REF!</v>
      </c>
      <c r="K556" s="146" t="e">
        <f>VLOOKUP(A556,'Tüm - Sektör'!$A:$H,11,0)</f>
        <v>#REF!</v>
      </c>
      <c r="L556" s="146" t="e">
        <f>VLOOKUP(A556,'Tüm - Sektör'!$A:$H,12,0)</f>
        <v>#REF!</v>
      </c>
      <c r="M556" s="146" t="e">
        <f>VLOOKUP(A556,'Tüm - Sektör'!$A:$H,13,0)</f>
        <v>#REF!</v>
      </c>
      <c r="N556" s="147" t="e">
        <f>VLOOKUP(A556,'Tüm - Sektör'!$A:$H,14,0)</f>
        <v>#REF!</v>
      </c>
      <c r="O556" s="148" t="e">
        <f>VLOOKUP(A556,'Tüm - Sektör'!$A:$H,15,0)</f>
        <v>#REF!</v>
      </c>
      <c r="P556" s="156" t="e">
        <f>VLOOKUP(A556,'Tüm - Sektör'!$A:$H,16,0)</f>
        <v>#REF!</v>
      </c>
      <c r="Q556" s="158">
        <f>E556*G556/100</f>
        <v>77.223857828860048</v>
      </c>
      <c r="R556" s="166" t="str">
        <f>IF(OR(H556="", H557="", Q556=0), "", IF(H556&lt;H557, (H557-H556)/H556, ""))</f>
        <v/>
      </c>
      <c r="S556" s="191">
        <v>77.223857828860048</v>
      </c>
      <c r="T556" s="208">
        <f>S556-Q556</f>
        <v>0</v>
      </c>
      <c r="U556" s="222"/>
      <c r="W556" s="200"/>
      <c r="X556" s="209" t="str">
        <f>IF(COUNTIF('Yıldız Liste'!A:A, A556)&gt;0, "Yıldız Pazar", IF(COUNTIF('Ana Pazar Liste'!A:A, A556)&gt;0, "Ana Pazar", IF(COUNTIF('Alt Pazar Liste'!A:A, A556)&gt;0, "Alt Pazar", "")))</f>
        <v>Alt Pazar</v>
      </c>
    </row>
    <row r="557" spans="1:24" ht="30" customHeight="1" thickTop="1" thickBot="1">
      <c r="A557" s="125" t="s">
        <v>17</v>
      </c>
      <c r="B557" s="136" t="s">
        <v>287</v>
      </c>
      <c r="C557" s="137">
        <v>1829648308</v>
      </c>
      <c r="D557" s="137">
        <v>35100498</v>
      </c>
      <c r="E557" s="128">
        <f>VLOOKUP(A557,'Tüm - Sektör'!$A:$H,5,0)</f>
        <v>457.66280903715614</v>
      </c>
      <c r="F557" s="128">
        <f>VLOOKUP(A557,'Tüm - Sektör'!$A:$H,6,0)</f>
        <v>2607.7282951208049</v>
      </c>
      <c r="G557" s="127">
        <f>VLOOKUP(A557,'Tüm - Sektör'!$A:$H,7,0)</f>
        <v>17.518242999999998</v>
      </c>
      <c r="H557" s="159">
        <v>4.99</v>
      </c>
      <c r="I557" s="141" t="e">
        <f>VLOOKUP(A557,'Tüm - Sektör'!$A:$H,9,0)</f>
        <v>#REF!</v>
      </c>
      <c r="J557" s="145" t="e">
        <f>VLOOKUP(A557,'Tüm - Sektör'!$A:$H,10,0)</f>
        <v>#REF!</v>
      </c>
      <c r="K557" s="146" t="e">
        <f>VLOOKUP(A557,'Tüm - Sektör'!$A:$H,11,0)</f>
        <v>#REF!</v>
      </c>
      <c r="L557" s="146" t="e">
        <f>VLOOKUP(A557,'Tüm - Sektör'!$A:$H,12,0)</f>
        <v>#REF!</v>
      </c>
      <c r="M557" s="146" t="e">
        <f>VLOOKUP(A557,'Tüm - Sektör'!$A:$H,13,0)</f>
        <v>#REF!</v>
      </c>
      <c r="N557" s="147" t="e">
        <f>VLOOKUP(A557,'Tüm - Sektör'!$A:$H,14,0)</f>
        <v>#REF!</v>
      </c>
      <c r="O557" s="148" t="e">
        <f>VLOOKUP(A557,'Tüm - Sektör'!$A:$H,15,0)</f>
        <v>#REF!</v>
      </c>
      <c r="P557" s="156" t="e">
        <f>VLOOKUP(A557,'Tüm - Sektör'!$A:$H,16,0)</f>
        <v>#REF!</v>
      </c>
      <c r="Q557" s="158">
        <f>E557*G557/100</f>
        <v>80.174483007754958</v>
      </c>
      <c r="R557" s="166" t="str">
        <f>IF(OR(H557="", H558="", Q557=0), "", IF(H557&lt;H558, (H558-H557)/H557, ""))</f>
        <v/>
      </c>
      <c r="S557" s="191">
        <v>80.174483007754958</v>
      </c>
      <c r="T557" s="208">
        <f>S557-Q557</f>
        <v>0</v>
      </c>
      <c r="U557" s="222"/>
      <c r="W557" s="200"/>
      <c r="X557" s="209" t="str">
        <f>IF(COUNTIF('Yıldız Liste'!A:A, A557)&gt;0, "Yıldız Pazar", IF(COUNTIF('Ana Pazar Liste'!A:A, A557)&gt;0, "Ana Pazar", IF(COUNTIF('Alt Pazar Liste'!A:A, A557)&gt;0, "Alt Pazar", "")))</f>
        <v>Alt Pazar</v>
      </c>
    </row>
    <row r="558" spans="1:24" ht="30" customHeight="1" thickTop="1" thickBot="1">
      <c r="A558" s="125" t="s">
        <v>740</v>
      </c>
      <c r="B558" s="136" t="s">
        <v>699</v>
      </c>
      <c r="C558" s="137">
        <v>1018312000</v>
      </c>
      <c r="D558" s="137">
        <v>100000000</v>
      </c>
      <c r="E558" s="128">
        <f>VLOOKUP(A558,'Tüm - Sektör'!$A:$H,5,0)</f>
        <v>176.907236921248</v>
      </c>
      <c r="F558" s="128">
        <f>VLOOKUP(A558,'Tüm - Sektör'!$A:$H,6,0)</f>
        <v>171.92151321007728</v>
      </c>
      <c r="G558" s="127">
        <f>VLOOKUP(A558,'Tüm - Sektör'!$A:$H,7,0)</f>
        <v>51.044795000000001</v>
      </c>
      <c r="H558" s="159">
        <v>4.43</v>
      </c>
      <c r="I558" s="141" t="e">
        <f>VLOOKUP(A558,'Tüm - Sektör'!$A:$H,9,0)</f>
        <v>#REF!</v>
      </c>
      <c r="J558" s="145" t="e">
        <f>VLOOKUP(A558,'Tüm - Sektör'!$A:$H,10,0)</f>
        <v>#REF!</v>
      </c>
      <c r="K558" s="146" t="e">
        <f>VLOOKUP(A558,'Tüm - Sektör'!$A:$H,11,0)</f>
        <v>#REF!</v>
      </c>
      <c r="L558" s="146" t="e">
        <f>VLOOKUP(A558,'Tüm - Sektör'!$A:$H,12,0)</f>
        <v>#REF!</v>
      </c>
      <c r="M558" s="146" t="e">
        <f>VLOOKUP(A558,'Tüm - Sektör'!$A:$H,13,0)</f>
        <v>#REF!</v>
      </c>
      <c r="N558" s="147" t="e">
        <f>VLOOKUP(A558,'Tüm - Sektör'!$A:$H,14,0)</f>
        <v>#REF!</v>
      </c>
      <c r="O558" s="148" t="e">
        <f>VLOOKUP(A558,'Tüm - Sektör'!$A:$H,15,0)</f>
        <v>#REF!</v>
      </c>
      <c r="P558" s="156" t="e">
        <f>VLOOKUP(A558,'Tüm - Sektör'!$A:$H,16,0)</f>
        <v>#REF!</v>
      </c>
      <c r="Q558" s="158">
        <f>E558*G558/100</f>
        <v>90.301936426615356</v>
      </c>
      <c r="R558" s="166" t="str">
        <f>IF(OR(H558="", H559="", Q558=0), "", IF(H558&lt;H559, (H559-H558)/H558, ""))</f>
        <v/>
      </c>
      <c r="S558" s="191">
        <v>90.301936426615356</v>
      </c>
      <c r="T558" s="208">
        <f>S558-Q558</f>
        <v>0</v>
      </c>
      <c r="U558" s="222"/>
      <c r="W558" s="200"/>
      <c r="X558" s="209" t="str">
        <f>IF(COUNTIF('Yıldız Liste'!A:A, A558)&gt;0, "Yıldız Pazar", IF(COUNTIF('Ana Pazar Liste'!A:A, A558)&gt;0, "Ana Pazar", IF(COUNTIF('Alt Pazar Liste'!A:A, A558)&gt;0, "Alt Pazar", "")))</f>
        <v>Alt Pazar</v>
      </c>
    </row>
    <row r="559" spans="1:24" ht="30" customHeight="1" thickTop="1" thickBot="1">
      <c r="A559" s="125" t="s">
        <v>44</v>
      </c>
      <c r="B559" s="136" t="s">
        <v>255</v>
      </c>
      <c r="C559" s="137">
        <v>573457342</v>
      </c>
      <c r="D559" s="137">
        <v>200000000</v>
      </c>
      <c r="E559" s="128">
        <f>VLOOKUP(A559,'Tüm - Sektör'!$A:$H,5,0)</f>
        <v>62.603197458310184</v>
      </c>
      <c r="F559" s="128">
        <f>VLOOKUP(A559,'Tüm - Sektör'!$A:$H,6,0)</f>
        <v>78.253996822887729</v>
      </c>
      <c r="G559" s="127">
        <f>VLOOKUP(A559,'Tüm - Sektör'!$A:$H,7,0)</f>
        <v>150.34311</v>
      </c>
      <c r="H559" s="159">
        <v>4.25</v>
      </c>
      <c r="I559" s="141" t="e">
        <f>VLOOKUP(A559,'Tüm - Sektör'!$A:$H,9,0)</f>
        <v>#REF!</v>
      </c>
      <c r="J559" s="145" t="e">
        <f>VLOOKUP(A559,'Tüm - Sektör'!$A:$H,10,0)</f>
        <v>#REF!</v>
      </c>
      <c r="K559" s="146" t="e">
        <f>VLOOKUP(A559,'Tüm - Sektör'!$A:$H,11,0)</f>
        <v>#REF!</v>
      </c>
      <c r="L559" s="146" t="e">
        <f>VLOOKUP(A559,'Tüm - Sektör'!$A:$H,12,0)</f>
        <v>#REF!</v>
      </c>
      <c r="M559" s="146" t="e">
        <f>VLOOKUP(A559,'Tüm - Sektör'!$A:$H,13,0)</f>
        <v>#REF!</v>
      </c>
      <c r="N559" s="147" t="e">
        <f>VLOOKUP(A559,'Tüm - Sektör'!$A:$H,14,0)</f>
        <v>#REF!</v>
      </c>
      <c r="O559" s="148" t="e">
        <f>VLOOKUP(A559,'Tüm - Sektör'!$A:$H,15,0)</f>
        <v>#REF!</v>
      </c>
      <c r="P559" s="156" t="e">
        <f>VLOOKUP(A559,'Tüm - Sektör'!$A:$H,16,0)</f>
        <v>#REF!</v>
      </c>
      <c r="Q559" s="158">
        <f>E559*G559/100</f>
        <v>94.119594018264493</v>
      </c>
      <c r="R559" s="166" t="str">
        <f>IF(OR(H559="", H560="", Q559=0), "", IF(H559&lt;H560, (H560-H559)/H559, ""))</f>
        <v/>
      </c>
      <c r="S559" s="191">
        <v>94.119594018264493</v>
      </c>
      <c r="T559" s="208">
        <f>S559-Q559</f>
        <v>0</v>
      </c>
      <c r="U559" s="222"/>
      <c r="W559" s="200"/>
      <c r="X559" s="209" t="str">
        <f>IF(COUNTIF('Yıldız Liste'!A:A, A559)&gt;0, "Yıldız Pazar", IF(COUNTIF('Ana Pazar Liste'!A:A, A559)&gt;0, "Ana Pazar", IF(COUNTIF('Alt Pazar Liste'!A:A, A559)&gt;0, "Alt Pazar", "")))</f>
        <v>Alt Pazar</v>
      </c>
    </row>
    <row r="560" spans="1:24" ht="30" customHeight="1" thickTop="1" thickBot="1">
      <c r="A560" s="125" t="s">
        <v>139</v>
      </c>
      <c r="B560" s="131" t="s">
        <v>233</v>
      </c>
      <c r="C560" s="132">
        <v>791994006</v>
      </c>
      <c r="D560" s="132">
        <v>240000000</v>
      </c>
      <c r="E560" s="128">
        <f>VLOOKUP(A560,'Tüm - Sektör'!$A:$H,5,0)</f>
        <v>80.899551234009394</v>
      </c>
      <c r="F560" s="128">
        <f>VLOOKUP(A560,'Tüm - Sektör'!$A:$H,6,0)</f>
        <v>112.36048782501305</v>
      </c>
      <c r="G560" s="127">
        <f>VLOOKUP(A560,'Tüm - Sektör'!$A:$H,7,0)</f>
        <v>150.75718000000001</v>
      </c>
      <c r="H560" s="159">
        <v>3.28</v>
      </c>
      <c r="I560" s="141" t="e">
        <f>VLOOKUP(A560,'Tüm - Sektör'!$A:$H,9,0)</f>
        <v>#REF!</v>
      </c>
      <c r="J560" s="145" t="e">
        <f>VLOOKUP(A560,'Tüm - Sektör'!$A:$H,10,0)</f>
        <v>#REF!</v>
      </c>
      <c r="K560" s="146" t="e">
        <f>VLOOKUP(A560,'Tüm - Sektör'!$A:$H,11,0)</f>
        <v>#REF!</v>
      </c>
      <c r="L560" s="146" t="e">
        <f>VLOOKUP(A560,'Tüm - Sektör'!$A:$H,12,0)</f>
        <v>#REF!</v>
      </c>
      <c r="M560" s="146" t="e">
        <f>VLOOKUP(A560,'Tüm - Sektör'!$A:$H,13,0)</f>
        <v>#REF!</v>
      </c>
      <c r="N560" s="147" t="e">
        <f>VLOOKUP(A560,'Tüm - Sektör'!$A:$H,14,0)</f>
        <v>#REF!</v>
      </c>
      <c r="O560" s="148" t="e">
        <f>VLOOKUP(A560,'Tüm - Sektör'!$A:$H,15,0)</f>
        <v>#REF!</v>
      </c>
      <c r="P560" s="156" t="e">
        <f>VLOOKUP(A560,'Tüm - Sektör'!$A:$H,16,0)</f>
        <v>#REF!</v>
      </c>
      <c r="Q560" s="158">
        <f>E560*G560/100</f>
        <v>121.96188207304776</v>
      </c>
      <c r="R560" s="166" t="str">
        <f>IF(OR(H560="", H561="", Q560=0), "", IF(H560&lt;H561, (H561-H560)/H560, ""))</f>
        <v/>
      </c>
      <c r="S560" s="191">
        <v>121.96188207304776</v>
      </c>
      <c r="T560" s="208">
        <f>S560-Q560</f>
        <v>0</v>
      </c>
      <c r="U560" s="222"/>
      <c r="W560" s="200"/>
      <c r="X560" s="209" t="str">
        <f>IF(COUNTIF('Yıldız Liste'!A:A, A560)&gt;0, "Yıldız Pazar", IF(COUNTIF('Ana Pazar Liste'!A:A, A560)&gt;0, "Ana Pazar", IF(COUNTIF('Alt Pazar Liste'!A:A, A560)&gt;0, "Alt Pazar", "")))</f>
        <v>Alt Pazar</v>
      </c>
    </row>
    <row r="561" spans="1:24" ht="30" customHeight="1" thickTop="1" thickBot="1">
      <c r="A561" s="125" t="s">
        <v>300</v>
      </c>
      <c r="B561" s="136" t="s">
        <v>221</v>
      </c>
      <c r="C561" s="137">
        <v>503612621</v>
      </c>
      <c r="D561" s="137">
        <v>150000000</v>
      </c>
      <c r="E561" s="128">
        <f>VLOOKUP(A561,'Tüm - Sektör'!$A:$H,5,0)</f>
        <v>124.49424214130099</v>
      </c>
      <c r="F561" s="128">
        <f>VLOOKUP(A561,'Tüm - Sektör'!$A:$H,6,0)</f>
        <v>414.98080713766996</v>
      </c>
      <c r="G561" s="127">
        <f>VLOOKUP(A561,'Tüm - Sektör'!$A:$H,7,0)</f>
        <v>114.763935</v>
      </c>
      <c r="H561" s="159">
        <v>2.8</v>
      </c>
      <c r="I561" s="141" t="e">
        <f>VLOOKUP(A561,'Tüm - Sektör'!$A:$H,9,0)</f>
        <v>#REF!</v>
      </c>
      <c r="J561" s="145" t="e">
        <f>VLOOKUP(A561,'Tüm - Sektör'!$A:$H,10,0)</f>
        <v>#REF!</v>
      </c>
      <c r="K561" s="146" t="e">
        <f>VLOOKUP(A561,'Tüm - Sektör'!$A:$H,11,0)</f>
        <v>#REF!</v>
      </c>
      <c r="L561" s="146" t="e">
        <f>VLOOKUP(A561,'Tüm - Sektör'!$A:$H,12,0)</f>
        <v>#REF!</v>
      </c>
      <c r="M561" s="146" t="e">
        <f>VLOOKUP(A561,'Tüm - Sektör'!$A:$H,13,0)</f>
        <v>#REF!</v>
      </c>
      <c r="N561" s="147" t="e">
        <f>VLOOKUP(A561,'Tüm - Sektör'!$A:$H,14,0)</f>
        <v>#REF!</v>
      </c>
      <c r="O561" s="148" t="e">
        <f>VLOOKUP(A561,'Tüm - Sektör'!$A:$H,15,0)</f>
        <v>#REF!</v>
      </c>
      <c r="P561" s="156" t="e">
        <f>VLOOKUP(A561,'Tüm - Sektör'!$A:$H,16,0)</f>
        <v>#REF!</v>
      </c>
      <c r="Q561" s="158">
        <f>E561*G561/100</f>
        <v>142.87449112978527</v>
      </c>
      <c r="R561" s="166" t="str">
        <f>IF(OR(H561="", H562="", Q561=0), "", IF(H561&lt;H562, (H562-H561)/H561, ""))</f>
        <v/>
      </c>
      <c r="S561" s="191">
        <v>142.87449112978527</v>
      </c>
      <c r="T561" s="208">
        <f>S561-Q561</f>
        <v>0</v>
      </c>
      <c r="U561" s="222"/>
      <c r="W561" s="200"/>
      <c r="X561" s="209" t="str">
        <f>IF(COUNTIF('Yıldız Liste'!A:A, A561)&gt;0, "Yıldız Pazar", IF(COUNTIF('Ana Pazar Liste'!A:A, A561)&gt;0, "Ana Pazar", IF(COUNTIF('Alt Pazar Liste'!A:A, A561)&gt;0, "Alt Pazar", "")))</f>
        <v>Alt Pazar</v>
      </c>
    </row>
    <row r="562" spans="1:24" ht="30" customHeight="1" thickTop="1" thickBot="1">
      <c r="A562" s="125" t="s">
        <v>90</v>
      </c>
      <c r="B562" s="136" t="s">
        <v>696</v>
      </c>
      <c r="C562" s="137">
        <v>1357332842</v>
      </c>
      <c r="D562" s="137">
        <v>535000000</v>
      </c>
      <c r="E562" s="128">
        <f>VLOOKUP(A562,'Tüm - Sektör'!$A:$H,5,0)</f>
        <v>66.345818289419043</v>
      </c>
      <c r="F562" s="128">
        <f>VLOOKUP(A562,'Tüm - Sektör'!$A:$H,6,0)</f>
        <v>118.47467551681972</v>
      </c>
      <c r="G562" s="127">
        <f>VLOOKUP(A562,'Tüm - Sektör'!$A:$H,7,0)</f>
        <v>236.45923999999999</v>
      </c>
      <c r="H562" s="159">
        <v>2.5499999999999998</v>
      </c>
      <c r="I562" s="141" t="e">
        <f>VLOOKUP(A562,'Tüm - Sektör'!$A:$H,9,0)</f>
        <v>#REF!</v>
      </c>
      <c r="J562" s="145" t="e">
        <f>VLOOKUP(A562,'Tüm - Sektör'!$A:$H,10,0)</f>
        <v>#REF!</v>
      </c>
      <c r="K562" s="146" t="e">
        <f>VLOOKUP(A562,'Tüm - Sektör'!$A:$H,11,0)</f>
        <v>#REF!</v>
      </c>
      <c r="L562" s="146" t="e">
        <f>VLOOKUP(A562,'Tüm - Sektör'!$A:$H,12,0)</f>
        <v>#REF!</v>
      </c>
      <c r="M562" s="146" t="e">
        <f>VLOOKUP(A562,'Tüm - Sektör'!$A:$H,13,0)</f>
        <v>#REF!</v>
      </c>
      <c r="N562" s="147" t="e">
        <f>VLOOKUP(A562,'Tüm - Sektör'!$A:$H,14,0)</f>
        <v>#REF!</v>
      </c>
      <c r="O562" s="148" t="e">
        <f>VLOOKUP(A562,'Tüm - Sektör'!$A:$H,15,0)</f>
        <v>#REF!</v>
      </c>
      <c r="P562" s="156" t="e">
        <f>VLOOKUP(A562,'Tüm - Sektör'!$A:$H,16,0)</f>
        <v>#REF!</v>
      </c>
      <c r="Q562" s="158">
        <f>E562*G562/100</f>
        <v>156.88081769894126</v>
      </c>
      <c r="R562" s="166" t="str">
        <f>IF(OR(H562="", H563="", Q562=0), "", IF(H562&lt;H563, (H563-H562)/H562, ""))</f>
        <v/>
      </c>
      <c r="S562" s="191">
        <v>156.88081769894126</v>
      </c>
      <c r="T562" s="208">
        <f>S562-Q562</f>
        <v>0</v>
      </c>
      <c r="U562" s="222"/>
      <c r="W562" s="200"/>
      <c r="X562" s="209" t="str">
        <f>IF(COUNTIF('Yıldız Liste'!A:A, A562)&gt;0, "Yıldız Pazar", IF(COUNTIF('Ana Pazar Liste'!A:A, A562)&gt;0, "Ana Pazar", IF(COUNTIF('Alt Pazar Liste'!A:A, A562)&gt;0, "Alt Pazar", "")))</f>
        <v>Alt Pazar</v>
      </c>
    </row>
    <row r="563" spans="1:24" ht="30" customHeight="1" thickTop="1" thickBot="1">
      <c r="A563" s="125" t="s">
        <v>180</v>
      </c>
      <c r="B563" s="136" t="s">
        <v>255</v>
      </c>
      <c r="C563" s="137">
        <v>1146147548</v>
      </c>
      <c r="D563" s="137">
        <v>600000000</v>
      </c>
      <c r="E563" s="128">
        <f>VLOOKUP(A563,'Tüm - Sektör'!$A:$H,5,0)</f>
        <v>52.30727384950152</v>
      </c>
      <c r="F563" s="128">
        <f>VLOOKUP(A563,'Tüm - Sektör'!$A:$H,6,0)</f>
        <v>43.589394874584599</v>
      </c>
      <c r="G563" s="127">
        <f>VLOOKUP(A563,'Tüm - Sektör'!$A:$H,7,0)</f>
        <v>335.41250200000002</v>
      </c>
      <c r="H563" s="159">
        <v>2.2799999999999998</v>
      </c>
      <c r="I563" s="141" t="e">
        <f>VLOOKUP(A563,'Tüm - Sektör'!$A:$H,9,0)</f>
        <v>#REF!</v>
      </c>
      <c r="J563" s="145" t="e">
        <f>VLOOKUP(A563,'Tüm - Sektör'!$A:$H,10,0)</f>
        <v>#REF!</v>
      </c>
      <c r="K563" s="146" t="e">
        <f>VLOOKUP(A563,'Tüm - Sektör'!$A:$H,11,0)</f>
        <v>#REF!</v>
      </c>
      <c r="L563" s="146" t="e">
        <f>VLOOKUP(A563,'Tüm - Sektör'!$A:$H,12,0)</f>
        <v>#REF!</v>
      </c>
      <c r="M563" s="146" t="e">
        <f>VLOOKUP(A563,'Tüm - Sektör'!$A:$H,13,0)</f>
        <v>#REF!</v>
      </c>
      <c r="N563" s="147" t="e">
        <f>VLOOKUP(A563,'Tüm - Sektör'!$A:$H,14,0)</f>
        <v>#REF!</v>
      </c>
      <c r="O563" s="148" t="e">
        <f>VLOOKUP(A563,'Tüm - Sektör'!$A:$H,15,0)</f>
        <v>#REF!</v>
      </c>
      <c r="P563" s="156" t="e">
        <f>VLOOKUP(A563,'Tüm - Sektör'!$A:$H,16,0)</f>
        <v>#REF!</v>
      </c>
      <c r="Q563" s="158">
        <f>E563*G563/100</f>
        <v>175.44513594660478</v>
      </c>
      <c r="R563" s="166" t="str">
        <f>IF(OR(H563="", H564="", Q563=0), "", IF(H563&lt;H564, (H564-H563)/H563, ""))</f>
        <v/>
      </c>
      <c r="S563" s="191">
        <v>175.44513594660478</v>
      </c>
      <c r="T563" s="208">
        <f>S563-Q563</f>
        <v>0</v>
      </c>
      <c r="U563" s="222"/>
      <c r="W563" s="200"/>
      <c r="X563" s="209" t="str">
        <f>IF(COUNTIF('Yıldız Liste'!A:A, A563)&gt;0, "Yıldız Pazar", IF(COUNTIF('Ana Pazar Liste'!A:A, A563)&gt;0, "Ana Pazar", IF(COUNTIF('Alt Pazar Liste'!A:A, A563)&gt;0, "Alt Pazar", "")))</f>
        <v>Alt Pazar</v>
      </c>
    </row>
    <row r="564" spans="1:24" ht="30" customHeight="1" thickTop="1" thickBot="1">
      <c r="A564" s="125" t="s">
        <v>333</v>
      </c>
      <c r="B564" s="136" t="s">
        <v>375</v>
      </c>
      <c r="C564" s="137">
        <v>1724268443</v>
      </c>
      <c r="D564" s="137">
        <v>350000000</v>
      </c>
      <c r="E564" s="128">
        <f>VLOOKUP(A564,'Tüm - Sektör'!$A:$H,5,0)</f>
        <v>92.364482254358393</v>
      </c>
      <c r="F564" s="128">
        <f>VLOOKUP(A564,'Tüm - Sektör'!$A:$H,6,0)</f>
        <v>131.94926036336912</v>
      </c>
      <c r="G564" s="127">
        <f>VLOOKUP(A564,'Tüm - Sektör'!$A:$H,7,0)</f>
        <v>199.57396499999999</v>
      </c>
      <c r="H564" s="159">
        <v>2.17</v>
      </c>
      <c r="I564" s="141" t="e">
        <f>VLOOKUP(A564,'Tüm - Sektör'!$A:$H,9,0)</f>
        <v>#REF!</v>
      </c>
      <c r="J564" s="145" t="e">
        <f>VLOOKUP(A564,'Tüm - Sektör'!$A:$H,10,0)</f>
        <v>#REF!</v>
      </c>
      <c r="K564" s="146" t="e">
        <f>VLOOKUP(A564,'Tüm - Sektör'!$A:$H,11,0)</f>
        <v>#REF!</v>
      </c>
      <c r="L564" s="146" t="e">
        <f>VLOOKUP(A564,'Tüm - Sektör'!$A:$H,12,0)</f>
        <v>#REF!</v>
      </c>
      <c r="M564" s="146" t="e">
        <f>VLOOKUP(A564,'Tüm - Sektör'!$A:$H,13,0)</f>
        <v>#REF!</v>
      </c>
      <c r="N564" s="147" t="e">
        <f>VLOOKUP(A564,'Tüm - Sektör'!$A:$H,14,0)</f>
        <v>#REF!</v>
      </c>
      <c r="O564" s="148" t="e">
        <f>VLOOKUP(A564,'Tüm - Sektör'!$A:$H,15,0)</f>
        <v>#REF!</v>
      </c>
      <c r="P564" s="156" t="e">
        <f>VLOOKUP(A564,'Tüm - Sektör'!$A:$H,16,0)</f>
        <v>#REF!</v>
      </c>
      <c r="Q564" s="158">
        <f>E564*G564/100</f>
        <v>184.33545948674441</v>
      </c>
      <c r="R564" s="166" t="str">
        <f>IF(OR(H564="", H565="", Q564=0), "", IF(H564&lt;H565, (H565-H564)/H564, ""))</f>
        <v/>
      </c>
      <c r="S564" s="191">
        <v>184.33545948674441</v>
      </c>
      <c r="T564" s="208">
        <f>S564-Q564</f>
        <v>0</v>
      </c>
      <c r="U564" s="222"/>
      <c r="W564" s="200"/>
      <c r="X564" s="209" t="str">
        <f>IF(COUNTIF('Yıldız Liste'!A:A, A564)&gt;0, "Yıldız Pazar", IF(COUNTIF('Ana Pazar Liste'!A:A, A564)&gt;0, "Ana Pazar", IF(COUNTIF('Alt Pazar Liste'!A:A, A564)&gt;0, "Alt Pazar", "")))</f>
        <v>Alt Pazar</v>
      </c>
    </row>
    <row r="565" spans="1:24" ht="30" customHeight="1" thickTop="1" thickBot="1">
      <c r="A565" s="125" t="s">
        <v>99</v>
      </c>
      <c r="B565" s="136" t="s">
        <v>349</v>
      </c>
      <c r="C565" s="137">
        <v>659872586</v>
      </c>
      <c r="D565" s="137">
        <v>248190000</v>
      </c>
      <c r="E565" s="128">
        <f>VLOOKUP(A565,'Tüm - Sektör'!$A:$H,5,0)</f>
        <v>97.651279485027672</v>
      </c>
      <c r="F565" s="128">
        <f>VLOOKUP(A565,'Tüm - Sektör'!$A:$H,6,0)</f>
        <v>387.1854956425953</v>
      </c>
      <c r="G565" s="127">
        <f>VLOOKUP(A565,'Tüm - Sektör'!$A:$H,7,0)</f>
        <v>192.870518</v>
      </c>
      <c r="H565" s="159">
        <v>2.09</v>
      </c>
      <c r="I565" s="141" t="e">
        <f>VLOOKUP(A565,'Tüm - Sektör'!$A:$H,9,0)</f>
        <v>#REF!</v>
      </c>
      <c r="J565" s="145" t="e">
        <f>VLOOKUP(A565,'Tüm - Sektör'!$A:$H,10,0)</f>
        <v>#REF!</v>
      </c>
      <c r="K565" s="146" t="e">
        <f>VLOOKUP(A565,'Tüm - Sektör'!$A:$H,11,0)</f>
        <v>#REF!</v>
      </c>
      <c r="L565" s="146" t="e">
        <f>VLOOKUP(A565,'Tüm - Sektör'!$A:$H,12,0)</f>
        <v>#REF!</v>
      </c>
      <c r="M565" s="146" t="e">
        <f>VLOOKUP(A565,'Tüm - Sektör'!$A:$H,13,0)</f>
        <v>#REF!</v>
      </c>
      <c r="N565" s="147" t="e">
        <f>VLOOKUP(A565,'Tüm - Sektör'!$A:$H,14,0)</f>
        <v>#REF!</v>
      </c>
      <c r="O565" s="148" t="e">
        <f>VLOOKUP(A565,'Tüm - Sektör'!$A:$H,15,0)</f>
        <v>#REF!</v>
      </c>
      <c r="P565" s="156" t="e">
        <f>VLOOKUP(A565,'Tüm - Sektör'!$A:$H,16,0)</f>
        <v>#REF!</v>
      </c>
      <c r="Q565" s="158">
        <f>E565*G565/100</f>
        <v>188.3405285764006</v>
      </c>
      <c r="R565" s="166" t="str">
        <f>IF(OR(H565="", H566="", Q565=0), "", IF(H565&lt;H566, (H566-H565)/H565, ""))</f>
        <v/>
      </c>
      <c r="S565" s="191">
        <v>188.3405285764006</v>
      </c>
      <c r="T565" s="208">
        <f>S565-Q565</f>
        <v>0</v>
      </c>
      <c r="U565" s="222"/>
      <c r="W565" s="200"/>
      <c r="X565" s="209" t="str">
        <f>IF(COUNTIF('Yıldız Liste'!A:A, A565)&gt;0, "Yıldız Pazar", IF(COUNTIF('Ana Pazar Liste'!A:A, A565)&gt;0, "Ana Pazar", IF(COUNTIF('Alt Pazar Liste'!A:A, A565)&gt;0, "Alt Pazar", "")))</f>
        <v>Alt Pazar</v>
      </c>
    </row>
    <row r="566" spans="1:24" ht="30" customHeight="1" thickTop="1" thickBot="1">
      <c r="A566" s="125" t="s">
        <v>56</v>
      </c>
      <c r="B566" s="136" t="s">
        <v>375</v>
      </c>
      <c r="C566" s="137">
        <v>2193171314</v>
      </c>
      <c r="D566" s="137">
        <v>350500000</v>
      </c>
      <c r="E566" s="128">
        <f>VLOOKUP(A566,'Tüm - Sektör'!$A:$H,5,0)</f>
        <v>81.036350384526102</v>
      </c>
      <c r="F566" s="128">
        <f>VLOOKUP(A566,'Tüm - Sektör'!$A:$H,6,0)</f>
        <v>231.20214089736405</v>
      </c>
      <c r="G566" s="127">
        <f>VLOOKUP(A566,'Tüm - Sektör'!$A:$H,7,0)</f>
        <v>253.16424799999999</v>
      </c>
      <c r="H566" s="159">
        <v>1.95</v>
      </c>
      <c r="I566" s="141" t="e">
        <f>VLOOKUP(A566,'Tüm - Sektör'!$A:$H,9,0)</f>
        <v>#REF!</v>
      </c>
      <c r="J566" s="145" t="e">
        <f>VLOOKUP(A566,'Tüm - Sektör'!$A:$H,10,0)</f>
        <v>#REF!</v>
      </c>
      <c r="K566" s="146" t="e">
        <f>VLOOKUP(A566,'Tüm - Sektör'!$A:$H,11,0)</f>
        <v>#REF!</v>
      </c>
      <c r="L566" s="146" t="e">
        <f>VLOOKUP(A566,'Tüm - Sektör'!$A:$H,12,0)</f>
        <v>#REF!</v>
      </c>
      <c r="M566" s="146" t="e">
        <f>VLOOKUP(A566,'Tüm - Sektör'!$A:$H,13,0)</f>
        <v>#REF!</v>
      </c>
      <c r="N566" s="147" t="e">
        <f>VLOOKUP(A566,'Tüm - Sektör'!$A:$H,14,0)</f>
        <v>#REF!</v>
      </c>
      <c r="O566" s="148" t="e">
        <f>VLOOKUP(A566,'Tüm - Sektör'!$A:$H,15,0)</f>
        <v>#REF!</v>
      </c>
      <c r="P566" s="156" t="e">
        <f>VLOOKUP(A566,'Tüm - Sektör'!$A:$H,16,0)</f>
        <v>#REF!</v>
      </c>
      <c r="Q566" s="158">
        <f>E566*G566/100</f>
        <v>205.15506705763062</v>
      </c>
      <c r="R566" s="166" t="str">
        <f>IF(OR(H566="", H567="", Q566=0), "", IF(H566&lt;H567, (H567-H566)/H566, ""))</f>
        <v/>
      </c>
      <c r="S566" s="191">
        <v>205.15506705763062</v>
      </c>
      <c r="T566" s="208">
        <f>S566-Q566</f>
        <v>0</v>
      </c>
      <c r="U566" s="222"/>
      <c r="W566" s="200"/>
      <c r="X566" s="209" t="str">
        <f>IF(COUNTIF('Yıldız Liste'!A:A, A566)&gt;0, "Yıldız Pazar", IF(COUNTIF('Ana Pazar Liste'!A:A, A566)&gt;0, "Ana Pazar", IF(COUNTIF('Alt Pazar Liste'!A:A, A566)&gt;0, "Alt Pazar", "")))</f>
        <v>Alt Pazar</v>
      </c>
    </row>
    <row r="567" spans="1:24" ht="30" customHeight="1" thickTop="1" thickBot="1">
      <c r="A567" s="125" t="s">
        <v>111</v>
      </c>
      <c r="B567" s="136" t="s">
        <v>349</v>
      </c>
      <c r="C567" s="137">
        <v>640246857</v>
      </c>
      <c r="D567" s="137">
        <v>450000000</v>
      </c>
      <c r="E567" s="128">
        <f>VLOOKUP(A567,'Tüm - Sektör'!$A:$H,5,0)</f>
        <v>100.31700172545243</v>
      </c>
      <c r="F567" s="128">
        <f>VLOOKUP(A567,'Tüm - Sektör'!$A:$H,6,0)</f>
        <v>222.92667050100539</v>
      </c>
      <c r="G567" s="127">
        <f>VLOOKUP(A567,'Tüm - Sektör'!$A:$H,7,0)</f>
        <v>332.285709</v>
      </c>
      <c r="H567" s="159">
        <v>1.2</v>
      </c>
      <c r="I567" s="141" t="e">
        <f>VLOOKUP(A567,'Tüm - Sektör'!$A:$H,9,0)</f>
        <v>#REF!</v>
      </c>
      <c r="J567" s="145" t="e">
        <f>VLOOKUP(A567,'Tüm - Sektör'!$A:$H,10,0)</f>
        <v>#REF!</v>
      </c>
      <c r="K567" s="146" t="e">
        <f>VLOOKUP(A567,'Tüm - Sektör'!$A:$H,11,0)</f>
        <v>#REF!</v>
      </c>
      <c r="L567" s="146" t="e">
        <f>VLOOKUP(A567,'Tüm - Sektör'!$A:$H,12,0)</f>
        <v>#REF!</v>
      </c>
      <c r="M567" s="146" t="e">
        <f>VLOOKUP(A567,'Tüm - Sektör'!$A:$H,13,0)</f>
        <v>#REF!</v>
      </c>
      <c r="N567" s="147" t="e">
        <f>VLOOKUP(A567,'Tüm - Sektör'!$A:$H,14,0)</f>
        <v>#REF!</v>
      </c>
      <c r="O567" s="148" t="e">
        <f>VLOOKUP(A567,'Tüm - Sektör'!$A:$H,15,0)</f>
        <v>#REF!</v>
      </c>
      <c r="P567" s="156" t="e">
        <f>VLOOKUP(A567,'Tüm - Sektör'!$A:$H,16,0)</f>
        <v>#REF!</v>
      </c>
      <c r="Q567" s="158">
        <f>E567*G567/100</f>
        <v>333.33906043096181</v>
      </c>
      <c r="R567" s="166" t="str">
        <f>IF(OR(H567="", H568="", Q567=0), "", IF(H567&lt;H568, (H568-H567)/H567, ""))</f>
        <v/>
      </c>
      <c r="S567" s="191">
        <v>333.33906043096181</v>
      </c>
      <c r="T567" s="208">
        <f>S567-Q567</f>
        <v>0</v>
      </c>
      <c r="U567" s="222"/>
      <c r="W567" s="200"/>
      <c r="X567" s="209" t="str">
        <f>IF(COUNTIF('Yıldız Liste'!A:A, A567)&gt;0, "Yıldız Pazar", IF(COUNTIF('Ana Pazar Liste'!A:A, A567)&gt;0, "Ana Pazar", IF(COUNTIF('Alt Pazar Liste'!A:A, A567)&gt;0, "Alt Pazar", "")))</f>
        <v>Alt Pazar</v>
      </c>
    </row>
    <row r="568" spans="1:24" ht="30" customHeight="1" thickTop="1" thickBot="1">
      <c r="A568" s="241" t="s">
        <v>2318</v>
      </c>
      <c r="B568" s="242"/>
      <c r="C568" s="242"/>
      <c r="D568" s="242"/>
      <c r="E568" s="242"/>
      <c r="F568" s="242"/>
      <c r="G568" s="242"/>
      <c r="H568" s="243"/>
      <c r="I568" s="150"/>
      <c r="J568" s="150"/>
      <c r="K568" s="150"/>
      <c r="L568" s="150"/>
      <c r="M568" s="150"/>
      <c r="N568" s="150"/>
      <c r="O568" s="150"/>
      <c r="P568" s="150"/>
      <c r="Q568" s="158">
        <f t="shared" si="3"/>
        <v>0</v>
      </c>
      <c r="R568" s="166" t="str">
        <f t="shared" si="4"/>
        <v/>
      </c>
      <c r="S568" s="191">
        <v>0</v>
      </c>
      <c r="T568" s="208">
        <f t="shared" si="5"/>
        <v>0</v>
      </c>
      <c r="U568" s="222"/>
      <c r="W568" s="200"/>
      <c r="X568" s="209" t="str">
        <f>IF(COUNTIF('Yıldız Liste'!A:A, A568)&gt;0, "Yıldız Pazar", IF(COUNTIF('Ana Pazar Liste'!A:A, A568)&gt;0, "Ana Pazar", IF(COUNTIF('Alt Pazar Liste'!A:A, A568)&gt;0, "Alt Pazar", "")))</f>
        <v/>
      </c>
    </row>
    <row r="569" spans="1:24" ht="30" customHeight="1" thickTop="1" thickBot="1">
      <c r="A569" s="125" t="s">
        <v>410</v>
      </c>
      <c r="B569" s="136" t="s">
        <v>609</v>
      </c>
      <c r="C569" s="137">
        <v>849237071</v>
      </c>
      <c r="D569" s="137">
        <v>4244586</v>
      </c>
      <c r="E569" s="128">
        <f>VLOOKUP(A569,'Tüm - Sektör'!$A:$H,5,0)</f>
        <v>34.683572670267964</v>
      </c>
      <c r="F569" s="128">
        <f>VLOOKUP(A569,'Tüm - Sektör'!$A:$H,6,0)</f>
        <v>2.8924773900774259</v>
      </c>
      <c r="G569" s="127">
        <f>VLOOKUP(A569,'Tüm - Sektör'!$A:$H,7,0)</f>
        <v>5.2214700000000004E-4</v>
      </c>
      <c r="H569" s="159">
        <v>2209</v>
      </c>
      <c r="I569" s="141" t="e">
        <f>VLOOKUP(A569,'Tüm - Sektör'!$A:$H,9,0)</f>
        <v>#REF!</v>
      </c>
      <c r="J569" s="145" t="e">
        <f>VLOOKUP(A569,'Tüm - Sektör'!$A:$H,10,0)</f>
        <v>#REF!</v>
      </c>
      <c r="K569" s="146" t="e">
        <f>VLOOKUP(A569,'Tüm - Sektör'!$A:$H,11,0)</f>
        <v>#REF!</v>
      </c>
      <c r="L569" s="146" t="e">
        <f>VLOOKUP(A569,'Tüm - Sektör'!$A:$H,12,0)</f>
        <v>#REF!</v>
      </c>
      <c r="M569" s="146" t="e">
        <f>VLOOKUP(A569,'Tüm - Sektör'!$A:$H,13,0)</f>
        <v>#REF!</v>
      </c>
      <c r="N569" s="147" t="e">
        <f>VLOOKUP(A569,'Tüm - Sektör'!$A:$H,14,0)</f>
        <v>#REF!</v>
      </c>
      <c r="O569" s="148" t="e">
        <f>VLOOKUP(A569,'Tüm - Sektör'!$A:$H,15,0)</f>
        <v>#REF!</v>
      </c>
      <c r="P569" s="156" t="e">
        <f>VLOOKUP(A569,'Tüm - Sektör'!$A:$H,16,0)</f>
        <v>#REF!</v>
      </c>
      <c r="Q569" s="158">
        <f>E569*G569/100</f>
        <v>1.8109923419062406E-4</v>
      </c>
      <c r="R569" s="166" t="str">
        <f>IF(OR(H569="", H570="", Q569=0), "", IF(H569&lt;H570, (H570-H569)/H569, ""))</f>
        <v/>
      </c>
      <c r="S569" s="191">
        <v>1.8109923419062406E-4</v>
      </c>
      <c r="T569" s="208">
        <f>S569-Q569</f>
        <v>0</v>
      </c>
      <c r="U569" s="222"/>
      <c r="W569" s="200"/>
      <c r="X569" s="209" t="str">
        <f>IF(COUNTIF('Yıldız Liste'!A:A, A569)&gt;0, "Yıldız Pazar", IF(COUNTIF('Ana Pazar Liste'!A:A, A569)&gt;0, "Ana Pazar", IF(COUNTIF('Alt Pazar Liste'!A:A, A569)&gt;0, "Alt Pazar", "")))</f>
        <v/>
      </c>
    </row>
    <row r="570" spans="1:24" ht="30" customHeight="1" thickTop="1" thickBot="1">
      <c r="A570" s="125" t="s">
        <v>406</v>
      </c>
      <c r="B570" s="131" t="s">
        <v>233</v>
      </c>
      <c r="C570" s="132">
        <v>7271413193</v>
      </c>
      <c r="D570" s="132">
        <v>330000000</v>
      </c>
      <c r="E570" s="128">
        <f>VLOOKUP(A570,'Tüm - Sektör'!$A:$H,5,0)</f>
        <v>65.110922560731197</v>
      </c>
      <c r="F570" s="128">
        <f>VLOOKUP(A570,'Tüm - Sektör'!$A:$H,6,0)</f>
        <v>0.54204897236705962</v>
      </c>
      <c r="G570" s="127">
        <f>VLOOKUP(A570,'Tüm - Sektör'!$A:$H,7,0)</f>
        <v>1.7811269999999999</v>
      </c>
      <c r="H570" s="159">
        <v>351.25</v>
      </c>
      <c r="I570" s="133" t="e">
        <f>VLOOKUP(A570,'Tüm - Sektör'!$A:$H,9,0)</f>
        <v>#REF!</v>
      </c>
      <c r="J570" s="132" t="e">
        <f>VLOOKUP(A570,'Tüm - Sektör'!$A:$H,10,0)</f>
        <v>#REF!</v>
      </c>
      <c r="K570" s="133" t="e">
        <f>VLOOKUP(A570,'Tüm - Sektör'!$A:$H,11,0)</f>
        <v>#REF!</v>
      </c>
      <c r="L570" s="133" t="e">
        <f>VLOOKUP(A570,'Tüm - Sektör'!$A:$H,12,0)</f>
        <v>#REF!</v>
      </c>
      <c r="M570" s="133" t="e">
        <f>VLOOKUP(A570,'Tüm - Sektör'!$A:$H,13,0)</f>
        <v>#REF!</v>
      </c>
      <c r="N570" s="134" t="e">
        <f>VLOOKUP(A570,'Tüm - Sektör'!$A:$H,14,0)</f>
        <v>#REF!</v>
      </c>
      <c r="O570" s="135" t="e">
        <f>VLOOKUP(A570,'Tüm - Sektör'!$A:$H,15,0)</f>
        <v>#REF!</v>
      </c>
      <c r="P570" s="153" t="e">
        <f>VLOOKUP(A570,'Tüm - Sektör'!$A:$H,16,0)</f>
        <v>#REF!</v>
      </c>
      <c r="Q570" s="158">
        <f>E570*G570/100</f>
        <v>1.1597082216782746</v>
      </c>
      <c r="R570" s="166" t="str">
        <f>IF(OR(H570="", H571="", Q570=0), "", IF(H570&lt;H571, (H571-H570)/H570, ""))</f>
        <v/>
      </c>
      <c r="S570" s="191">
        <v>1.1597082216782746</v>
      </c>
      <c r="T570" s="208">
        <f>S570-Q570</f>
        <v>0</v>
      </c>
      <c r="U570" s="222"/>
      <c r="W570" s="200"/>
      <c r="X570" s="209" t="str">
        <f>IF(COUNTIF('Yıldız Liste'!A:A, A570)&gt;0, "Yıldız Pazar", IF(COUNTIF('Ana Pazar Liste'!A:A, A570)&gt;0, "Ana Pazar", IF(COUNTIF('Alt Pazar Liste'!A:A, A570)&gt;0, "Alt Pazar", "")))</f>
        <v/>
      </c>
    </row>
    <row r="571" spans="1:24" ht="30" customHeight="1" thickTop="1" thickBot="1">
      <c r="A571" s="125" t="s">
        <v>765</v>
      </c>
      <c r="B571" s="136" t="s">
        <v>743</v>
      </c>
      <c r="C571" s="137">
        <v>1357332842</v>
      </c>
      <c r="D571" s="137">
        <v>535000000</v>
      </c>
      <c r="E571" s="128">
        <f>VLOOKUP(A571,'Tüm - Sektör'!$A:$H,5,0)</f>
        <v>17.481760908314499</v>
      </c>
      <c r="F571" s="128">
        <f>VLOOKUP(A571,'Tüm - Sektör'!$A:$H,6,0)</f>
        <v>5.5350489219749708</v>
      </c>
      <c r="G571" s="127">
        <f>VLOOKUP(A571,'Tüm - Sektör'!$A:$H,7,0)</f>
        <v>8.0576760000000007</v>
      </c>
      <c r="H571" s="159">
        <v>284</v>
      </c>
      <c r="I571" s="141" t="e">
        <f>VLOOKUP(A571,'Tüm - Sektör'!$A:$H,9,0)</f>
        <v>#REF!</v>
      </c>
      <c r="J571" s="145" t="e">
        <f>VLOOKUP(A571,'Tüm - Sektör'!$A:$H,10,0)</f>
        <v>#REF!</v>
      </c>
      <c r="K571" s="146" t="e">
        <f>VLOOKUP(A571,'Tüm - Sektör'!$A:$H,11,0)</f>
        <v>#REF!</v>
      </c>
      <c r="L571" s="146" t="e">
        <f>VLOOKUP(A571,'Tüm - Sektör'!$A:$H,12,0)</f>
        <v>#REF!</v>
      </c>
      <c r="M571" s="146" t="e">
        <f>VLOOKUP(A571,'Tüm - Sektör'!$A:$H,13,0)</f>
        <v>#REF!</v>
      </c>
      <c r="N571" s="147" t="e">
        <f>VLOOKUP(A571,'Tüm - Sektör'!$A:$H,14,0)</f>
        <v>#REF!</v>
      </c>
      <c r="O571" s="148" t="e">
        <f>VLOOKUP(A571,'Tüm - Sektör'!$A:$H,15,0)</f>
        <v>#REF!</v>
      </c>
      <c r="P571" s="156" t="e">
        <f>VLOOKUP(A571,'Tüm - Sektör'!$A:$H,16,0)</f>
        <v>#REF!</v>
      </c>
      <c r="Q571" s="158">
        <f>E571*G571/100</f>
        <v>1.4086236530866396</v>
      </c>
      <c r="R571" s="166" t="str">
        <f>IF(OR(H571="", H572="", Q571=0), "", IF(H571&lt;H572, (H572-H571)/H571, ""))</f>
        <v/>
      </c>
      <c r="S571" s="191">
        <v>1.4086236530866396</v>
      </c>
      <c r="T571" s="208">
        <f>S571-Q571</f>
        <v>0</v>
      </c>
      <c r="U571" s="222"/>
      <c r="W571" s="200"/>
      <c r="X571" s="209" t="str">
        <f>IF(COUNTIF('Yıldız Liste'!A:A, A571)&gt;0, "Yıldız Pazar", IF(COUNTIF('Ana Pazar Liste'!A:A, A571)&gt;0, "Ana Pazar", IF(COUNTIF('Alt Pazar Liste'!A:A, A571)&gt;0, "Alt Pazar", "")))</f>
        <v/>
      </c>
    </row>
    <row r="572" spans="1:24" ht="30" customHeight="1" thickTop="1" thickBot="1">
      <c r="A572" s="125" t="s">
        <v>423</v>
      </c>
      <c r="B572" s="136" t="s">
        <v>390</v>
      </c>
      <c r="C572" s="137">
        <v>471013063</v>
      </c>
      <c r="D572" s="137">
        <v>6224400</v>
      </c>
      <c r="E572" s="128">
        <f>VLOOKUP(A572,'Tüm - Sektör'!$A:$H,5,0)</f>
        <v>98.135761648584392</v>
      </c>
      <c r="F572" s="128">
        <f>VLOOKUP(A572,'Tüm - Sektör'!$A:$H,6,0)</f>
        <v>44.039945897091421</v>
      </c>
      <c r="G572" s="127">
        <f>VLOOKUP(A572,'Tüm - Sektör'!$A:$H,7,0)</f>
        <v>1.5986990000000001</v>
      </c>
      <c r="H572" s="159">
        <v>255</v>
      </c>
      <c r="I572" s="141" t="e">
        <f>VLOOKUP(A572,'Tüm - Sektör'!$A:$H,9,0)</f>
        <v>#REF!</v>
      </c>
      <c r="J572" s="145" t="e">
        <f>VLOOKUP(A572,'Tüm - Sektör'!$A:$H,10,0)</f>
        <v>#REF!</v>
      </c>
      <c r="K572" s="146" t="e">
        <f>VLOOKUP(A572,'Tüm - Sektör'!$A:$H,11,0)</f>
        <v>#REF!</v>
      </c>
      <c r="L572" s="146" t="e">
        <f>VLOOKUP(A572,'Tüm - Sektör'!$A:$H,12,0)</f>
        <v>#REF!</v>
      </c>
      <c r="M572" s="146" t="e">
        <f>VLOOKUP(A572,'Tüm - Sektör'!$A:$H,13,0)</f>
        <v>#REF!</v>
      </c>
      <c r="N572" s="147" t="e">
        <f>VLOOKUP(A572,'Tüm - Sektör'!$A:$H,14,0)</f>
        <v>#REF!</v>
      </c>
      <c r="O572" s="148" t="e">
        <f>VLOOKUP(A572,'Tüm - Sektör'!$A:$H,15,0)</f>
        <v>#REF!</v>
      </c>
      <c r="P572" s="156" t="e">
        <f>VLOOKUP(A572,'Tüm - Sektör'!$A:$H,16,0)</f>
        <v>#REF!</v>
      </c>
      <c r="Q572" s="158">
        <f>E572*G572/100</f>
        <v>1.5688954401183022</v>
      </c>
      <c r="R572" s="166" t="str">
        <f>IF(OR(H572="", H573="", Q572=0), "", IF(H572&lt;H573, (H573-H572)/H572, ""))</f>
        <v/>
      </c>
      <c r="S572" s="191">
        <v>1.5688954401183022</v>
      </c>
      <c r="T572" s="208">
        <f>S572-Q572</f>
        <v>0</v>
      </c>
      <c r="U572" s="222"/>
      <c r="W572" s="200"/>
      <c r="X572" s="209" t="str">
        <f>IF(COUNTIF('Yıldız Liste'!A:A, A572)&gt;0, "Yıldız Pazar", IF(COUNTIF('Ana Pazar Liste'!A:A, A572)&gt;0, "Ana Pazar", IF(COUNTIF('Alt Pazar Liste'!A:A, A572)&gt;0, "Alt Pazar", "")))</f>
        <v/>
      </c>
    </row>
    <row r="573" spans="1:24" ht="30" customHeight="1" thickTop="1" thickBot="1">
      <c r="A573" s="125" t="s">
        <v>387</v>
      </c>
      <c r="B573" s="136" t="s">
        <v>353</v>
      </c>
      <c r="C573" s="137">
        <v>16771427000</v>
      </c>
      <c r="D573" s="137">
        <v>87112463</v>
      </c>
      <c r="E573" s="128">
        <f>VLOOKUP(A573,'Tüm - Sektör'!$A:$H,5,0)</f>
        <v>67.352986867548296</v>
      </c>
      <c r="F573" s="128">
        <f>VLOOKUP(A573,'Tüm - Sektör'!$A:$H,6,0)</f>
        <v>3.0560352121111225</v>
      </c>
      <c r="G573" s="127">
        <f>VLOOKUP(A573,'Tüm - Sektör'!$A:$H,7,0)</f>
        <v>2.3602780000000001</v>
      </c>
      <c r="H573" s="159">
        <v>252.5</v>
      </c>
      <c r="I573" s="141" t="e">
        <f>VLOOKUP(A573,'Tüm - Sektör'!$A:$H,9,0)</f>
        <v>#REF!</v>
      </c>
      <c r="J573" s="145" t="e">
        <f>VLOOKUP(A573,'Tüm - Sektör'!$A:$H,10,0)</f>
        <v>#REF!</v>
      </c>
      <c r="K573" s="146" t="e">
        <f>VLOOKUP(A573,'Tüm - Sektör'!$A:$H,11,0)</f>
        <v>#REF!</v>
      </c>
      <c r="L573" s="146" t="e">
        <f>VLOOKUP(A573,'Tüm - Sektör'!$A:$H,12,0)</f>
        <v>#REF!</v>
      </c>
      <c r="M573" s="146" t="e">
        <f>VLOOKUP(A573,'Tüm - Sektör'!$A:$H,13,0)</f>
        <v>#REF!</v>
      </c>
      <c r="N573" s="147" t="e">
        <f>VLOOKUP(A573,'Tüm - Sektör'!$A:$H,14,0)</f>
        <v>#REF!</v>
      </c>
      <c r="O573" s="148" t="e">
        <f>VLOOKUP(A573,'Tüm - Sektör'!$A:$H,15,0)</f>
        <v>#REF!</v>
      </c>
      <c r="P573" s="156" t="e">
        <f>VLOOKUP(A573,'Tüm - Sektör'!$A:$H,16,0)</f>
        <v>#REF!</v>
      </c>
      <c r="Q573" s="158">
        <f>E573*G573/100</f>
        <v>1.5897177313776316</v>
      </c>
      <c r="R573" s="166" t="str">
        <f>IF(OR(H573="", H574="", Q573=0), "", IF(H573&lt;H574, (H574-H573)/H573, ""))</f>
        <v/>
      </c>
      <c r="S573" s="191">
        <v>1.5897177313776316</v>
      </c>
      <c r="T573" s="208">
        <f>S573-Q573</f>
        <v>0</v>
      </c>
      <c r="U573" s="222"/>
      <c r="W573" s="200"/>
      <c r="X573" s="209" t="str">
        <f>IF(COUNTIF('Yıldız Liste'!A:A, A573)&gt;0, "Yıldız Pazar", IF(COUNTIF('Ana Pazar Liste'!A:A, A573)&gt;0, "Ana Pazar", IF(COUNTIF('Alt Pazar Liste'!A:A, A573)&gt;0, "Alt Pazar", "")))</f>
        <v/>
      </c>
    </row>
    <row r="574" spans="1:24" ht="30" customHeight="1" thickTop="1" thickBot="1">
      <c r="A574" s="125" t="s">
        <v>546</v>
      </c>
      <c r="B574" s="136" t="s">
        <v>357</v>
      </c>
      <c r="C574" s="137">
        <v>155992742</v>
      </c>
      <c r="D574" s="137">
        <v>8000000</v>
      </c>
      <c r="E574" s="128">
        <f>VLOOKUP(A574,'Tüm - Sektör'!$A:$H,5,0)</f>
        <v>86.244204605061057</v>
      </c>
      <c r="F574" s="128">
        <f>VLOOKUP(A574,'Tüm - Sektör'!$A:$H,6,0)</f>
        <v>46.871850328837532</v>
      </c>
      <c r="G574" s="127">
        <f>VLOOKUP(A574,'Tüm - Sektör'!$A:$H,7,0)</f>
        <v>2.010942</v>
      </c>
      <c r="H574" s="159">
        <v>230.7</v>
      </c>
      <c r="I574" s="141" t="e">
        <f>VLOOKUP(A574,'Tüm - Sektör'!$A:$H,9,0)</f>
        <v>#REF!</v>
      </c>
      <c r="J574" s="145" t="e">
        <f>VLOOKUP(A574,'Tüm - Sektör'!$A:$H,10,0)</f>
        <v>#REF!</v>
      </c>
      <c r="K574" s="146" t="e">
        <f>VLOOKUP(A574,'Tüm - Sektör'!$A:$H,11,0)</f>
        <v>#REF!</v>
      </c>
      <c r="L574" s="146" t="e">
        <f>VLOOKUP(A574,'Tüm - Sektör'!$A:$H,12,0)</f>
        <v>#REF!</v>
      </c>
      <c r="M574" s="146" t="e">
        <f>VLOOKUP(A574,'Tüm - Sektör'!$A:$H,13,0)</f>
        <v>#REF!</v>
      </c>
      <c r="N574" s="147" t="e">
        <f>VLOOKUP(A574,'Tüm - Sektör'!$A:$H,14,0)</f>
        <v>#REF!</v>
      </c>
      <c r="O574" s="148" t="e">
        <f>VLOOKUP(A574,'Tüm - Sektör'!$A:$H,15,0)</f>
        <v>#REF!</v>
      </c>
      <c r="P574" s="156" t="e">
        <f>VLOOKUP(A574,'Tüm - Sektör'!$A:$H,16,0)</f>
        <v>#REF!</v>
      </c>
      <c r="Q574" s="158">
        <f>E574*G574/100</f>
        <v>1.7343209329691069</v>
      </c>
      <c r="R574" s="166" t="str">
        <f>IF(OR(H574="", H575="", Q574=0), "", IF(H574&lt;H575, (H575-H574)/H574, ""))</f>
        <v/>
      </c>
      <c r="S574" s="191">
        <v>1.7343209329691069</v>
      </c>
      <c r="T574" s="208">
        <f>S574-Q574</f>
        <v>0</v>
      </c>
      <c r="U574" s="222"/>
      <c r="W574" s="200"/>
      <c r="X574" s="209" t="str">
        <f>IF(COUNTIF('Yıldız Liste'!A:A, A574)&gt;0, "Yıldız Pazar", IF(COUNTIF('Ana Pazar Liste'!A:A, A574)&gt;0, "Ana Pazar", IF(COUNTIF('Alt Pazar Liste'!A:A, A574)&gt;0, "Alt Pazar", "")))</f>
        <v/>
      </c>
    </row>
    <row r="575" spans="1:24" ht="30" customHeight="1" thickTop="1" thickBot="1">
      <c r="A575" s="125" t="s">
        <v>737</v>
      </c>
      <c r="B575" s="136" t="s">
        <v>374</v>
      </c>
      <c r="C575" s="137">
        <v>1357332842</v>
      </c>
      <c r="D575" s="137">
        <v>535000000</v>
      </c>
      <c r="E575" s="128">
        <f>VLOOKUP(A575,'Tüm - Sektör'!$A:$H,5,0)</f>
        <v>33.190613694447208</v>
      </c>
      <c r="F575" s="128">
        <f>VLOOKUP(A575,'Tüm - Sektör'!$A:$H,6,0)</f>
        <v>3.2976267952754303E-2</v>
      </c>
      <c r="G575" s="127">
        <f>VLOOKUP(A575,'Tüm - Sektör'!$A:$H,7,0)</f>
        <v>6.687265</v>
      </c>
      <c r="H575" s="159">
        <v>182.6</v>
      </c>
      <c r="I575" s="141" t="e">
        <f>VLOOKUP(A575,'Tüm - Sektör'!$A:$H,9,0)</f>
        <v>#REF!</v>
      </c>
      <c r="J575" s="145" t="e">
        <f>VLOOKUP(A575,'Tüm - Sektör'!$A:$H,10,0)</f>
        <v>#REF!</v>
      </c>
      <c r="K575" s="146" t="e">
        <f>VLOOKUP(A575,'Tüm - Sektör'!$A:$H,11,0)</f>
        <v>#REF!</v>
      </c>
      <c r="L575" s="146" t="e">
        <f>VLOOKUP(A575,'Tüm - Sektör'!$A:$H,12,0)</f>
        <v>#REF!</v>
      </c>
      <c r="M575" s="146" t="e">
        <f>VLOOKUP(A575,'Tüm - Sektör'!$A:$H,13,0)</f>
        <v>#REF!</v>
      </c>
      <c r="N575" s="147" t="e">
        <f>VLOOKUP(A575,'Tüm - Sektör'!$A:$H,14,0)</f>
        <v>#REF!</v>
      </c>
      <c r="O575" s="148" t="e">
        <f>VLOOKUP(A575,'Tüm - Sektör'!$A:$H,15,0)</f>
        <v>#REF!</v>
      </c>
      <c r="P575" s="156" t="e">
        <f>VLOOKUP(A575,'Tüm - Sektör'!$A:$H,16,0)</f>
        <v>#REF!</v>
      </c>
      <c r="Q575" s="158">
        <f>E575*G575/100</f>
        <v>2.2195442928739753</v>
      </c>
      <c r="R575" s="166" t="str">
        <f>IF(OR(H575="", H576="", Q575=0), "", IF(H575&lt;H576, (H576-H575)/H575, ""))</f>
        <v/>
      </c>
      <c r="S575" s="191">
        <v>2.2195442928739753</v>
      </c>
      <c r="T575" s="208">
        <f>S575-Q575</f>
        <v>0</v>
      </c>
      <c r="U575" s="222"/>
      <c r="W575" s="200"/>
      <c r="X575" s="209" t="str">
        <f>IF(COUNTIF('Yıldız Liste'!A:A, A575)&gt;0, "Yıldız Pazar", IF(COUNTIF('Ana Pazar Liste'!A:A, A575)&gt;0, "Ana Pazar", IF(COUNTIF('Alt Pazar Liste'!A:A, A575)&gt;0, "Alt Pazar", "")))</f>
        <v/>
      </c>
    </row>
    <row r="576" spans="1:24" ht="30" customHeight="1" thickTop="1" thickBot="1">
      <c r="A576" s="125" t="s">
        <v>394</v>
      </c>
      <c r="B576" s="136" t="s">
        <v>375</v>
      </c>
      <c r="C576" s="137">
        <v>227558534</v>
      </c>
      <c r="D576" s="137">
        <v>6200000</v>
      </c>
      <c r="E576" s="128">
        <f>VLOOKUP(A576,'Tüm - Sektör'!$A:$H,5,0)</f>
        <v>121.72128799916469</v>
      </c>
      <c r="F576" s="128">
        <f>VLOOKUP(A576,'Tüm - Sektör'!$A:$H,6,0)</f>
        <v>130.88310537544589</v>
      </c>
      <c r="G576" s="127">
        <f>VLOOKUP(A576,'Tüm - Sektör'!$A:$H,7,0)</f>
        <v>2.1097030000000001</v>
      </c>
      <c r="H576" s="159">
        <v>155.80000000000001</v>
      </c>
      <c r="I576" s="141" t="e">
        <f>VLOOKUP(A576,'Tüm - Sektör'!$A:$H,9,0)</f>
        <v>#REF!</v>
      </c>
      <c r="J576" s="145" t="e">
        <f>VLOOKUP(A576,'Tüm - Sektör'!$A:$H,10,0)</f>
        <v>#REF!</v>
      </c>
      <c r="K576" s="146" t="e">
        <f>VLOOKUP(A576,'Tüm - Sektör'!$A:$H,11,0)</f>
        <v>#REF!</v>
      </c>
      <c r="L576" s="146" t="e">
        <f>VLOOKUP(A576,'Tüm - Sektör'!$A:$H,12,0)</f>
        <v>#REF!</v>
      </c>
      <c r="M576" s="146" t="e">
        <f>VLOOKUP(A576,'Tüm - Sektör'!$A:$H,13,0)</f>
        <v>#REF!</v>
      </c>
      <c r="N576" s="147" t="e">
        <f>VLOOKUP(A576,'Tüm - Sektör'!$A:$H,14,0)</f>
        <v>#REF!</v>
      </c>
      <c r="O576" s="148" t="e">
        <f>VLOOKUP(A576,'Tüm - Sektör'!$A:$H,15,0)</f>
        <v>#REF!</v>
      </c>
      <c r="P576" s="156" t="e">
        <f>VLOOKUP(A576,'Tüm - Sektör'!$A:$H,16,0)</f>
        <v>#REF!</v>
      </c>
      <c r="Q576" s="158">
        <f>E576*G576/100</f>
        <v>2.5679576645570177</v>
      </c>
      <c r="R576" s="166" t="str">
        <f>IF(OR(H576="", H577="", Q576=0), "", IF(H576&lt;H577, (H577-H576)/H576, ""))</f>
        <v/>
      </c>
      <c r="S576" s="191">
        <v>2.5679576645570177</v>
      </c>
      <c r="T576" s="208">
        <f>S576-Q576</f>
        <v>0</v>
      </c>
      <c r="U576" s="222"/>
      <c r="W576" s="200"/>
      <c r="X576" s="209" t="str">
        <f>IF(COUNTIF('Yıldız Liste'!A:A, A576)&gt;0, "Yıldız Pazar", IF(COUNTIF('Ana Pazar Liste'!A:A, A576)&gt;0, "Ana Pazar", IF(COUNTIF('Alt Pazar Liste'!A:A, A576)&gt;0, "Alt Pazar", "")))</f>
        <v/>
      </c>
    </row>
    <row r="577" spans="1:24" ht="30" customHeight="1" thickTop="1" thickBot="1">
      <c r="A577" s="125" t="s">
        <v>416</v>
      </c>
      <c r="B577" s="136" t="s">
        <v>390</v>
      </c>
      <c r="C577" s="137">
        <v>6909611026</v>
      </c>
      <c r="D577" s="137">
        <v>27200000</v>
      </c>
      <c r="E577" s="128">
        <f>VLOOKUP(A577,'Tüm - Sektör'!$A:$H,5,0)</f>
        <v>73.115577595515262</v>
      </c>
      <c r="F577" s="128">
        <f>VLOOKUP(A577,'Tüm - Sektör'!$A:$H,6,0)</f>
        <v>13.863190849497023</v>
      </c>
      <c r="G577" s="127">
        <f>VLOOKUP(A577,'Tüm - Sektör'!$A:$H,7,0)</f>
        <v>3.6238980000000001</v>
      </c>
      <c r="H577" s="159">
        <v>151</v>
      </c>
      <c r="I577" s="141" t="e">
        <f>VLOOKUP(A577,'Tüm - Sektör'!$A:$H,9,0)</f>
        <v>#REF!</v>
      </c>
      <c r="J577" s="145" t="e">
        <f>VLOOKUP(A577,'Tüm - Sektör'!$A:$H,10,0)</f>
        <v>#REF!</v>
      </c>
      <c r="K577" s="146" t="e">
        <f>VLOOKUP(A577,'Tüm - Sektör'!$A:$H,11,0)</f>
        <v>#REF!</v>
      </c>
      <c r="L577" s="146" t="e">
        <f>VLOOKUP(A577,'Tüm - Sektör'!$A:$H,12,0)</f>
        <v>#REF!</v>
      </c>
      <c r="M577" s="146" t="e">
        <f>VLOOKUP(A577,'Tüm - Sektör'!$A:$H,13,0)</f>
        <v>#REF!</v>
      </c>
      <c r="N577" s="147" t="e">
        <f>VLOOKUP(A577,'Tüm - Sektör'!$A:$H,14,0)</f>
        <v>#REF!</v>
      </c>
      <c r="O577" s="148" t="e">
        <f>VLOOKUP(A577,'Tüm - Sektör'!$A:$H,15,0)</f>
        <v>#REF!</v>
      </c>
      <c r="P577" s="156" t="e">
        <f>VLOOKUP(A577,'Tüm - Sektör'!$A:$H,16,0)</f>
        <v>#REF!</v>
      </c>
      <c r="Q577" s="158">
        <f>E577*G577/100</f>
        <v>2.6496339541723257</v>
      </c>
      <c r="R577" s="166" t="str">
        <f>IF(OR(H577="", H578="", Q577=0), "", IF(H577&lt;H578, (H578-H577)/H577, ""))</f>
        <v/>
      </c>
      <c r="S577" s="191">
        <v>2.6496339541723257</v>
      </c>
      <c r="T577" s="208">
        <f>S577-Q577</f>
        <v>0</v>
      </c>
      <c r="U577" s="222"/>
      <c r="W577" s="200"/>
      <c r="X577" s="209" t="str">
        <f>IF(COUNTIF('Yıldız Liste'!A:A, A577)&gt;0, "Yıldız Pazar", IF(COUNTIF('Ana Pazar Liste'!A:A, A577)&gt;0, "Ana Pazar", IF(COUNTIF('Alt Pazar Liste'!A:A, A577)&gt;0, "Alt Pazar", "")))</f>
        <v/>
      </c>
    </row>
    <row r="578" spans="1:24" ht="30" customHeight="1" thickTop="1" thickBot="1">
      <c r="A578" s="125" t="s">
        <v>377</v>
      </c>
      <c r="B578" s="136" t="s">
        <v>349</v>
      </c>
      <c r="C578" s="137">
        <v>124002509</v>
      </c>
      <c r="D578" s="137">
        <v>8000000</v>
      </c>
      <c r="E578" s="128">
        <f>VLOOKUP(A578,'Tüm - Sektör'!$A:$H,5,0)</f>
        <v>40.678881721269924</v>
      </c>
      <c r="F578" s="128">
        <f>VLOOKUP(A578,'Tüm - Sektör'!$A:$H,6,0)</f>
        <v>42.023638141807773</v>
      </c>
      <c r="G578" s="127">
        <f>VLOOKUP(A578,'Tüm - Sektör'!$A:$H,7,0)</f>
        <v>7.9945810000000002</v>
      </c>
      <c r="H578" s="159">
        <v>123</v>
      </c>
      <c r="I578" s="141" t="e">
        <f>VLOOKUP(A578,'Tüm - Sektör'!$A:$H,9,0)</f>
        <v>#REF!</v>
      </c>
      <c r="J578" s="145" t="e">
        <f>VLOOKUP(A578,'Tüm - Sektör'!$A:$H,10,0)</f>
        <v>#REF!</v>
      </c>
      <c r="K578" s="146" t="e">
        <f>VLOOKUP(A578,'Tüm - Sektör'!$A:$H,11,0)</f>
        <v>#REF!</v>
      </c>
      <c r="L578" s="146" t="e">
        <f>VLOOKUP(A578,'Tüm - Sektör'!$A:$H,12,0)</f>
        <v>#REF!</v>
      </c>
      <c r="M578" s="146" t="e">
        <f>VLOOKUP(A578,'Tüm - Sektör'!$A:$H,13,0)</f>
        <v>#REF!</v>
      </c>
      <c r="N578" s="147" t="e">
        <f>VLOOKUP(A578,'Tüm - Sektör'!$A:$H,14,0)</f>
        <v>#REF!</v>
      </c>
      <c r="O578" s="148" t="e">
        <f>VLOOKUP(A578,'Tüm - Sektör'!$A:$H,15,0)</f>
        <v>#REF!</v>
      </c>
      <c r="P578" s="156" t="e">
        <f>VLOOKUP(A578,'Tüm - Sektör'!$A:$H,16,0)</f>
        <v>#REF!</v>
      </c>
      <c r="Q578" s="158">
        <f>E578*G578/100</f>
        <v>3.2521061491011181</v>
      </c>
      <c r="R578" s="166" t="str">
        <f>IF(OR(H578="", H579="", Q578=0), "", IF(H578&lt;H579, (H579-H578)/H578, ""))</f>
        <v/>
      </c>
      <c r="S578" s="191">
        <v>3.2521061491011181</v>
      </c>
      <c r="T578" s="208">
        <f>S578-Q578</f>
        <v>0</v>
      </c>
      <c r="U578" s="222"/>
      <c r="W578" s="200"/>
      <c r="X578" s="209" t="str">
        <f>IF(COUNTIF('Yıldız Liste'!A:A, A578)&gt;0, "Yıldız Pazar", IF(COUNTIF('Ana Pazar Liste'!A:A, A578)&gt;0, "Ana Pazar", IF(COUNTIF('Alt Pazar Liste'!A:A, A578)&gt;0, "Alt Pazar", "")))</f>
        <v/>
      </c>
    </row>
    <row r="579" spans="1:24" ht="30" customHeight="1" thickTop="1" thickBot="1">
      <c r="A579" s="125" t="s">
        <v>100</v>
      </c>
      <c r="B579" s="136" t="s">
        <v>287</v>
      </c>
      <c r="C579" s="137">
        <v>8264972237</v>
      </c>
      <c r="D579" s="137">
        <v>25200000</v>
      </c>
      <c r="E579" s="128">
        <f>VLOOKUP(A579,'Tüm - Sektör'!$A:$H,5,0)</f>
        <v>76.636457456456583</v>
      </c>
      <c r="F579" s="128">
        <f>VLOOKUP(A579,'Tüm - Sektör'!$A:$H,6,0)</f>
        <v>32.352438980267046</v>
      </c>
      <c r="G579" s="127">
        <f>VLOOKUP(A579,'Tüm - Sektör'!$A:$H,7,0)</f>
        <v>5.4011089999999999</v>
      </c>
      <c r="H579" s="159">
        <v>96.65</v>
      </c>
      <c r="I579" s="141" t="e">
        <f>VLOOKUP(A579,'Tüm - Sektör'!$A:$H,9,0)</f>
        <v>#REF!</v>
      </c>
      <c r="J579" s="145" t="e">
        <f>VLOOKUP(A579,'Tüm - Sektör'!$A:$H,10,0)</f>
        <v>#REF!</v>
      </c>
      <c r="K579" s="146" t="e">
        <f>VLOOKUP(A579,'Tüm - Sektör'!$A:$H,11,0)</f>
        <v>#REF!</v>
      </c>
      <c r="L579" s="146" t="e">
        <f>VLOOKUP(A579,'Tüm - Sektör'!$A:$H,12,0)</f>
        <v>#REF!</v>
      </c>
      <c r="M579" s="146" t="e">
        <f>VLOOKUP(A579,'Tüm - Sektör'!$A:$H,13,0)</f>
        <v>#REF!</v>
      </c>
      <c r="N579" s="147" t="e">
        <f>VLOOKUP(A579,'Tüm - Sektör'!$A:$H,14,0)</f>
        <v>#REF!</v>
      </c>
      <c r="O579" s="148" t="e">
        <f>VLOOKUP(A579,'Tüm - Sektör'!$A:$H,15,0)</f>
        <v>#REF!</v>
      </c>
      <c r="P579" s="156" t="e">
        <f>VLOOKUP(A579,'Tüm - Sektör'!$A:$H,16,0)</f>
        <v>#REF!</v>
      </c>
      <c r="Q579" s="158">
        <f>E579*G579/100</f>
        <v>4.139218600961847</v>
      </c>
      <c r="R579" s="166" t="str">
        <f>IF(OR(H579="", H580="", Q579=0), "", IF(H579&lt;H580, (H580-H579)/H579, ""))</f>
        <v/>
      </c>
      <c r="S579" s="191">
        <v>4.139218600961847</v>
      </c>
      <c r="T579" s="208">
        <f>S579-Q579</f>
        <v>0</v>
      </c>
      <c r="U579" s="222"/>
      <c r="W579" s="200"/>
      <c r="X579" s="209" t="str">
        <f>IF(COUNTIF('Yıldız Liste'!A:A, A579)&gt;0, "Yıldız Pazar", IF(COUNTIF('Ana Pazar Liste'!A:A, A579)&gt;0, "Ana Pazar", IF(COUNTIF('Alt Pazar Liste'!A:A, A579)&gt;0, "Alt Pazar", "")))</f>
        <v/>
      </c>
    </row>
    <row r="580" spans="1:24" ht="30" customHeight="1" thickTop="1" thickBot="1">
      <c r="A580" s="125" t="s">
        <v>690</v>
      </c>
      <c r="B580" s="136" t="s">
        <v>375</v>
      </c>
      <c r="C580" s="137">
        <v>52360538</v>
      </c>
      <c r="D580" s="137">
        <v>13878486</v>
      </c>
      <c r="E580" s="128">
        <f>VLOOKUP(A580,'Tüm - Sektör'!$A:$H,5,0)</f>
        <v>37.720735091981908</v>
      </c>
      <c r="F580" s="128">
        <f>VLOOKUP(A580,'Tüm - Sektör'!$A:$H,6,0)</f>
        <v>43.87293768337134</v>
      </c>
      <c r="G580" s="127">
        <f>VLOOKUP(A580,'Tüm - Sektör'!$A:$H,7,0)</f>
        <v>13.431647</v>
      </c>
      <c r="H580" s="159">
        <v>78.95</v>
      </c>
      <c r="I580" s="141" t="e">
        <f>VLOOKUP(A580,'Tüm - Sektör'!$A:$H,9,0)</f>
        <v>#REF!</v>
      </c>
      <c r="J580" s="145" t="e">
        <f>VLOOKUP(A580,'Tüm - Sektör'!$A:$H,10,0)</f>
        <v>#REF!</v>
      </c>
      <c r="K580" s="146" t="e">
        <f>VLOOKUP(A580,'Tüm - Sektör'!$A:$H,11,0)</f>
        <v>#REF!</v>
      </c>
      <c r="L580" s="146" t="e">
        <f>VLOOKUP(A580,'Tüm - Sektör'!$A:$H,12,0)</f>
        <v>#REF!</v>
      </c>
      <c r="M580" s="146" t="e">
        <f>VLOOKUP(A580,'Tüm - Sektör'!$A:$H,13,0)</f>
        <v>#REF!</v>
      </c>
      <c r="N580" s="147" t="e">
        <f>VLOOKUP(A580,'Tüm - Sektör'!$A:$H,14,0)</f>
        <v>#REF!</v>
      </c>
      <c r="O580" s="148" t="e">
        <f>VLOOKUP(A580,'Tüm - Sektör'!$A:$H,15,0)</f>
        <v>#REF!</v>
      </c>
      <c r="P580" s="156" t="e">
        <f>VLOOKUP(A580,'Tüm - Sektör'!$A:$H,16,0)</f>
        <v>#REF!</v>
      </c>
      <c r="Q580" s="158">
        <f>E580*G580/100</f>
        <v>5.0665159833601354</v>
      </c>
      <c r="R580" s="166" t="str">
        <f>IF(OR(H580="", H581="", Q580=0), "", IF(H580&lt;H581, (H581-H580)/H580, ""))</f>
        <v/>
      </c>
      <c r="S580" s="191">
        <v>5.0665159833601354</v>
      </c>
      <c r="T580" s="208">
        <f>S580-Q580</f>
        <v>0</v>
      </c>
      <c r="U580" s="222"/>
      <c r="W580" s="200"/>
      <c r="X580" s="209" t="str">
        <f>IF(COUNTIF('Yıldız Liste'!A:A, A580)&gt;0, "Yıldız Pazar", IF(COUNTIF('Ana Pazar Liste'!A:A, A580)&gt;0, "Ana Pazar", IF(COUNTIF('Alt Pazar Liste'!A:A, A580)&gt;0, "Alt Pazar", "")))</f>
        <v/>
      </c>
    </row>
    <row r="581" spans="1:24" ht="30" customHeight="1" thickTop="1" thickBot="1">
      <c r="A581" s="125" t="s">
        <v>405</v>
      </c>
      <c r="B581" s="136" t="s">
        <v>349</v>
      </c>
      <c r="C581" s="137">
        <v>7204572126</v>
      </c>
      <c r="D581" s="137">
        <v>32387040</v>
      </c>
      <c r="E581" s="128">
        <f>VLOOKUP(A581,'Tüm - Sektör'!$A:$H,5,0)</f>
        <v>38.846011312428303</v>
      </c>
      <c r="F581" s="128">
        <f>VLOOKUP(A581,'Tüm - Sektör'!$A:$H,6,0)</f>
        <v>16.775255087111379</v>
      </c>
      <c r="G581" s="127">
        <f>VLOOKUP(A581,'Tüm - Sektör'!$A:$H,7,0)</f>
        <v>14.567467000000001</v>
      </c>
      <c r="H581" s="159">
        <v>70.7</v>
      </c>
      <c r="I581" s="141" t="e">
        <f>VLOOKUP(A581,'Tüm - Sektör'!$A:$H,9,0)</f>
        <v>#REF!</v>
      </c>
      <c r="J581" s="145" t="e">
        <f>VLOOKUP(A581,'Tüm - Sektör'!$A:$H,10,0)</f>
        <v>#REF!</v>
      </c>
      <c r="K581" s="146" t="e">
        <f>VLOOKUP(A581,'Tüm - Sektör'!$A:$H,11,0)</f>
        <v>#REF!</v>
      </c>
      <c r="L581" s="146" t="e">
        <f>VLOOKUP(A581,'Tüm - Sektör'!$A:$H,12,0)</f>
        <v>#REF!</v>
      </c>
      <c r="M581" s="146" t="e">
        <f>VLOOKUP(A581,'Tüm - Sektör'!$A:$H,13,0)</f>
        <v>#REF!</v>
      </c>
      <c r="N581" s="147" t="e">
        <f>VLOOKUP(A581,'Tüm - Sektör'!$A:$H,14,0)</f>
        <v>#REF!</v>
      </c>
      <c r="O581" s="148" t="e">
        <f>VLOOKUP(A581,'Tüm - Sektör'!$A:$H,15,0)</f>
        <v>#REF!</v>
      </c>
      <c r="P581" s="156" t="e">
        <f>VLOOKUP(A581,'Tüm - Sektör'!$A:$H,16,0)</f>
        <v>#REF!</v>
      </c>
      <c r="Q581" s="158">
        <f>E581*G581/100</f>
        <v>5.6588798787542602</v>
      </c>
      <c r="R581" s="166" t="str">
        <f>IF(OR(H581="", H582="", Q581=0), "", IF(H581&lt;H582, (H582-H581)/H581, ""))</f>
        <v/>
      </c>
      <c r="S581" s="191">
        <v>5.6588798787542602</v>
      </c>
      <c r="T581" s="208">
        <f>S581-Q581</f>
        <v>0</v>
      </c>
      <c r="U581" s="222"/>
      <c r="W581" s="200"/>
      <c r="X581" s="209" t="str">
        <f>IF(COUNTIF('Yıldız Liste'!A:A, A581)&gt;0, "Yıldız Pazar", IF(COUNTIF('Ana Pazar Liste'!A:A, A581)&gt;0, "Ana Pazar", IF(COUNTIF('Alt Pazar Liste'!A:A, A581)&gt;0, "Alt Pazar", "")))</f>
        <v/>
      </c>
    </row>
    <row r="582" spans="1:24" ht="30" customHeight="1" thickTop="1" thickBot="1">
      <c r="A582" s="125" t="s">
        <v>386</v>
      </c>
      <c r="B582" s="136" t="s">
        <v>352</v>
      </c>
      <c r="C582" s="137">
        <v>181056017</v>
      </c>
      <c r="D582" s="137">
        <v>4900000</v>
      </c>
      <c r="E582" s="128">
        <f>VLOOKUP(A582,'Tüm - Sektör'!$A:$H,5,0)</f>
        <v>121.89122970296194</v>
      </c>
      <c r="F582" s="128">
        <f>VLOOKUP(A582,'Tüm - Sektör'!$A:$H,6,0)</f>
        <v>360.51827773724324</v>
      </c>
      <c r="G582" s="127">
        <f>VLOOKUP(A582,'Tüm - Sektör'!$A:$H,7,0)</f>
        <v>4.7495229999999999</v>
      </c>
      <c r="H582" s="159">
        <v>69.099999999999994</v>
      </c>
      <c r="I582" s="141" t="e">
        <f>VLOOKUP(A582,'Tüm - Sektör'!$A:$H,9,0)</f>
        <v>#REF!</v>
      </c>
      <c r="J582" s="145" t="e">
        <f>VLOOKUP(A582,'Tüm - Sektör'!$A:$H,10,0)</f>
        <v>#REF!</v>
      </c>
      <c r="K582" s="146" t="e">
        <f>VLOOKUP(A582,'Tüm - Sektör'!$A:$H,11,0)</f>
        <v>#REF!</v>
      </c>
      <c r="L582" s="146" t="e">
        <f>VLOOKUP(A582,'Tüm - Sektör'!$A:$H,12,0)</f>
        <v>#REF!</v>
      </c>
      <c r="M582" s="146" t="e">
        <f>VLOOKUP(A582,'Tüm - Sektör'!$A:$H,13,0)</f>
        <v>#REF!</v>
      </c>
      <c r="N582" s="147" t="e">
        <f>VLOOKUP(A582,'Tüm - Sektör'!$A:$H,14,0)</f>
        <v>#REF!</v>
      </c>
      <c r="O582" s="148" t="e">
        <f>VLOOKUP(A582,'Tüm - Sektör'!$A:$H,15,0)</f>
        <v>#REF!</v>
      </c>
      <c r="P582" s="156" t="e">
        <f>VLOOKUP(A582,'Tüm - Sektör'!$A:$H,16,0)</f>
        <v>#REF!</v>
      </c>
      <c r="Q582" s="158">
        <f>E582*G582/100</f>
        <v>5.7892519897250088</v>
      </c>
      <c r="R582" s="166" t="str">
        <f>IF(OR(H582="", H583="", Q582=0), "", IF(H582&lt;H583, (H583-H582)/H582, ""))</f>
        <v/>
      </c>
      <c r="S582" s="191">
        <v>5.7892519897250088</v>
      </c>
      <c r="T582" s="208">
        <f>S582-Q582</f>
        <v>0</v>
      </c>
      <c r="U582" s="222"/>
      <c r="W582" s="200"/>
      <c r="X582" s="209" t="str">
        <f>IF(COUNTIF('Yıldız Liste'!A:A, A582)&gt;0, "Yıldız Pazar", IF(COUNTIF('Ana Pazar Liste'!A:A, A582)&gt;0, "Ana Pazar", IF(COUNTIF('Alt Pazar Liste'!A:A, A582)&gt;0, "Alt Pazar", "")))</f>
        <v/>
      </c>
    </row>
    <row r="583" spans="1:24" ht="30" customHeight="1" thickTop="1" thickBot="1">
      <c r="A583" s="125" t="s">
        <v>776</v>
      </c>
      <c r="B583" s="136" t="s">
        <v>374</v>
      </c>
      <c r="C583" s="137"/>
      <c r="D583" s="137"/>
      <c r="E583" s="128">
        <f>VLOOKUP(A583,'Tüm - Sektör'!$A:$H,5,0)</f>
        <v>46.068078872568165</v>
      </c>
      <c r="F583" s="128">
        <f>VLOOKUP(A583,'Tüm - Sektör'!$A:$H,6,0)</f>
        <v>6.4785019830805979E-2</v>
      </c>
      <c r="G583" s="127">
        <f>VLOOKUP(A583,'Tüm - Sektör'!$A:$H,7,0)</f>
        <v>15.215797999999999</v>
      </c>
      <c r="H583" s="159">
        <v>58</v>
      </c>
      <c r="I583" s="141" t="e">
        <f>VLOOKUP(A583,'Tüm - Sektör'!$A:$H,9,0)</f>
        <v>#REF!</v>
      </c>
      <c r="J583" s="145" t="e">
        <f>VLOOKUP(A583,'Tüm - Sektör'!$A:$H,10,0)</f>
        <v>#REF!</v>
      </c>
      <c r="K583" s="146" t="e">
        <f>VLOOKUP(A583,'Tüm - Sektör'!$A:$H,11,0)</f>
        <v>#REF!</v>
      </c>
      <c r="L583" s="146" t="e">
        <f>VLOOKUP(A583,'Tüm - Sektör'!$A:$H,12,0)</f>
        <v>#REF!</v>
      </c>
      <c r="M583" s="146" t="e">
        <f>VLOOKUP(A583,'Tüm - Sektör'!$A:$H,13,0)</f>
        <v>#REF!</v>
      </c>
      <c r="N583" s="147" t="e">
        <f>VLOOKUP(A583,'Tüm - Sektör'!$A:$H,14,0)</f>
        <v>#REF!</v>
      </c>
      <c r="O583" s="148" t="e">
        <f>VLOOKUP(A583,'Tüm - Sektör'!$A:$H,15,0)</f>
        <v>#REF!</v>
      </c>
      <c r="P583" s="156" t="e">
        <f>VLOOKUP(A583,'Tüm - Sektör'!$A:$H,16,0)</f>
        <v>#REF!</v>
      </c>
      <c r="Q583" s="158">
        <f>E583*G583/100</f>
        <v>7.0096258237306497</v>
      </c>
      <c r="R583" s="166" t="str">
        <f>IF(OR(H583="", H584="", Q583=0), "", IF(H583&lt;H584, (H584-H583)/H583, ""))</f>
        <v/>
      </c>
      <c r="S583" s="191">
        <v>7.0096258237306497</v>
      </c>
      <c r="T583" s="208">
        <f>S583-Q583</f>
        <v>0</v>
      </c>
      <c r="U583" s="222"/>
      <c r="W583" s="200"/>
      <c r="X583" s="209" t="str">
        <f>IF(COUNTIF('Yıldız Liste'!A:A, A583)&gt;0, "Yıldız Pazar", IF(COUNTIF('Ana Pazar Liste'!A:A, A583)&gt;0, "Ana Pazar", IF(COUNTIF('Alt Pazar Liste'!A:A, A583)&gt;0, "Alt Pazar", "")))</f>
        <v/>
      </c>
    </row>
    <row r="584" spans="1:24" ht="30" customHeight="1" thickTop="1" thickBot="1">
      <c r="A584" s="125" t="s">
        <v>436</v>
      </c>
      <c r="B584" s="131"/>
      <c r="C584" s="132"/>
      <c r="D584" s="132"/>
      <c r="E584" s="128">
        <f>VLOOKUP(A584,'Tüm - Sektör'!$A:$H,5,0)</f>
        <v>120.50013420662012</v>
      </c>
      <c r="F584" s="128">
        <f>VLOOKUP(A584,'Tüm - Sektör'!$A:$H,6,0)</f>
        <v>231.7620834396042</v>
      </c>
      <c r="G584" s="127">
        <f>VLOOKUP(A584,'Tüm - Sektör'!$A:$H,7,0)</f>
        <v>5.8189539999999997</v>
      </c>
      <c r="H584" s="159">
        <v>57.05</v>
      </c>
      <c r="I584" s="133" t="e">
        <f>VLOOKUP(A584,'Tüm - Sektör'!$A:$H,9,0)</f>
        <v>#REF!</v>
      </c>
      <c r="J584" s="132" t="e">
        <f>VLOOKUP(A584,'Tüm - Sektör'!$A:$H,10,0)</f>
        <v>#REF!</v>
      </c>
      <c r="K584" s="133" t="e">
        <f>VLOOKUP(A584,'Tüm - Sektör'!$A:$H,11,0)</f>
        <v>#REF!</v>
      </c>
      <c r="L584" s="133" t="e">
        <f>VLOOKUP(A584,'Tüm - Sektör'!$A:$H,12,0)</f>
        <v>#REF!</v>
      </c>
      <c r="M584" s="133" t="e">
        <f>VLOOKUP(A584,'Tüm - Sektör'!$A:$H,13,0)</f>
        <v>#REF!</v>
      </c>
      <c r="N584" s="134" t="e">
        <f>VLOOKUP(A584,'Tüm - Sektör'!$A:$H,14,0)</f>
        <v>#REF!</v>
      </c>
      <c r="O584" s="135" t="e">
        <f>VLOOKUP(A584,'Tüm - Sektör'!$A:$H,15,0)</f>
        <v>#REF!</v>
      </c>
      <c r="P584" s="153" t="e">
        <f>VLOOKUP(A584,'Tüm - Sektör'!$A:$H,16,0)</f>
        <v>#REF!</v>
      </c>
      <c r="Q584" s="158">
        <f>E584*G584/100</f>
        <v>7.0118473794214893</v>
      </c>
      <c r="R584" s="166" t="str">
        <f>IF(OR(H584="", H585="", Q584=0), "", IF(H584&lt;H585, (H585-H584)/H584, ""))</f>
        <v/>
      </c>
      <c r="S584" s="191">
        <v>7.0118473794214893</v>
      </c>
      <c r="T584" s="208">
        <f>S584-Q584</f>
        <v>0</v>
      </c>
      <c r="U584" s="222"/>
      <c r="W584" s="200"/>
      <c r="X584" s="209" t="str">
        <f>IF(COUNTIF('Yıldız Liste'!A:A, A584)&gt;0, "Yıldız Pazar", IF(COUNTIF('Ana Pazar Liste'!A:A, A584)&gt;0, "Ana Pazar", IF(COUNTIF('Alt Pazar Liste'!A:A, A584)&gt;0, "Alt Pazar", "")))</f>
        <v/>
      </c>
    </row>
    <row r="585" spans="1:24" ht="30" customHeight="1" thickTop="1" thickBot="1">
      <c r="A585" s="125" t="s">
        <v>414</v>
      </c>
      <c r="B585" s="136" t="s">
        <v>349</v>
      </c>
      <c r="C585" s="137">
        <v>-2879838</v>
      </c>
      <c r="D585" s="137">
        <v>13336879</v>
      </c>
      <c r="E585" s="128">
        <f>VLOOKUP(A585,'Tüm - Sektör'!$A:$H,5,0)</f>
        <v>70.675415713577124</v>
      </c>
      <c r="F585" s="128">
        <f>VLOOKUP(A585,'Tüm - Sektör'!$A:$H,6,0)</f>
        <v>120.43743127877548</v>
      </c>
      <c r="G585" s="127">
        <f>VLOOKUP(A585,'Tüm - Sektör'!$A:$H,7,0)</f>
        <v>12.119565</v>
      </c>
      <c r="H585" s="159">
        <v>46.7</v>
      </c>
      <c r="I585" s="141" t="e">
        <f>VLOOKUP(A585,'Tüm - Sektör'!$A:$H,9,0)</f>
        <v>#REF!</v>
      </c>
      <c r="J585" s="145" t="e">
        <f>VLOOKUP(A585,'Tüm - Sektör'!$A:$H,10,0)</f>
        <v>#REF!</v>
      </c>
      <c r="K585" s="146" t="e">
        <f>VLOOKUP(A585,'Tüm - Sektör'!$A:$H,11,0)</f>
        <v>#REF!</v>
      </c>
      <c r="L585" s="146" t="e">
        <f>VLOOKUP(A585,'Tüm - Sektör'!$A:$H,12,0)</f>
        <v>#REF!</v>
      </c>
      <c r="M585" s="146" t="e">
        <f>VLOOKUP(A585,'Tüm - Sektör'!$A:$H,13,0)</f>
        <v>#REF!</v>
      </c>
      <c r="N585" s="147" t="e">
        <f>VLOOKUP(A585,'Tüm - Sektör'!$A:$H,14,0)</f>
        <v>#REF!</v>
      </c>
      <c r="O585" s="148" t="e">
        <f>VLOOKUP(A585,'Tüm - Sektör'!$A:$H,15,0)</f>
        <v>#REF!</v>
      </c>
      <c r="P585" s="156" t="e">
        <f>VLOOKUP(A585,'Tüm - Sektör'!$A:$H,16,0)</f>
        <v>#REF!</v>
      </c>
      <c r="Q585" s="158">
        <f>E585*G585/100</f>
        <v>8.5655529464271929</v>
      </c>
      <c r="R585" s="166" t="str">
        <f>IF(OR(H585="", H586="", Q585=0), "", IF(H585&lt;H586, (H586-H585)/H585, ""))</f>
        <v/>
      </c>
      <c r="S585" s="191">
        <v>8.5655529464271929</v>
      </c>
      <c r="T585" s="208">
        <f>S585-Q585</f>
        <v>0</v>
      </c>
      <c r="U585" s="222"/>
      <c r="W585" s="200"/>
      <c r="X585" s="209" t="str">
        <f>IF(COUNTIF('Yıldız Liste'!A:A, A585)&gt;0, "Yıldız Pazar", IF(COUNTIF('Ana Pazar Liste'!A:A, A585)&gt;0, "Ana Pazar", IF(COUNTIF('Alt Pazar Liste'!A:A, A585)&gt;0, "Alt Pazar", "")))</f>
        <v/>
      </c>
    </row>
    <row r="586" spans="1:24" ht="30" customHeight="1" thickTop="1" thickBot="1">
      <c r="A586" s="125" t="s">
        <v>427</v>
      </c>
      <c r="B586" s="136" t="s">
        <v>390</v>
      </c>
      <c r="C586" s="137">
        <v>604420825</v>
      </c>
      <c r="D586" s="137">
        <v>16800000</v>
      </c>
      <c r="E586" s="128">
        <f>VLOOKUP(A586,'Tüm - Sektör'!$A:$H,5,0)</f>
        <v>159.71078293739433</v>
      </c>
      <c r="F586" s="128">
        <f>VLOOKUP(A586,'Tüm - Sektör'!$A:$H,6,0)</f>
        <v>171.28998599034139</v>
      </c>
      <c r="G586" s="127">
        <f>VLOOKUP(A586,'Tüm - Sektör'!$A:$H,7,0)</f>
        <v>5.7719040000000001</v>
      </c>
      <c r="H586" s="159">
        <v>43.4</v>
      </c>
      <c r="I586" s="141" t="e">
        <f>VLOOKUP(A586,'Tüm - Sektör'!$A:$H,9,0)</f>
        <v>#REF!</v>
      </c>
      <c r="J586" s="145" t="e">
        <f>VLOOKUP(A586,'Tüm - Sektör'!$A:$H,10,0)</f>
        <v>#REF!</v>
      </c>
      <c r="K586" s="146" t="e">
        <f>VLOOKUP(A586,'Tüm - Sektör'!$A:$H,11,0)</f>
        <v>#REF!</v>
      </c>
      <c r="L586" s="146" t="e">
        <f>VLOOKUP(A586,'Tüm - Sektör'!$A:$H,12,0)</f>
        <v>#REF!</v>
      </c>
      <c r="M586" s="146" t="e">
        <f>VLOOKUP(A586,'Tüm - Sektör'!$A:$H,13,0)</f>
        <v>#REF!</v>
      </c>
      <c r="N586" s="147" t="e">
        <f>VLOOKUP(A586,'Tüm - Sektör'!$A:$H,14,0)</f>
        <v>#REF!</v>
      </c>
      <c r="O586" s="148" t="e">
        <f>VLOOKUP(A586,'Tüm - Sektör'!$A:$H,15,0)</f>
        <v>#REF!</v>
      </c>
      <c r="P586" s="156" t="e">
        <f>VLOOKUP(A586,'Tüm - Sektör'!$A:$H,16,0)</f>
        <v>#REF!</v>
      </c>
      <c r="Q586" s="158">
        <f>E586*G586/100</f>
        <v>9.2183530687947819</v>
      </c>
      <c r="R586" s="166" t="str">
        <f>IF(OR(H586="", H587="", Q586=0), "", IF(H586&lt;H587, (H587-H586)/H586, ""))</f>
        <v/>
      </c>
      <c r="S586" s="191">
        <v>9.2183530687947819</v>
      </c>
      <c r="T586" s="208">
        <f>S586-Q586</f>
        <v>0</v>
      </c>
      <c r="U586" s="222"/>
      <c r="W586" s="200"/>
      <c r="X586" s="209" t="str">
        <f>IF(COUNTIF('Yıldız Liste'!A:A, A586)&gt;0, "Yıldız Pazar", IF(COUNTIF('Ana Pazar Liste'!A:A, A586)&gt;0, "Ana Pazar", IF(COUNTIF('Alt Pazar Liste'!A:A, A586)&gt;0, "Alt Pazar", "")))</f>
        <v/>
      </c>
    </row>
    <row r="587" spans="1:24" ht="30" customHeight="1" thickTop="1" thickBot="1">
      <c r="A587" s="125" t="s">
        <v>736</v>
      </c>
      <c r="B587" s="136" t="s">
        <v>699</v>
      </c>
      <c r="C587" s="137">
        <v>7078013000</v>
      </c>
      <c r="D587" s="137">
        <v>2500000000</v>
      </c>
      <c r="E587" s="128">
        <f>VLOOKUP(A587,'Tüm - Sektör'!$A:$H,5,0)</f>
        <v>66.630575105151379</v>
      </c>
      <c r="F587" s="128">
        <f>VLOOKUP(A587,'Tüm - Sektör'!$A:$H,6,0)</f>
        <v>0.73180203300550661</v>
      </c>
      <c r="G587" s="127">
        <f>VLOOKUP(A587,'Tüm - Sektör'!$A:$H,7,0)</f>
        <v>14.975438</v>
      </c>
      <c r="H587" s="159">
        <v>40.700000000000003</v>
      </c>
      <c r="I587" s="141" t="e">
        <f>VLOOKUP(A587,'Tüm - Sektör'!$A:$H,9,0)</f>
        <v>#REF!</v>
      </c>
      <c r="J587" s="145" t="e">
        <f>VLOOKUP(A587,'Tüm - Sektör'!$A:$H,10,0)</f>
        <v>#REF!</v>
      </c>
      <c r="K587" s="146" t="e">
        <f>VLOOKUP(A587,'Tüm - Sektör'!$A:$H,11,0)</f>
        <v>#REF!</v>
      </c>
      <c r="L587" s="146" t="e">
        <f>VLOOKUP(A587,'Tüm - Sektör'!$A:$H,12,0)</f>
        <v>#REF!</v>
      </c>
      <c r="M587" s="146" t="e">
        <f>VLOOKUP(A587,'Tüm - Sektör'!$A:$H,13,0)</f>
        <v>#REF!</v>
      </c>
      <c r="N587" s="147" t="e">
        <f>VLOOKUP(A587,'Tüm - Sektör'!$A:$H,14,0)</f>
        <v>#REF!</v>
      </c>
      <c r="O587" s="148" t="e">
        <f>VLOOKUP(A587,'Tüm - Sektör'!$A:$H,15,0)</f>
        <v>#REF!</v>
      </c>
      <c r="P587" s="156" t="e">
        <f>VLOOKUP(A587,'Tüm - Sektör'!$A:$H,16,0)</f>
        <v>#REF!</v>
      </c>
      <c r="Q587" s="158">
        <f>E587*G587/100</f>
        <v>9.9782204639153811</v>
      </c>
      <c r="R587" s="166" t="str">
        <f>IF(OR(H587="", H588="", Q587=0), "", IF(H587&lt;H588, (H588-H587)/H587, ""))</f>
        <v/>
      </c>
      <c r="S587" s="191">
        <v>9.9782204639153811</v>
      </c>
      <c r="T587" s="208">
        <f>S587-Q587</f>
        <v>0</v>
      </c>
      <c r="U587" s="222"/>
      <c r="W587" s="200"/>
      <c r="X587" s="209" t="str">
        <f>IF(COUNTIF('Yıldız Liste'!A:A, A587)&gt;0, "Yıldız Pazar", IF(COUNTIF('Ana Pazar Liste'!A:A, A587)&gt;0, "Ana Pazar", IF(COUNTIF('Alt Pazar Liste'!A:A, A587)&gt;0, "Alt Pazar", "")))</f>
        <v/>
      </c>
    </row>
    <row r="588" spans="1:24" ht="30" customHeight="1" thickTop="1" thickBot="1">
      <c r="A588" s="125" t="s">
        <v>378</v>
      </c>
      <c r="B588" s="136" t="s">
        <v>375</v>
      </c>
      <c r="C588" s="137">
        <v>3039844844</v>
      </c>
      <c r="D588" s="137">
        <v>150000000</v>
      </c>
      <c r="E588" s="128">
        <f>VLOOKUP(A588,'Tüm - Sektör'!$A:$H,5,0)</f>
        <v>15.132012051437039</v>
      </c>
      <c r="F588" s="128">
        <f>VLOOKUP(A588,'Tüm - Sektör'!$A:$H,6,0)</f>
        <v>3.1683442318754271</v>
      </c>
      <c r="G588" s="127">
        <f>VLOOKUP(A588,'Tüm - Sektör'!$A:$H,7,0)</f>
        <v>88.296327000000005</v>
      </c>
      <c r="H588" s="159">
        <v>29.94</v>
      </c>
      <c r="I588" s="141" t="e">
        <f>VLOOKUP(A588,'Tüm - Sektör'!$A:$H,9,0)</f>
        <v>#REF!</v>
      </c>
      <c r="J588" s="145" t="e">
        <f>VLOOKUP(A588,'Tüm - Sektör'!$A:$H,10,0)</f>
        <v>#REF!</v>
      </c>
      <c r="K588" s="146" t="e">
        <f>VLOOKUP(A588,'Tüm - Sektör'!$A:$H,11,0)</f>
        <v>#REF!</v>
      </c>
      <c r="L588" s="146" t="e">
        <f>VLOOKUP(A588,'Tüm - Sektör'!$A:$H,12,0)</f>
        <v>#REF!</v>
      </c>
      <c r="M588" s="146" t="e">
        <f>VLOOKUP(A588,'Tüm - Sektör'!$A:$H,13,0)</f>
        <v>#REF!</v>
      </c>
      <c r="N588" s="147" t="e">
        <f>VLOOKUP(A588,'Tüm - Sektör'!$A:$H,14,0)</f>
        <v>#REF!</v>
      </c>
      <c r="O588" s="148" t="e">
        <f>VLOOKUP(A588,'Tüm - Sektör'!$A:$H,15,0)</f>
        <v>#REF!</v>
      </c>
      <c r="P588" s="156" t="e">
        <f>VLOOKUP(A588,'Tüm - Sektör'!$A:$H,16,0)</f>
        <v>#REF!</v>
      </c>
      <c r="Q588" s="158">
        <f>E588*G588/100</f>
        <v>13.361010842616256</v>
      </c>
      <c r="R588" s="166" t="str">
        <f>IF(OR(H588="", H589="", Q588=0), "", IF(H588&lt;H589, (H589-H588)/H588, ""))</f>
        <v/>
      </c>
      <c r="S588" s="191">
        <v>13.361010842616256</v>
      </c>
      <c r="T588" s="208">
        <f>S588-Q588</f>
        <v>0</v>
      </c>
      <c r="U588" s="222"/>
      <c r="W588" s="200"/>
      <c r="X588" s="209" t="str">
        <f>IF(COUNTIF('Yıldız Liste'!A:A, A588)&gt;0, "Yıldız Pazar", IF(COUNTIF('Ana Pazar Liste'!A:A, A588)&gt;0, "Ana Pazar", IF(COUNTIF('Alt Pazar Liste'!A:A, A588)&gt;0, "Alt Pazar", "")))</f>
        <v/>
      </c>
    </row>
    <row r="589" spans="1:24" ht="30" customHeight="1" thickTop="1" thickBot="1">
      <c r="A589" s="125" t="s">
        <v>391</v>
      </c>
      <c r="B589" s="136" t="s">
        <v>287</v>
      </c>
      <c r="C589" s="137">
        <v>16511882</v>
      </c>
      <c r="D589" s="137">
        <v>10650000</v>
      </c>
      <c r="E589" s="128">
        <f>VLOOKUP(A589,'Tüm - Sektör'!$A:$H,5,0)</f>
        <v>141.33195902136382</v>
      </c>
      <c r="F589" s="128">
        <f>VLOOKUP(A589,'Tüm - Sektör'!$A:$H,6,0)</f>
        <v>491.50394373626784</v>
      </c>
      <c r="G589" s="127">
        <f>VLOOKUP(A589,'Tüm - Sektör'!$A:$H,7,0)</f>
        <v>10.108192000000001</v>
      </c>
      <c r="H589" s="159">
        <v>28</v>
      </c>
      <c r="I589" s="141" t="e">
        <f>VLOOKUP(A589,'Tüm - Sektör'!$A:$H,9,0)</f>
        <v>#REF!</v>
      </c>
      <c r="J589" s="145" t="e">
        <f>VLOOKUP(A589,'Tüm - Sektör'!$A:$H,10,0)</f>
        <v>#REF!</v>
      </c>
      <c r="K589" s="146" t="e">
        <f>VLOOKUP(A589,'Tüm - Sektör'!$A:$H,11,0)</f>
        <v>#REF!</v>
      </c>
      <c r="L589" s="146" t="e">
        <f>VLOOKUP(A589,'Tüm - Sektör'!$A:$H,12,0)</f>
        <v>#REF!</v>
      </c>
      <c r="M589" s="146" t="e">
        <f>VLOOKUP(A589,'Tüm - Sektör'!$A:$H,13,0)</f>
        <v>#REF!</v>
      </c>
      <c r="N589" s="147" t="e">
        <f>VLOOKUP(A589,'Tüm - Sektör'!$A:$H,14,0)</f>
        <v>#REF!</v>
      </c>
      <c r="O589" s="148" t="e">
        <f>VLOOKUP(A589,'Tüm - Sektör'!$A:$H,15,0)</f>
        <v>#REF!</v>
      </c>
      <c r="P589" s="156" t="e">
        <f>VLOOKUP(A589,'Tüm - Sektör'!$A:$H,16,0)</f>
        <v>#REF!</v>
      </c>
      <c r="Q589" s="158">
        <f>E589*G589/100</f>
        <v>14.286105775240776</v>
      </c>
      <c r="R589" s="166" t="str">
        <f>IF(OR(H589="", H590="", Q589=0), "", IF(H589&lt;H590, (H590-H589)/H589, ""))</f>
        <v/>
      </c>
      <c r="S589" s="191">
        <v>14.286105775240776</v>
      </c>
      <c r="T589" s="208">
        <f>S589-Q589</f>
        <v>0</v>
      </c>
      <c r="U589" s="222"/>
      <c r="W589" s="200"/>
      <c r="X589" s="209" t="str">
        <f>IF(COUNTIF('Yıldız Liste'!A:A, A589)&gt;0, "Yıldız Pazar", IF(COUNTIF('Ana Pazar Liste'!A:A, A589)&gt;0, "Ana Pazar", IF(COUNTIF('Alt Pazar Liste'!A:A, A589)&gt;0, "Alt Pazar", "")))</f>
        <v/>
      </c>
    </row>
    <row r="590" spans="1:24" ht="30" customHeight="1" thickTop="1" thickBot="1">
      <c r="A590" s="125" t="s">
        <v>420</v>
      </c>
      <c r="B590" s="136" t="s">
        <v>287</v>
      </c>
      <c r="C590" s="137">
        <v>7850147630</v>
      </c>
      <c r="D590" s="137">
        <v>390000000</v>
      </c>
      <c r="E590" s="128">
        <f>VLOOKUP(A590,'Tüm - Sektör'!$A:$H,5,0)</f>
        <v>116.70076663067616</v>
      </c>
      <c r="F590" s="128">
        <f>VLOOKUP(A590,'Tüm - Sektör'!$A:$H,6,0)</f>
        <v>14.961636747522585</v>
      </c>
      <c r="G590" s="127">
        <f>VLOOKUP(A590,'Tüm - Sektör'!$A:$H,7,0)</f>
        <v>16.107241999999999</v>
      </c>
      <c r="H590" s="159">
        <v>21.28</v>
      </c>
      <c r="I590" s="141" t="e">
        <f>VLOOKUP(A590,'Tüm - Sektör'!$A:$H,9,0)</f>
        <v>#REF!</v>
      </c>
      <c r="J590" s="145" t="e">
        <f>VLOOKUP(A590,'Tüm - Sektör'!$A:$H,10,0)</f>
        <v>#REF!</v>
      </c>
      <c r="K590" s="146" t="e">
        <f>VLOOKUP(A590,'Tüm - Sektör'!$A:$H,11,0)</f>
        <v>#REF!</v>
      </c>
      <c r="L590" s="146" t="e">
        <f>VLOOKUP(A590,'Tüm - Sektör'!$A:$H,12,0)</f>
        <v>#REF!</v>
      </c>
      <c r="M590" s="146" t="e">
        <f>VLOOKUP(A590,'Tüm - Sektör'!$A:$H,13,0)</f>
        <v>#REF!</v>
      </c>
      <c r="N590" s="147" t="e">
        <f>VLOOKUP(A590,'Tüm - Sektör'!$A:$H,14,0)</f>
        <v>#REF!</v>
      </c>
      <c r="O590" s="148" t="e">
        <f>VLOOKUP(A590,'Tüm - Sektör'!$A:$H,15,0)</f>
        <v>#REF!</v>
      </c>
      <c r="P590" s="156" t="e">
        <f>VLOOKUP(A590,'Tüm - Sektör'!$A:$H,16,0)</f>
        <v>#REF!</v>
      </c>
      <c r="Q590" s="158">
        <f>E590*G590/100</f>
        <v>18.797274897058251</v>
      </c>
      <c r="R590" s="166" t="str">
        <f>IF(OR(H590="", H591="", Q590=0), "", IF(H590&lt;H591, (H591-H590)/H590, ""))</f>
        <v/>
      </c>
      <c r="S590" s="191">
        <v>18.797274897058251</v>
      </c>
      <c r="T590" s="208">
        <f>S590-Q590</f>
        <v>0</v>
      </c>
      <c r="U590" s="222"/>
      <c r="W590" s="200"/>
      <c r="X590" s="209" t="str">
        <f>IF(COUNTIF('Yıldız Liste'!A:A, A590)&gt;0, "Yıldız Pazar", IF(COUNTIF('Ana Pazar Liste'!A:A, A590)&gt;0, "Ana Pazar", IF(COUNTIF('Alt Pazar Liste'!A:A, A590)&gt;0, "Alt Pazar", "")))</f>
        <v/>
      </c>
    </row>
    <row r="591" spans="1:24" ht="30" customHeight="1" thickTop="1" thickBot="1">
      <c r="A591" s="125" t="s">
        <v>381</v>
      </c>
      <c r="B591" s="136" t="s">
        <v>353</v>
      </c>
      <c r="C591" s="137">
        <v>7835710127</v>
      </c>
      <c r="D591" s="137">
        <v>660000000</v>
      </c>
      <c r="E591" s="128">
        <f>VLOOKUP(A591,'Tüm - Sektör'!$A:$H,5,0)</f>
        <v>59.163939578826707</v>
      </c>
      <c r="F591" s="128">
        <f>VLOOKUP(A591,'Tüm - Sektör'!$A:$H,6,0)</f>
        <v>6.2774742783747888</v>
      </c>
      <c r="G591" s="127">
        <f>VLOOKUP(A591,'Tüm - Sektör'!$A:$H,7,0)</f>
        <v>49.182918000000001</v>
      </c>
      <c r="H591" s="159">
        <v>13.75</v>
      </c>
      <c r="I591" s="141" t="e">
        <f>VLOOKUP(A591,'Tüm - Sektör'!$A:$H,9,0)</f>
        <v>#REF!</v>
      </c>
      <c r="J591" s="145" t="e">
        <f>VLOOKUP(A591,'Tüm - Sektör'!$A:$H,10,0)</f>
        <v>#REF!</v>
      </c>
      <c r="K591" s="146" t="e">
        <f>VLOOKUP(A591,'Tüm - Sektör'!$A:$H,11,0)</f>
        <v>#REF!</v>
      </c>
      <c r="L591" s="146" t="e">
        <f>VLOOKUP(A591,'Tüm - Sektör'!$A:$H,12,0)</f>
        <v>#REF!</v>
      </c>
      <c r="M591" s="146" t="e">
        <f>VLOOKUP(A591,'Tüm - Sektör'!$A:$H,13,0)</f>
        <v>#REF!</v>
      </c>
      <c r="N591" s="147" t="e">
        <f>VLOOKUP(A591,'Tüm - Sektör'!$A:$H,14,0)</f>
        <v>#REF!</v>
      </c>
      <c r="O591" s="148" t="e">
        <f>VLOOKUP(A591,'Tüm - Sektör'!$A:$H,15,0)</f>
        <v>#REF!</v>
      </c>
      <c r="P591" s="156" t="e">
        <f>VLOOKUP(A591,'Tüm - Sektör'!$A:$H,16,0)</f>
        <v>#REF!</v>
      </c>
      <c r="Q591" s="158">
        <f>E591*G591/100</f>
        <v>29.098551888623884</v>
      </c>
      <c r="R591" s="166" t="str">
        <f>IF(OR(H591="", H592="", Q591=0), "", IF(H591&lt;H592, (H592-H591)/H591, ""))</f>
        <v/>
      </c>
      <c r="S591" s="191">
        <v>29.098551888623884</v>
      </c>
      <c r="T591" s="208">
        <f>S591-Q591</f>
        <v>0</v>
      </c>
      <c r="U591" s="222"/>
      <c r="W591" s="200"/>
      <c r="X591" s="209" t="str">
        <f>IF(COUNTIF('Yıldız Liste'!A:A, A591)&gt;0, "Yıldız Pazar", IF(COUNTIF('Ana Pazar Liste'!A:A, A591)&gt;0, "Ana Pazar", IF(COUNTIF('Alt Pazar Liste'!A:A, A591)&gt;0, "Alt Pazar", "")))</f>
        <v/>
      </c>
    </row>
    <row r="592" spans="1:24" ht="30" customHeight="1" thickTop="1" thickBot="1">
      <c r="A592" s="125" t="s">
        <v>758</v>
      </c>
      <c r="B592" s="136" t="s">
        <v>353</v>
      </c>
      <c r="C592" s="137">
        <v>1633923073</v>
      </c>
      <c r="D592" s="137">
        <v>300000000</v>
      </c>
      <c r="E592" s="128">
        <f>VLOOKUP(A592,'Tüm - Sektör'!$A:$H,5,0)</f>
        <v>104.97861060808862</v>
      </c>
      <c r="F592" s="128">
        <f>VLOOKUP(A592,'Tüm - Sektör'!$A:$H,6,0)</f>
        <v>22.231810802221222</v>
      </c>
      <c r="G592" s="127">
        <f>VLOOKUP(A592,'Tüm - Sektör'!$A:$H,7,0)</f>
        <v>29.313393000000001</v>
      </c>
      <c r="H592" s="159">
        <v>13</v>
      </c>
      <c r="I592" s="141" t="e">
        <f>VLOOKUP(A592,'Tüm - Sektör'!$A:$H,9,0)</f>
        <v>#REF!</v>
      </c>
      <c r="J592" s="145" t="e">
        <f>VLOOKUP(A592,'Tüm - Sektör'!$A:$H,10,0)</f>
        <v>#REF!</v>
      </c>
      <c r="K592" s="146" t="e">
        <f>VLOOKUP(A592,'Tüm - Sektör'!$A:$H,11,0)</f>
        <v>#REF!</v>
      </c>
      <c r="L592" s="146" t="e">
        <f>VLOOKUP(A592,'Tüm - Sektör'!$A:$H,12,0)</f>
        <v>#REF!</v>
      </c>
      <c r="M592" s="146" t="e">
        <f>VLOOKUP(A592,'Tüm - Sektör'!$A:$H,13,0)</f>
        <v>#REF!</v>
      </c>
      <c r="N592" s="147" t="e">
        <f>VLOOKUP(A592,'Tüm - Sektör'!$A:$H,14,0)</f>
        <v>#REF!</v>
      </c>
      <c r="O592" s="148" t="e">
        <f>VLOOKUP(A592,'Tüm - Sektör'!$A:$H,15,0)</f>
        <v>#REF!</v>
      </c>
      <c r="P592" s="156" t="e">
        <f>VLOOKUP(A592,'Tüm - Sektör'!$A:$H,16,0)</f>
        <v>#REF!</v>
      </c>
      <c r="Q592" s="158">
        <f>E592*G592/100</f>
        <v>30.772792693488711</v>
      </c>
      <c r="R592" s="166" t="str">
        <f>IF(OR(H592="", H593="", Q592=0), "", IF(H592&lt;H593, (H593-H592)/H592, ""))</f>
        <v/>
      </c>
      <c r="S592" s="191">
        <v>30.772792693488711</v>
      </c>
      <c r="T592" s="208">
        <f>S592-Q592</f>
        <v>0</v>
      </c>
      <c r="U592" s="222"/>
      <c r="W592" s="200"/>
      <c r="X592" s="209" t="str">
        <f>IF(COUNTIF('Yıldız Liste'!A:A, A592)&gt;0, "Yıldız Pazar", IF(COUNTIF('Ana Pazar Liste'!A:A, A592)&gt;0, "Ana Pazar", IF(COUNTIF('Alt Pazar Liste'!A:A, A592)&gt;0, "Alt Pazar", "")))</f>
        <v/>
      </c>
    </row>
    <row r="593" spans="1:24" ht="30" customHeight="1" thickTop="1" thickBot="1">
      <c r="A593" s="125" t="s">
        <v>385</v>
      </c>
      <c r="B593" s="136" t="s">
        <v>287</v>
      </c>
      <c r="C593" s="137">
        <v>24898395</v>
      </c>
      <c r="D593" s="137">
        <v>89254042</v>
      </c>
      <c r="E593" s="128">
        <f>VLOOKUP(A593,'Tüm - Sektör'!$A:$H,5,0)</f>
        <v>56.79397313290989</v>
      </c>
      <c r="F593" s="128">
        <f>VLOOKUP(A593,'Tüm - Sektör'!$A:$H,6,0)</f>
        <v>48.947554835919213</v>
      </c>
      <c r="G593" s="127">
        <f>VLOOKUP(A593,'Tüm - Sektör'!$A:$H,7,0)</f>
        <v>57.175823000000001</v>
      </c>
      <c r="H593" s="159">
        <v>12.32</v>
      </c>
      <c r="I593" s="141" t="e">
        <f>VLOOKUP(A593,'Tüm - Sektör'!$A:$H,9,0)</f>
        <v>#REF!</v>
      </c>
      <c r="J593" s="145" t="e">
        <f>VLOOKUP(A593,'Tüm - Sektör'!$A:$H,10,0)</f>
        <v>#REF!</v>
      </c>
      <c r="K593" s="146" t="e">
        <f>VLOOKUP(A593,'Tüm - Sektör'!$A:$H,11,0)</f>
        <v>#REF!</v>
      </c>
      <c r="L593" s="146" t="e">
        <f>VLOOKUP(A593,'Tüm - Sektör'!$A:$H,12,0)</f>
        <v>#REF!</v>
      </c>
      <c r="M593" s="146" t="e">
        <f>VLOOKUP(A593,'Tüm - Sektör'!$A:$H,13,0)</f>
        <v>#REF!</v>
      </c>
      <c r="N593" s="147" t="e">
        <f>VLOOKUP(A593,'Tüm - Sektör'!$A:$H,14,0)</f>
        <v>#REF!</v>
      </c>
      <c r="O593" s="148" t="e">
        <f>VLOOKUP(A593,'Tüm - Sektör'!$A:$H,15,0)</f>
        <v>#REF!</v>
      </c>
      <c r="P593" s="156" t="e">
        <f>VLOOKUP(A593,'Tüm - Sektör'!$A:$H,16,0)</f>
        <v>#REF!</v>
      </c>
      <c r="Q593" s="158">
        <f>E593*G593/100</f>
        <v>32.472421553140116</v>
      </c>
      <c r="R593" s="166" t="str">
        <f>IF(OR(H593="", H594="", Q593=0), "", IF(H593&lt;H594, (H594-H593)/H593, ""))</f>
        <v/>
      </c>
      <c r="S593" s="191">
        <v>32.472421553140116</v>
      </c>
      <c r="T593" s="208">
        <f>S593-Q593</f>
        <v>0</v>
      </c>
      <c r="U593" s="222"/>
      <c r="W593" s="200"/>
      <c r="X593" s="209" t="str">
        <f>IF(COUNTIF('Yıldız Liste'!A:A, A593)&gt;0, "Yıldız Pazar", IF(COUNTIF('Ana Pazar Liste'!A:A, A593)&gt;0, "Ana Pazar", IF(COUNTIF('Alt Pazar Liste'!A:A, A593)&gt;0, "Alt Pazar", "")))</f>
        <v/>
      </c>
    </row>
    <row r="594" spans="1:24" ht="30" customHeight="1" thickTop="1" thickBot="1">
      <c r="A594" s="125" t="s">
        <v>384</v>
      </c>
      <c r="B594" s="136" t="s">
        <v>287</v>
      </c>
      <c r="C594" s="137">
        <v>2347697482</v>
      </c>
      <c r="D594" s="137">
        <v>140000000</v>
      </c>
      <c r="E594" s="128">
        <f>VLOOKUP(A594,'Tüm - Sektör'!$A:$H,5,0)</f>
        <v>28.569143039985374</v>
      </c>
      <c r="F594" s="128">
        <f>VLOOKUP(A594,'Tüm - Sektör'!$A:$H,6,0)</f>
        <v>17.00544228570558</v>
      </c>
      <c r="G594" s="127">
        <f>VLOOKUP(A594,'Tüm - Sektör'!$A:$H,7,0)</f>
        <v>116.683181</v>
      </c>
      <c r="H594" s="159">
        <v>12</v>
      </c>
      <c r="I594" s="141" t="e">
        <f>VLOOKUP(A594,'Tüm - Sektör'!$A:$H,9,0)</f>
        <v>#REF!</v>
      </c>
      <c r="J594" s="145" t="e">
        <f>VLOOKUP(A594,'Tüm - Sektör'!$A:$H,10,0)</f>
        <v>#REF!</v>
      </c>
      <c r="K594" s="146" t="e">
        <f>VLOOKUP(A594,'Tüm - Sektör'!$A:$H,11,0)</f>
        <v>#REF!</v>
      </c>
      <c r="L594" s="146" t="e">
        <f>VLOOKUP(A594,'Tüm - Sektör'!$A:$H,12,0)</f>
        <v>#REF!</v>
      </c>
      <c r="M594" s="146" t="e">
        <f>VLOOKUP(A594,'Tüm - Sektör'!$A:$H,13,0)</f>
        <v>#REF!</v>
      </c>
      <c r="N594" s="147" t="e">
        <f>VLOOKUP(A594,'Tüm - Sektör'!$A:$H,14,0)</f>
        <v>#REF!</v>
      </c>
      <c r="O594" s="148" t="e">
        <f>VLOOKUP(A594,'Tüm - Sektör'!$A:$H,15,0)</f>
        <v>#REF!</v>
      </c>
      <c r="P594" s="156" t="e">
        <f>VLOOKUP(A594,'Tüm - Sektör'!$A:$H,16,0)</f>
        <v>#REF!</v>
      </c>
      <c r="Q594" s="158">
        <f>E594*G594/100</f>
        <v>33.335384883495038</v>
      </c>
      <c r="R594" s="166" t="str">
        <f>IF(OR(H594="", H595="", Q594=0), "", IF(H594&lt;H595, (H595-H594)/H594, ""))</f>
        <v/>
      </c>
      <c r="S594" s="191">
        <v>33.335384883495038</v>
      </c>
      <c r="T594" s="208">
        <f>S594-Q594</f>
        <v>0</v>
      </c>
      <c r="U594" s="222"/>
      <c r="W594" s="200"/>
      <c r="X594" s="209" t="str">
        <f>IF(COUNTIF('Yıldız Liste'!A:A, A594)&gt;0, "Yıldız Pazar", IF(COUNTIF('Ana Pazar Liste'!A:A, A594)&gt;0, "Ana Pazar", IF(COUNTIF('Alt Pazar Liste'!A:A, A594)&gt;0, "Alt Pazar", "")))</f>
        <v/>
      </c>
    </row>
    <row r="595" spans="1:24" ht="30" customHeight="1" thickTop="1" thickBot="1">
      <c r="A595" s="125" t="s">
        <v>12</v>
      </c>
      <c r="B595" s="136" t="s">
        <v>349</v>
      </c>
      <c r="C595" s="137">
        <v>4936975181</v>
      </c>
      <c r="D595" s="137">
        <v>150000000</v>
      </c>
      <c r="E595" s="128">
        <f>VLOOKUP(A595,'Tüm - Sektör'!$A:$H,5,0)</f>
        <v>30.219528252010317</v>
      </c>
      <c r="F595" s="128">
        <f>VLOOKUP(A595,'Tüm - Sektör'!$A:$H,6,0)</f>
        <v>20.146352168006878</v>
      </c>
      <c r="G595" s="127">
        <f>VLOOKUP(A595,'Tüm - Sektör'!$A:$H,7,0)</f>
        <v>132.63754700000001</v>
      </c>
      <c r="H595" s="159">
        <v>9.98</v>
      </c>
      <c r="I595" s="141" t="e">
        <f>VLOOKUP(A595,'Tüm - Sektör'!$A:$H,9,0)</f>
        <v>#REF!</v>
      </c>
      <c r="J595" s="145" t="e">
        <f>VLOOKUP(A595,'Tüm - Sektör'!$A:$H,10,0)</f>
        <v>#REF!</v>
      </c>
      <c r="K595" s="146" t="e">
        <f>VLOOKUP(A595,'Tüm - Sektör'!$A:$H,11,0)</f>
        <v>#REF!</v>
      </c>
      <c r="L595" s="146" t="e">
        <f>VLOOKUP(A595,'Tüm - Sektör'!$A:$H,12,0)</f>
        <v>#REF!</v>
      </c>
      <c r="M595" s="146" t="e">
        <f>VLOOKUP(A595,'Tüm - Sektör'!$A:$H,13,0)</f>
        <v>#REF!</v>
      </c>
      <c r="N595" s="147" t="e">
        <f>VLOOKUP(A595,'Tüm - Sektör'!$A:$H,14,0)</f>
        <v>#REF!</v>
      </c>
      <c r="O595" s="148" t="e">
        <f>VLOOKUP(A595,'Tüm - Sektör'!$A:$H,15,0)</f>
        <v>#REF!</v>
      </c>
      <c r="P595" s="156" t="e">
        <f>VLOOKUP(A595,'Tüm - Sektör'!$A:$H,16,0)</f>
        <v>#REF!</v>
      </c>
      <c r="Q595" s="158">
        <f>E595*G595/100</f>
        <v>40.082440988438464</v>
      </c>
      <c r="R595" s="166" t="str">
        <f>IF(OR(H595="", H596="", Q595=0), "", IF(H595&lt;H596, (H596-H595)/H595, ""))</f>
        <v/>
      </c>
      <c r="S595" s="191">
        <v>40.082440988438464</v>
      </c>
      <c r="T595" s="208">
        <f>S595-Q595</f>
        <v>0</v>
      </c>
      <c r="U595" s="222"/>
      <c r="W595" s="200"/>
      <c r="X595" s="209" t="str">
        <f>IF(COUNTIF('Yıldız Liste'!A:A, A595)&gt;0, "Yıldız Pazar", IF(COUNTIF('Ana Pazar Liste'!A:A, A595)&gt;0, "Ana Pazar", IF(COUNTIF('Alt Pazar Liste'!A:A, A595)&gt;0, "Alt Pazar", "")))</f>
        <v/>
      </c>
    </row>
    <row r="596" spans="1:24" ht="30" customHeight="1" thickTop="1" thickBot="1">
      <c r="A596" s="125" t="s">
        <v>425</v>
      </c>
      <c r="B596" s="136" t="s">
        <v>349</v>
      </c>
      <c r="C596" s="137">
        <v>813453855</v>
      </c>
      <c r="D596" s="137">
        <v>42000000</v>
      </c>
      <c r="E596" s="128">
        <f>VLOOKUP(A596,'Tüm - Sektör'!$A:$H,5,0)</f>
        <v>235.95980188815034</v>
      </c>
      <c r="F596" s="128">
        <f>VLOOKUP(A596,'Tüm - Sektör'!$A:$H,6,0)</f>
        <v>604.09575496198238</v>
      </c>
      <c r="G596" s="127">
        <f>VLOOKUP(A596,'Tüm - Sektör'!$A:$H,7,0)</f>
        <v>18.229786000000001</v>
      </c>
      <c r="H596" s="159">
        <v>9.3000000000000007</v>
      </c>
      <c r="I596" s="141" t="e">
        <f>VLOOKUP(A596,'Tüm - Sektör'!$A:$H,9,0)</f>
        <v>#REF!</v>
      </c>
      <c r="J596" s="145" t="e">
        <f>VLOOKUP(A596,'Tüm - Sektör'!$A:$H,10,0)</f>
        <v>#REF!</v>
      </c>
      <c r="K596" s="146" t="e">
        <f>VLOOKUP(A596,'Tüm - Sektör'!$A:$H,11,0)</f>
        <v>#REF!</v>
      </c>
      <c r="L596" s="146" t="e">
        <f>VLOOKUP(A596,'Tüm - Sektör'!$A:$H,12,0)</f>
        <v>#REF!</v>
      </c>
      <c r="M596" s="146" t="e">
        <f>VLOOKUP(A596,'Tüm - Sektör'!$A:$H,13,0)</f>
        <v>#REF!</v>
      </c>
      <c r="N596" s="147" t="e">
        <f>VLOOKUP(A596,'Tüm - Sektör'!$A:$H,14,0)</f>
        <v>#REF!</v>
      </c>
      <c r="O596" s="148" t="e">
        <f>VLOOKUP(A596,'Tüm - Sektör'!$A:$H,15,0)</f>
        <v>#REF!</v>
      </c>
      <c r="P596" s="156" t="e">
        <f>VLOOKUP(A596,'Tüm - Sektör'!$A:$H,16,0)</f>
        <v>#REF!</v>
      </c>
      <c r="Q596" s="158">
        <f>E596*G596/100</f>
        <v>43.014966930233768</v>
      </c>
      <c r="R596" s="166" t="str">
        <f>IF(OR(H596="", H597="", Q596=0), "", IF(H596&lt;H597, (H597-H596)/H596, ""))</f>
        <v/>
      </c>
      <c r="S596" s="191">
        <v>43.014966930233768</v>
      </c>
      <c r="T596" s="208">
        <f>S596-Q596</f>
        <v>0</v>
      </c>
      <c r="U596" s="222"/>
      <c r="W596" s="200"/>
      <c r="X596" s="209" t="str">
        <f>IF(COUNTIF('Yıldız Liste'!A:A, A596)&gt;0, "Yıldız Pazar", IF(COUNTIF('Ana Pazar Liste'!A:A, A596)&gt;0, "Ana Pazar", IF(COUNTIF('Alt Pazar Liste'!A:A, A596)&gt;0, "Alt Pazar", "")))</f>
        <v/>
      </c>
    </row>
    <row r="597" spans="1:24" ht="30" customHeight="1" thickTop="1" thickBot="1">
      <c r="A597" s="125" t="s">
        <v>726</v>
      </c>
      <c r="B597" s="136" t="s">
        <v>374</v>
      </c>
      <c r="C597" s="137"/>
      <c r="D597" s="137"/>
      <c r="E597" s="128">
        <f>VLOOKUP(A597,'Tüm - Sektör'!$A:$H,5,0)</f>
        <v>49.667846278015773</v>
      </c>
      <c r="F597" s="128">
        <f>VLOOKUP(A597,'Tüm - Sektör'!$A:$H,6,0)</f>
        <v>0.62084807847519718</v>
      </c>
      <c r="G597" s="127">
        <f>VLOOKUP(A597,'Tüm - Sektör'!$A:$H,7,0)</f>
        <v>91.632469999999998</v>
      </c>
      <c r="H597" s="159">
        <v>8.85</v>
      </c>
      <c r="I597" s="141" t="e">
        <f>VLOOKUP(A597,'Tüm - Sektör'!$A:$H,9,0)</f>
        <v>#REF!</v>
      </c>
      <c r="J597" s="145" t="e">
        <f>VLOOKUP(A597,'Tüm - Sektör'!$A:$H,10,0)</f>
        <v>#REF!</v>
      </c>
      <c r="K597" s="146" t="e">
        <f>VLOOKUP(A597,'Tüm - Sektör'!$A:$H,11,0)</f>
        <v>#REF!</v>
      </c>
      <c r="L597" s="146" t="e">
        <f>VLOOKUP(A597,'Tüm - Sektör'!$A:$H,12,0)</f>
        <v>#REF!</v>
      </c>
      <c r="M597" s="146" t="e">
        <f>VLOOKUP(A597,'Tüm - Sektör'!$A:$H,13,0)</f>
        <v>#REF!</v>
      </c>
      <c r="N597" s="147" t="e">
        <f>VLOOKUP(A597,'Tüm - Sektör'!$A:$H,14,0)</f>
        <v>#REF!</v>
      </c>
      <c r="O597" s="148" t="e">
        <f>VLOOKUP(A597,'Tüm - Sektör'!$A:$H,15,0)</f>
        <v>#REF!</v>
      </c>
      <c r="P597" s="156" t="e">
        <f>VLOOKUP(A597,'Tüm - Sektör'!$A:$H,16,0)</f>
        <v>#REF!</v>
      </c>
      <c r="Q597" s="158">
        <f>E597*G597/100</f>
        <v>45.511874340348925</v>
      </c>
      <c r="R597" s="166" t="str">
        <f>IF(OR(H597="", H598="", Q597=0), "", IF(H597&lt;H598, (H598-H597)/H597, ""))</f>
        <v/>
      </c>
      <c r="S597" s="191">
        <v>45.511874340348925</v>
      </c>
      <c r="T597" s="208">
        <f>S597-Q597</f>
        <v>0</v>
      </c>
      <c r="U597" s="222"/>
      <c r="W597" s="200"/>
      <c r="X597" s="209" t="str">
        <f>IF(COUNTIF('Yıldız Liste'!A:A, A597)&gt;0, "Yıldız Pazar", IF(COUNTIF('Ana Pazar Liste'!A:A, A597)&gt;0, "Ana Pazar", IF(COUNTIF('Alt Pazar Liste'!A:A, A597)&gt;0, "Alt Pazar", "")))</f>
        <v/>
      </c>
    </row>
    <row r="598" spans="1:24" ht="30" customHeight="1" thickTop="1" thickBot="1">
      <c r="A598" s="125" t="s">
        <v>407</v>
      </c>
      <c r="B598" s="136" t="s">
        <v>349</v>
      </c>
      <c r="C598" s="137">
        <v>4259374646</v>
      </c>
      <c r="D598" s="137">
        <v>588505080</v>
      </c>
      <c r="E598" s="128">
        <f>VLOOKUP(A598,'Tüm - Sektör'!$A:$H,5,0)</f>
        <v>22.102605417308926</v>
      </c>
      <c r="F598" s="128">
        <f>VLOOKUP(A598,'Tüm - Sektör'!$A:$H,6,0)</f>
        <v>4.6946505154443452</v>
      </c>
      <c r="G598" s="127">
        <f>VLOOKUP(A598,'Tüm - Sektör'!$A:$H,7,0)</f>
        <v>218.04563899999999</v>
      </c>
      <c r="H598" s="159">
        <v>8.3000000000000007</v>
      </c>
      <c r="I598" s="141" t="e">
        <f>VLOOKUP(A598,'Tüm - Sektör'!$A:$H,9,0)</f>
        <v>#REF!</v>
      </c>
      <c r="J598" s="145" t="e">
        <f>VLOOKUP(A598,'Tüm - Sektör'!$A:$H,10,0)</f>
        <v>#REF!</v>
      </c>
      <c r="K598" s="146" t="e">
        <f>VLOOKUP(A598,'Tüm - Sektör'!$A:$H,11,0)</f>
        <v>#REF!</v>
      </c>
      <c r="L598" s="146" t="e">
        <f>VLOOKUP(A598,'Tüm - Sektör'!$A:$H,12,0)</f>
        <v>#REF!</v>
      </c>
      <c r="M598" s="146" t="e">
        <f>VLOOKUP(A598,'Tüm - Sektör'!$A:$H,13,0)</f>
        <v>#REF!</v>
      </c>
      <c r="N598" s="147" t="e">
        <f>VLOOKUP(A598,'Tüm - Sektör'!$A:$H,14,0)</f>
        <v>#REF!</v>
      </c>
      <c r="O598" s="148" t="e">
        <f>VLOOKUP(A598,'Tüm - Sektör'!$A:$H,15,0)</f>
        <v>#REF!</v>
      </c>
      <c r="P598" s="156" t="e">
        <f>VLOOKUP(A598,'Tüm - Sektör'!$A:$H,16,0)</f>
        <v>#REF!</v>
      </c>
      <c r="Q598" s="158">
        <f>E598*G598/100</f>
        <v>48.193767217819861</v>
      </c>
      <c r="R598" s="166" t="str">
        <f>IF(OR(H598="", H599="", Q598=0), "", IF(H598&lt;H599, (H599-H598)/H598, ""))</f>
        <v/>
      </c>
      <c r="S598" s="191">
        <v>48.193767217819861</v>
      </c>
      <c r="T598" s="208">
        <f>S598-Q598</f>
        <v>0</v>
      </c>
      <c r="U598" s="222"/>
      <c r="W598" s="200"/>
      <c r="X598" s="209" t="str">
        <f>IF(COUNTIF('Yıldız Liste'!A:A, A598)&gt;0, "Yıldız Pazar", IF(COUNTIF('Ana Pazar Liste'!A:A, A598)&gt;0, "Ana Pazar", IF(COUNTIF('Alt Pazar Liste'!A:A, A598)&gt;0, "Alt Pazar", "")))</f>
        <v/>
      </c>
    </row>
    <row r="599" spans="1:24" ht="30" customHeight="1" thickTop="1" thickBot="1">
      <c r="A599" s="125" t="s">
        <v>421</v>
      </c>
      <c r="B599" s="136" t="s">
        <v>255</v>
      </c>
      <c r="C599" s="137">
        <v>181919399</v>
      </c>
      <c r="D599" s="137">
        <v>120000000</v>
      </c>
      <c r="E599" s="128">
        <f>VLOOKUP(A599,'Tüm - Sektör'!$A:$H,5,0)</f>
        <v>126.96381277408314</v>
      </c>
      <c r="F599" s="128">
        <f>VLOOKUP(A599,'Tüm - Sektör'!$A:$H,6,0)</f>
        <v>120.36766486011642</v>
      </c>
      <c r="G599" s="127">
        <f>VLOOKUP(A599,'Tüm - Sektör'!$A:$H,7,0)</f>
        <v>42.875571000000001</v>
      </c>
      <c r="H599" s="159">
        <v>7.35</v>
      </c>
      <c r="I599" s="141" t="e">
        <f>VLOOKUP(A599,'Tüm - Sektör'!$A:$H,9,0)</f>
        <v>#REF!</v>
      </c>
      <c r="J599" s="145" t="e">
        <f>VLOOKUP(A599,'Tüm - Sektör'!$A:$H,10,0)</f>
        <v>#REF!</v>
      </c>
      <c r="K599" s="146" t="e">
        <f>VLOOKUP(A599,'Tüm - Sektör'!$A:$H,11,0)</f>
        <v>#REF!</v>
      </c>
      <c r="L599" s="146" t="e">
        <f>VLOOKUP(A599,'Tüm - Sektör'!$A:$H,12,0)</f>
        <v>#REF!</v>
      </c>
      <c r="M599" s="146" t="e">
        <f>VLOOKUP(A599,'Tüm - Sektör'!$A:$H,13,0)</f>
        <v>#REF!</v>
      </c>
      <c r="N599" s="147" t="e">
        <f>VLOOKUP(A599,'Tüm - Sektör'!$A:$H,14,0)</f>
        <v>#REF!</v>
      </c>
      <c r="O599" s="148" t="e">
        <f>VLOOKUP(A599,'Tüm - Sektör'!$A:$H,15,0)</f>
        <v>#REF!</v>
      </c>
      <c r="P599" s="156" t="e">
        <f>VLOOKUP(A599,'Tüm - Sektör'!$A:$H,16,0)</f>
        <v>#REF!</v>
      </c>
      <c r="Q599" s="158">
        <f>E599*G599/100</f>
        <v>54.436459690259092</v>
      </c>
      <c r="R599" s="166" t="str">
        <f>IF(OR(H599="", H600="", Q599=0), "", IF(H599&lt;H600, (H600-H599)/H599, ""))</f>
        <v/>
      </c>
      <c r="S599" s="191">
        <v>54.436459690259092</v>
      </c>
      <c r="T599" s="208">
        <f>S599-Q599</f>
        <v>0</v>
      </c>
      <c r="U599" s="222"/>
      <c r="W599" s="200"/>
      <c r="X599" s="209" t="str">
        <f>IF(COUNTIF('Yıldız Liste'!A:A, A599)&gt;0, "Yıldız Pazar", IF(COUNTIF('Ana Pazar Liste'!A:A, A599)&gt;0, "Ana Pazar", IF(COUNTIF('Alt Pazar Liste'!A:A, A599)&gt;0, "Alt Pazar", "")))</f>
        <v/>
      </c>
    </row>
    <row r="600" spans="1:24" ht="30" customHeight="1" thickTop="1" thickBot="1">
      <c r="A600" s="125" t="s">
        <v>143</v>
      </c>
      <c r="B600" s="136" t="s">
        <v>351</v>
      </c>
      <c r="C600" s="137">
        <v>6516972751</v>
      </c>
      <c r="D600" s="137">
        <v>1300000000</v>
      </c>
      <c r="E600" s="128">
        <f>VLOOKUP(A600,'Tüm - Sektör'!$A:$H,5,0)</f>
        <v>10.502397408512435</v>
      </c>
      <c r="F600" s="128">
        <f>VLOOKUP(A600,'Tüm - Sektör'!$A:$H,6,0)</f>
        <v>2.6929224124390858</v>
      </c>
      <c r="G600" s="127">
        <f>VLOOKUP(A600,'Tüm - Sektör'!$A:$H,7,0)</f>
        <v>1143.8313330000001</v>
      </c>
      <c r="H600" s="159">
        <v>3.33</v>
      </c>
      <c r="I600" s="141" t="e">
        <f>VLOOKUP(A600,'Tüm - Sektör'!$A:$H,9,0)</f>
        <v>#REF!</v>
      </c>
      <c r="J600" s="145" t="e">
        <f>VLOOKUP(A600,'Tüm - Sektör'!$A:$H,10,0)</f>
        <v>#REF!</v>
      </c>
      <c r="K600" s="146" t="e">
        <f>VLOOKUP(A600,'Tüm - Sektör'!$A:$H,11,0)</f>
        <v>#REF!</v>
      </c>
      <c r="L600" s="146" t="e">
        <f>VLOOKUP(A600,'Tüm - Sektör'!$A:$H,12,0)</f>
        <v>#REF!</v>
      </c>
      <c r="M600" s="146" t="e">
        <f>VLOOKUP(A600,'Tüm - Sektör'!$A:$H,13,0)</f>
        <v>#REF!</v>
      </c>
      <c r="N600" s="147" t="e">
        <f>VLOOKUP(A600,'Tüm - Sektör'!$A:$H,14,0)</f>
        <v>#REF!</v>
      </c>
      <c r="O600" s="148" t="e">
        <f>VLOOKUP(A600,'Tüm - Sektör'!$A:$H,15,0)</f>
        <v>#REF!</v>
      </c>
      <c r="P600" s="156" t="e">
        <f>VLOOKUP(A600,'Tüm - Sektör'!$A:$H,16,0)</f>
        <v>#REF!</v>
      </c>
      <c r="Q600" s="158">
        <f>E600*G600/100</f>
        <v>120.12971227474526</v>
      </c>
      <c r="R600" s="166" t="str">
        <f>IF(OR(H600="", H601="", Q600=0), "", IF(H600&lt;H601, (H601-H600)/H600, ""))</f>
        <v/>
      </c>
      <c r="S600" s="191">
        <v>120.12971227474526</v>
      </c>
      <c r="T600" s="208">
        <f>S600-Q600</f>
        <v>0</v>
      </c>
      <c r="U600" s="222"/>
      <c r="W600" s="200"/>
      <c r="X600" s="209" t="str">
        <f>IF(COUNTIF('Yıldız Liste'!A:A, A600)&gt;0, "Yıldız Pazar", IF(COUNTIF('Ana Pazar Liste'!A:A, A600)&gt;0, "Ana Pazar", IF(COUNTIF('Alt Pazar Liste'!A:A, A600)&gt;0, "Alt Pazar", "")))</f>
        <v/>
      </c>
    </row>
    <row r="601" spans="1:24" ht="30" customHeight="1" thickTop="1" thickBot="1">
      <c r="A601" s="125" t="s">
        <v>117</v>
      </c>
      <c r="B601" s="136" t="s">
        <v>255</v>
      </c>
      <c r="C601" s="137">
        <v>2298735475</v>
      </c>
      <c r="D601" s="137">
        <v>275000000</v>
      </c>
      <c r="E601" s="128">
        <f>VLOOKUP(A601,'Tüm - Sektör'!$A:$H,5,0)</f>
        <v>104.68384986634818</v>
      </c>
      <c r="F601" s="128">
        <f>VLOOKUP(A601,'Tüm - Sektör'!$A:$H,6,0)</f>
        <v>380.66854496853887</v>
      </c>
      <c r="G601" s="127">
        <f>VLOOKUP(A601,'Tüm - Sektör'!$A:$H,7,0)</f>
        <v>231.60181800000001</v>
      </c>
      <c r="H601" s="159">
        <v>1.65</v>
      </c>
      <c r="I601" s="141" t="e">
        <f>VLOOKUP(A601,'Tüm - Sektör'!$A:$H,9,0)</f>
        <v>#REF!</v>
      </c>
      <c r="J601" s="145" t="e">
        <f>VLOOKUP(A601,'Tüm - Sektör'!$A:$H,10,0)</f>
        <v>#REF!</v>
      </c>
      <c r="K601" s="146" t="e">
        <f>VLOOKUP(A601,'Tüm - Sektör'!$A:$H,11,0)</f>
        <v>#REF!</v>
      </c>
      <c r="L601" s="146" t="e">
        <f>VLOOKUP(A601,'Tüm - Sektör'!$A:$H,12,0)</f>
        <v>#REF!</v>
      </c>
      <c r="M601" s="146" t="e">
        <f>VLOOKUP(A601,'Tüm - Sektör'!$A:$H,13,0)</f>
        <v>#REF!</v>
      </c>
      <c r="N601" s="147" t="e">
        <f>VLOOKUP(A601,'Tüm - Sektör'!$A:$H,14,0)</f>
        <v>#REF!</v>
      </c>
      <c r="O601" s="148" t="e">
        <f>VLOOKUP(A601,'Tüm - Sektör'!$A:$H,15,0)</f>
        <v>#REF!</v>
      </c>
      <c r="P601" s="156" t="e">
        <f>VLOOKUP(A601,'Tüm - Sektör'!$A:$H,16,0)</f>
        <v>#REF!</v>
      </c>
      <c r="Q601" s="158">
        <f>E601*G601/100</f>
        <v>242.44969944285299</v>
      </c>
      <c r="R601" s="166" t="str">
        <f>IF(OR(H601="", H602="", Q601=0), "", IF(H601&lt;H602, (H602-H601)/H601, ""))</f>
        <v/>
      </c>
      <c r="S601" s="191">
        <v>242.44969944285299</v>
      </c>
      <c r="T601" s="208">
        <f>S601-Q601</f>
        <v>0</v>
      </c>
      <c r="U601" s="222"/>
      <c r="W601" s="200"/>
      <c r="X601" s="209" t="str">
        <f>IF(COUNTIF('Yıldız Liste'!A:A, A601)&gt;0, "Yıldız Pazar", IF(COUNTIF('Ana Pazar Liste'!A:A, A601)&gt;0, "Ana Pazar", IF(COUNTIF('Alt Pazar Liste'!A:A, A601)&gt;0, "Alt Pazar", "")))</f>
        <v/>
      </c>
    </row>
    <row r="602" spans="1:24" ht="30" customHeight="1" thickTop="1" thickBot="1">
      <c r="A602" s="125" t="s">
        <v>241</v>
      </c>
      <c r="B602" s="136" t="s">
        <v>255</v>
      </c>
      <c r="C602" s="137">
        <v>1985914418</v>
      </c>
      <c r="D602" s="137">
        <v>1037000000</v>
      </c>
      <c r="E602" s="128">
        <f>VLOOKUP(A602,'Tüm - Sektör'!$A:$H,5,0)</f>
        <v>50.172092157553863</v>
      </c>
      <c r="F602" s="128">
        <f>VLOOKUP(A602,'Tüm - Sektör'!$A:$H,6,0)</f>
        <v>48.381959650485882</v>
      </c>
      <c r="G602" s="127">
        <f>VLOOKUP(A602,'Tüm - Sektör'!$A:$H,7,0)</f>
        <v>759.30591400000003</v>
      </c>
      <c r="H602" s="159">
        <v>1.05</v>
      </c>
      <c r="I602" s="141" t="e">
        <f>VLOOKUP(A602,'Tüm - Sektör'!$A:$H,9,0)</f>
        <v>#REF!</v>
      </c>
      <c r="J602" s="145" t="e">
        <f>VLOOKUP(A602,'Tüm - Sektör'!$A:$H,10,0)</f>
        <v>#REF!</v>
      </c>
      <c r="K602" s="146" t="e">
        <f>VLOOKUP(A602,'Tüm - Sektör'!$A:$H,11,0)</f>
        <v>#REF!</v>
      </c>
      <c r="L602" s="146" t="e">
        <f>VLOOKUP(A602,'Tüm - Sektör'!$A:$H,12,0)</f>
        <v>#REF!</v>
      </c>
      <c r="M602" s="146" t="e">
        <f>VLOOKUP(A602,'Tüm - Sektör'!$A:$H,13,0)</f>
        <v>#REF!</v>
      </c>
      <c r="N602" s="147" t="e">
        <f>VLOOKUP(A602,'Tüm - Sektör'!$A:$H,14,0)</f>
        <v>#REF!</v>
      </c>
      <c r="O602" s="148" t="e">
        <f>VLOOKUP(A602,'Tüm - Sektör'!$A:$H,15,0)</f>
        <v>#REF!</v>
      </c>
      <c r="P602" s="156" t="e">
        <f>VLOOKUP(A602,'Tüm - Sektör'!$A:$H,16,0)</f>
        <v>#REF!</v>
      </c>
      <c r="Q602" s="158">
        <f>E602*G602/100</f>
        <v>380.95966292983672</v>
      </c>
      <c r="R602" s="166" t="str">
        <f>IF(OR(H602="", H603="", Q602=0), "", IF(H602&lt;H603, (H603-H602)/H602, ""))</f>
        <v/>
      </c>
      <c r="S602" s="191">
        <v>380.95966292983672</v>
      </c>
      <c r="T602" s="208">
        <f>S602-Q602</f>
        <v>0</v>
      </c>
      <c r="U602" s="222"/>
      <c r="W602" s="200"/>
      <c r="X602" s="209" t="str">
        <f>IF(COUNTIF('Yıldız Liste'!A:A, A602)&gt;0, "Yıldız Pazar", IF(COUNTIF('Ana Pazar Liste'!A:A, A602)&gt;0, "Ana Pazar", IF(COUNTIF('Alt Pazar Liste'!A:A, A602)&gt;0, "Alt Pazar", "")))</f>
        <v/>
      </c>
    </row>
    <row r="603" spans="1:24" ht="30" customHeight="1" thickTop="1" thickBot="1">
      <c r="A603" s="125" t="s">
        <v>123</v>
      </c>
      <c r="B603" s="136" t="s">
        <v>376</v>
      </c>
      <c r="C603" s="137">
        <v>5623639508</v>
      </c>
      <c r="D603" s="137">
        <v>1705025558</v>
      </c>
      <c r="E603" s="128">
        <f>VLOOKUP(A603,'Tüm - Sektör'!$A:$H,5,0)</f>
        <v>35.212624414946575</v>
      </c>
      <c r="F603" s="128">
        <f>VLOOKUP(A603,'Tüm - Sektör'!$A:$H,6,0)</f>
        <v>24.296771836871596</v>
      </c>
      <c r="G603" s="127">
        <f>VLOOKUP(A603,'Tüm - Sektör'!$A:$H,7,0)</f>
        <v>1420.090837</v>
      </c>
      <c r="H603" s="159">
        <v>0.8</v>
      </c>
      <c r="I603" s="141" t="e">
        <f>VLOOKUP(A603,'Tüm - Sektör'!$A:$H,9,0)</f>
        <v>#REF!</v>
      </c>
      <c r="J603" s="145" t="e">
        <f>VLOOKUP(A603,'Tüm - Sektör'!$A:$H,10,0)</f>
        <v>#REF!</v>
      </c>
      <c r="K603" s="146" t="e">
        <f>VLOOKUP(A603,'Tüm - Sektör'!$A:$H,11,0)</f>
        <v>#REF!</v>
      </c>
      <c r="L603" s="146" t="e">
        <f>VLOOKUP(A603,'Tüm - Sektör'!$A:$H,12,0)</f>
        <v>#REF!</v>
      </c>
      <c r="M603" s="146" t="e">
        <f>VLOOKUP(A603,'Tüm - Sektör'!$A:$H,13,0)</f>
        <v>#REF!</v>
      </c>
      <c r="N603" s="147" t="e">
        <f>VLOOKUP(A603,'Tüm - Sektör'!$A:$H,14,0)</f>
        <v>#REF!</v>
      </c>
      <c r="O603" s="148" t="e">
        <f>VLOOKUP(A603,'Tüm - Sektör'!$A:$H,15,0)</f>
        <v>#REF!</v>
      </c>
      <c r="P603" s="156" t="e">
        <f>VLOOKUP(A603,'Tüm - Sektör'!$A:$H,16,0)</f>
        <v>#REF!</v>
      </c>
      <c r="Q603" s="158">
        <f>E603*G603/100</f>
        <v>500.05125278388113</v>
      </c>
      <c r="R603" s="166" t="str">
        <f>IF(OR(H603="", H604="", Q603=0), "", IF(H603&lt;H604, (H604-H603)/H603, ""))</f>
        <v/>
      </c>
      <c r="S603" s="191">
        <v>500.05125278388113</v>
      </c>
      <c r="T603" s="208">
        <f>S603-Q603</f>
        <v>0</v>
      </c>
      <c r="U603" s="222"/>
      <c r="W603" s="200"/>
      <c r="X603" s="209" t="str">
        <f>IF(COUNTIF('Yıldız Liste'!A:A, A603)&gt;0, "Yıldız Pazar", IF(COUNTIF('Ana Pazar Liste'!A:A, A603)&gt;0, "Ana Pazar", IF(COUNTIF('Alt Pazar Liste'!A:A, A603)&gt;0, "Alt Pazar", "")))</f>
        <v/>
      </c>
    </row>
    <row r="604" spans="1:24" ht="30" customHeight="1" thickTop="1" thickBot="1">
      <c r="A604" s="241" t="s">
        <v>2189</v>
      </c>
      <c r="B604" s="242"/>
      <c r="C604" s="242"/>
      <c r="D604" s="242"/>
      <c r="E604" s="242"/>
      <c r="F604" s="242"/>
      <c r="G604" s="242"/>
      <c r="H604" s="243"/>
      <c r="I604" s="151"/>
      <c r="J604" s="151"/>
      <c r="K604" s="151"/>
      <c r="L604" s="151"/>
      <c r="M604" s="151"/>
      <c r="N604" s="151"/>
      <c r="O604" s="151"/>
      <c r="P604" s="151"/>
      <c r="Q604" s="158">
        <f t="shared" ref="Q604:Q605" si="6">E604*G604/100</f>
        <v>0</v>
      </c>
      <c r="R604" s="166" t="str">
        <f t="shared" ref="R604:R648" si="7">IF(OR(H604="", H605="", Q604=0), "", IF(H604&lt;H605, (H605-H604)/H604, ""))</f>
        <v/>
      </c>
      <c r="S604" s="191">
        <v>0</v>
      </c>
      <c r="T604" s="208">
        <f t="shared" ref="T604:T643" si="8">S604-Q604</f>
        <v>0</v>
      </c>
      <c r="U604" s="222"/>
      <c r="W604" s="200"/>
      <c r="X604" s="209" t="str">
        <f>IF(COUNTIF('Yıldız Liste'!A:A, A604)&gt;0, "Yıldız Pazar", IF(COUNTIF('Ana Pazar Liste'!A:A, A604)&gt;0, "Ana Pazar", IF(COUNTIF('Alt Pazar Liste'!A:A, A604)&gt;0, "Alt Pazar", "")))</f>
        <v/>
      </c>
    </row>
    <row r="605" spans="1:24" ht="30" customHeight="1" thickTop="1" thickBot="1">
      <c r="A605" s="125" t="s">
        <v>700</v>
      </c>
      <c r="B605" s="136" t="s">
        <v>352</v>
      </c>
      <c r="C605" s="137">
        <v>1357332842</v>
      </c>
      <c r="D605" s="137">
        <v>535000000</v>
      </c>
      <c r="E605" s="128">
        <f>VLOOKUP(A605,'Tüm - Sektör'!$A:$H,5,0)</f>
        <v>0</v>
      </c>
      <c r="F605" s="128">
        <f>VLOOKUP(A605,'Tüm - Sektör'!$A:$H,6,0)</f>
        <v>0</v>
      </c>
      <c r="G605" s="127">
        <f>VLOOKUP(A605,'Tüm - Sektör'!$A:$H,7,0)</f>
        <v>0</v>
      </c>
      <c r="H605" s="159">
        <f>VLOOKUP(A605,'Tüm - Sektör'!$A:$H,8,0)</f>
        <v>6.08</v>
      </c>
      <c r="I605" s="141" t="e">
        <f>VLOOKUP(A605,'Tüm - Sektör'!$A:$H,9,0)</f>
        <v>#REF!</v>
      </c>
      <c r="J605" s="145" t="e">
        <f>VLOOKUP(A605,'Tüm - Sektör'!$A:$H,10,0)</f>
        <v>#REF!</v>
      </c>
      <c r="K605" s="146" t="e">
        <f>VLOOKUP(A605,'Tüm - Sektör'!$A:$H,11,0)</f>
        <v>#REF!</v>
      </c>
      <c r="L605" s="146" t="e">
        <f>VLOOKUP(A605,'Tüm - Sektör'!$A:$H,12,0)</f>
        <v>#REF!</v>
      </c>
      <c r="M605" s="146" t="e">
        <f>VLOOKUP(A605,'Tüm - Sektör'!$A:$H,13,0)</f>
        <v>#REF!</v>
      </c>
      <c r="N605" s="147" t="e">
        <f>VLOOKUP(A605,'Tüm - Sektör'!$A:$H,14,0)</f>
        <v>#REF!</v>
      </c>
      <c r="O605" s="148" t="e">
        <f>VLOOKUP(A605,'Tüm - Sektör'!$A:$H,15,0)</f>
        <v>#REF!</v>
      </c>
      <c r="P605" s="156" t="e">
        <f>VLOOKUP(A605,'Tüm - Sektör'!$A:$H,16,0)</f>
        <v>#REF!</v>
      </c>
      <c r="Q605" s="158">
        <f t="shared" si="6"/>
        <v>0</v>
      </c>
      <c r="R605" s="166" t="str">
        <f t="shared" si="7"/>
        <v/>
      </c>
      <c r="S605" s="191">
        <v>0</v>
      </c>
      <c r="T605" s="208">
        <f t="shared" si="8"/>
        <v>0</v>
      </c>
      <c r="U605" s="222"/>
      <c r="W605" s="200"/>
      <c r="X605" s="209" t="str">
        <f>IF(COUNTIF('Yıldız Liste'!A:A, A605)&gt;0, "Yıldız Pazar", IF(COUNTIF('Ana Pazar Liste'!A:A, A605)&gt;0, "Ana Pazar", IF(COUNTIF('Alt Pazar Liste'!A:A, A605)&gt;0, "Alt Pazar", "")))</f>
        <v/>
      </c>
    </row>
    <row r="606" spans="1:24" ht="30" customHeight="1" thickTop="1" thickBot="1">
      <c r="A606" s="125" t="s">
        <v>2171</v>
      </c>
      <c r="B606" s="136" t="s">
        <v>352</v>
      </c>
      <c r="C606" s="137">
        <v>1357332842</v>
      </c>
      <c r="D606" s="137">
        <v>535000000</v>
      </c>
      <c r="E606" s="128">
        <f>VLOOKUP(A606,'Tüm - Sektör'!$A:$H,5,0)</f>
        <v>0</v>
      </c>
      <c r="F606" s="128">
        <f>VLOOKUP(A606,'Tüm - Sektör'!$A:$H,6,0)</f>
        <v>0</v>
      </c>
      <c r="G606" s="127">
        <f>VLOOKUP(A606,'Tüm - Sektör'!$A:$H,7,0)</f>
        <v>0</v>
      </c>
      <c r="H606" s="159">
        <v>12.2</v>
      </c>
      <c r="I606" s="141" t="e">
        <f>VLOOKUP(A606,'Tüm - Sektör'!$A:$H,9,0)</f>
        <v>#REF!</v>
      </c>
      <c r="J606" s="145" t="e">
        <f>VLOOKUP(A606,'Tüm - Sektör'!$A:$H,10,0)</f>
        <v>#REF!</v>
      </c>
      <c r="K606" s="146" t="e">
        <f>VLOOKUP(A606,'Tüm - Sektör'!$A:$H,11,0)</f>
        <v>#REF!</v>
      </c>
      <c r="L606" s="146" t="e">
        <f>VLOOKUP(A606,'Tüm - Sektör'!$A:$H,12,0)</f>
        <v>#REF!</v>
      </c>
      <c r="M606" s="146" t="e">
        <f>VLOOKUP(A606,'Tüm - Sektör'!$A:$H,13,0)</f>
        <v>#REF!</v>
      </c>
      <c r="N606" s="147" t="e">
        <f>VLOOKUP(A606,'Tüm - Sektör'!$A:$H,14,0)</f>
        <v>#REF!</v>
      </c>
      <c r="O606" s="148" t="e">
        <f>VLOOKUP(A606,'Tüm - Sektör'!$A:$H,15,0)</f>
        <v>#REF!</v>
      </c>
      <c r="P606" s="156" t="e">
        <f>VLOOKUP(A606,'Tüm - Sektör'!$A:$H,16,0)</f>
        <v>#REF!</v>
      </c>
      <c r="Q606" s="158">
        <f>E606*G606/100</f>
        <v>0</v>
      </c>
      <c r="R606" s="166" t="str">
        <f>IF(OR(H606="", H607="", Q606=0), "", IF(H606&lt;H607, (H607-H606)/H606, ""))</f>
        <v/>
      </c>
      <c r="S606" s="191">
        <v>0</v>
      </c>
      <c r="T606" s="208">
        <f>S606-Q606</f>
        <v>0</v>
      </c>
      <c r="U606" s="222"/>
      <c r="W606" s="200"/>
      <c r="X606" s="209" t="str">
        <f>IF(COUNTIF('Yıldız Liste'!A:A, A606)&gt;0, "Yıldız Pazar", IF(COUNTIF('Ana Pazar Liste'!A:A, A606)&gt;0, "Ana Pazar", IF(COUNTIF('Alt Pazar Liste'!A:A, A606)&gt;0, "Alt Pazar", "")))</f>
        <v/>
      </c>
    </row>
    <row r="607" spans="1:24" ht="30" customHeight="1" thickTop="1" thickBot="1">
      <c r="A607" s="125" t="s">
        <v>2161</v>
      </c>
      <c r="B607" s="136" t="s">
        <v>352</v>
      </c>
      <c r="C607" s="137">
        <v>1357332842</v>
      </c>
      <c r="D607" s="137">
        <v>535000000</v>
      </c>
      <c r="E607" s="128">
        <f>VLOOKUP(A607,'Tüm - Sektör'!$A:$H,5,0)</f>
        <v>0</v>
      </c>
      <c r="F607" s="128">
        <f>VLOOKUP(A607,'Tüm - Sektör'!$A:$H,6,0)</f>
        <v>0</v>
      </c>
      <c r="G607" s="127">
        <f>VLOOKUP(A607,'Tüm - Sektör'!$A:$H,7,0)</f>
        <v>0</v>
      </c>
      <c r="H607" s="159">
        <v>10.42</v>
      </c>
      <c r="I607" s="141" t="e">
        <f>VLOOKUP(A607,'Tüm - Sektör'!$A:$H,9,0)</f>
        <v>#REF!</v>
      </c>
      <c r="J607" s="145" t="e">
        <f>VLOOKUP(A607,'Tüm - Sektör'!$A:$H,10,0)</f>
        <v>#REF!</v>
      </c>
      <c r="K607" s="146" t="e">
        <f>VLOOKUP(A607,'Tüm - Sektör'!$A:$H,11,0)</f>
        <v>#REF!</v>
      </c>
      <c r="L607" s="146" t="e">
        <f>VLOOKUP(A607,'Tüm - Sektör'!$A:$H,12,0)</f>
        <v>#REF!</v>
      </c>
      <c r="M607" s="146" t="e">
        <f>VLOOKUP(A607,'Tüm - Sektör'!$A:$H,13,0)</f>
        <v>#REF!</v>
      </c>
      <c r="N607" s="147" t="e">
        <f>VLOOKUP(A607,'Tüm - Sektör'!$A:$H,14,0)</f>
        <v>#REF!</v>
      </c>
      <c r="O607" s="148" t="e">
        <f>VLOOKUP(A607,'Tüm - Sektör'!$A:$H,15,0)</f>
        <v>#REF!</v>
      </c>
      <c r="P607" s="156" t="e">
        <f>VLOOKUP(A607,'Tüm - Sektör'!$A:$H,16,0)</f>
        <v>#REF!</v>
      </c>
      <c r="Q607" s="158">
        <f>E607*G607/100</f>
        <v>0</v>
      </c>
      <c r="R607" s="166" t="str">
        <f>IF(OR(H607="", H608="", Q607=0), "", IF(H607&lt;H608, (H608-H607)/H607, ""))</f>
        <v/>
      </c>
      <c r="S607" s="191">
        <v>0</v>
      </c>
      <c r="T607" s="208">
        <f>S607-Q607</f>
        <v>0</v>
      </c>
      <c r="U607" s="222"/>
      <c r="W607" s="200"/>
      <c r="X607" s="209" t="str">
        <f>IF(COUNTIF('Yıldız Liste'!A:A, A607)&gt;0, "Yıldız Pazar", IF(COUNTIF('Ana Pazar Liste'!A:A, A607)&gt;0, "Ana Pazar", IF(COUNTIF('Alt Pazar Liste'!A:A, A607)&gt;0, "Alt Pazar", "")))</f>
        <v/>
      </c>
    </row>
    <row r="608" spans="1:24" ht="30" customHeight="1" thickTop="1" thickBot="1">
      <c r="A608" s="125" t="s">
        <v>2172</v>
      </c>
      <c r="B608" s="136" t="s">
        <v>352</v>
      </c>
      <c r="C608" s="137">
        <v>1357332842</v>
      </c>
      <c r="D608" s="137">
        <v>535000000</v>
      </c>
      <c r="E608" s="128">
        <f>VLOOKUP(A608,'Tüm - Sektör'!$A:$H,5,0)</f>
        <v>0</v>
      </c>
      <c r="F608" s="128">
        <f>VLOOKUP(A608,'Tüm - Sektör'!$A:$H,6,0)</f>
        <v>0</v>
      </c>
      <c r="G608" s="127">
        <f>VLOOKUP(A608,'Tüm - Sektör'!$A:$H,7,0)</f>
        <v>0</v>
      </c>
      <c r="H608" s="159">
        <v>91.95</v>
      </c>
      <c r="I608" s="141" t="e">
        <f>VLOOKUP(A608,'Tüm - Sektör'!$A:$H,9,0)</f>
        <v>#REF!</v>
      </c>
      <c r="J608" s="145" t="e">
        <f>VLOOKUP(A608,'Tüm - Sektör'!$A:$H,10,0)</f>
        <v>#REF!</v>
      </c>
      <c r="K608" s="146" t="e">
        <f>VLOOKUP(A608,'Tüm - Sektör'!$A:$H,11,0)</f>
        <v>#REF!</v>
      </c>
      <c r="L608" s="146" t="e">
        <f>VLOOKUP(A608,'Tüm - Sektör'!$A:$H,12,0)</f>
        <v>#REF!</v>
      </c>
      <c r="M608" s="146" t="e">
        <f>VLOOKUP(A608,'Tüm - Sektör'!$A:$H,13,0)</f>
        <v>#REF!</v>
      </c>
      <c r="N608" s="147" t="e">
        <f>VLOOKUP(A608,'Tüm - Sektör'!$A:$H,14,0)</f>
        <v>#REF!</v>
      </c>
      <c r="O608" s="148" t="e">
        <f>VLOOKUP(A608,'Tüm - Sektör'!$A:$H,15,0)</f>
        <v>#REF!</v>
      </c>
      <c r="P608" s="156" t="e">
        <f>VLOOKUP(A608,'Tüm - Sektör'!$A:$H,16,0)</f>
        <v>#REF!</v>
      </c>
      <c r="Q608" s="158">
        <f>E608*G608/100</f>
        <v>0</v>
      </c>
      <c r="R608" s="166" t="str">
        <f>IF(OR(H608="", H609="", Q608=0), "", IF(H608&lt;H609, (H609-H608)/H608, ""))</f>
        <v/>
      </c>
      <c r="S608" s="191">
        <v>0</v>
      </c>
      <c r="T608" s="208">
        <f>S608-Q608</f>
        <v>0</v>
      </c>
      <c r="U608" s="222"/>
      <c r="W608" s="200"/>
      <c r="X608" s="209" t="str">
        <f>IF(COUNTIF('Yıldız Liste'!A:A, A608)&gt;0, "Yıldız Pazar", IF(COUNTIF('Ana Pazar Liste'!A:A, A608)&gt;0, "Ana Pazar", IF(COUNTIF('Alt Pazar Liste'!A:A, A608)&gt;0, "Alt Pazar", "")))</f>
        <v/>
      </c>
    </row>
    <row r="609" spans="1:24" ht="30" customHeight="1" thickTop="1" thickBot="1">
      <c r="A609" s="125" t="s">
        <v>2173</v>
      </c>
      <c r="B609" s="136" t="s">
        <v>352</v>
      </c>
      <c r="C609" s="137">
        <v>1357332842</v>
      </c>
      <c r="D609" s="137">
        <v>535000000</v>
      </c>
      <c r="E609" s="128">
        <f>VLOOKUP(A609,'Tüm - Sektör'!$A:$H,5,0)</f>
        <v>0</v>
      </c>
      <c r="F609" s="128">
        <f>VLOOKUP(A609,'Tüm - Sektör'!$A:$H,6,0)</f>
        <v>0</v>
      </c>
      <c r="G609" s="127">
        <f>VLOOKUP(A609,'Tüm - Sektör'!$A:$H,7,0)</f>
        <v>0</v>
      </c>
      <c r="H609" s="159">
        <v>87.85</v>
      </c>
      <c r="I609" s="141" t="e">
        <f>VLOOKUP(A609,'Tüm - Sektör'!$A:$H,9,0)</f>
        <v>#REF!</v>
      </c>
      <c r="J609" s="145" t="e">
        <f>VLOOKUP(A609,'Tüm - Sektör'!$A:$H,10,0)</f>
        <v>#REF!</v>
      </c>
      <c r="K609" s="146" t="e">
        <f>VLOOKUP(A609,'Tüm - Sektör'!$A:$H,11,0)</f>
        <v>#REF!</v>
      </c>
      <c r="L609" s="146" t="e">
        <f>VLOOKUP(A609,'Tüm - Sektör'!$A:$H,12,0)</f>
        <v>#REF!</v>
      </c>
      <c r="M609" s="146" t="e">
        <f>VLOOKUP(A609,'Tüm - Sektör'!$A:$H,13,0)</f>
        <v>#REF!</v>
      </c>
      <c r="N609" s="147" t="e">
        <f>VLOOKUP(A609,'Tüm - Sektör'!$A:$H,14,0)</f>
        <v>#REF!</v>
      </c>
      <c r="O609" s="148" t="e">
        <f>VLOOKUP(A609,'Tüm - Sektör'!$A:$H,15,0)</f>
        <v>#REF!</v>
      </c>
      <c r="P609" s="156" t="e">
        <f>VLOOKUP(A609,'Tüm - Sektör'!$A:$H,16,0)</f>
        <v>#REF!</v>
      </c>
      <c r="Q609" s="158">
        <f>E609*G609/100</f>
        <v>0</v>
      </c>
      <c r="R609" s="166" t="str">
        <f>IF(OR(H609="", H610="", Q609=0), "", IF(H609&lt;H610, (H610-H609)/H609, ""))</f>
        <v/>
      </c>
      <c r="S609" s="191">
        <v>0</v>
      </c>
      <c r="T609" s="208">
        <f>S609-Q609</f>
        <v>0</v>
      </c>
      <c r="U609" s="222"/>
      <c r="W609" s="200"/>
      <c r="X609" s="209" t="str">
        <f>IF(COUNTIF('Yıldız Liste'!A:A, A609)&gt;0, "Yıldız Pazar", IF(COUNTIF('Ana Pazar Liste'!A:A, A609)&gt;0, "Ana Pazar", IF(COUNTIF('Alt Pazar Liste'!A:A, A609)&gt;0, "Alt Pazar", "")))</f>
        <v/>
      </c>
    </row>
    <row r="610" spans="1:24" ht="30" customHeight="1" thickTop="1" thickBot="1">
      <c r="A610" s="125" t="s">
        <v>2160</v>
      </c>
      <c r="B610" s="136" t="s">
        <v>352</v>
      </c>
      <c r="C610" s="137">
        <v>1357332842</v>
      </c>
      <c r="D610" s="137">
        <v>535000000</v>
      </c>
      <c r="E610" s="128">
        <f>VLOOKUP(A610,'Tüm - Sektör'!$A:$H,5,0)</f>
        <v>0</v>
      </c>
      <c r="F610" s="128">
        <f>VLOOKUP(A610,'Tüm - Sektör'!$A:$H,6,0)</f>
        <v>0</v>
      </c>
      <c r="G610" s="127">
        <f>VLOOKUP(A610,'Tüm - Sektör'!$A:$H,7,0)</f>
        <v>0</v>
      </c>
      <c r="H610" s="159">
        <v>80.8</v>
      </c>
      <c r="I610" s="141" t="e">
        <f>VLOOKUP(A610,'Tüm - Sektör'!$A:$H,9,0)</f>
        <v>#REF!</v>
      </c>
      <c r="J610" s="145" t="e">
        <f>VLOOKUP(A610,'Tüm - Sektör'!$A:$H,10,0)</f>
        <v>#REF!</v>
      </c>
      <c r="K610" s="146" t="e">
        <f>VLOOKUP(A610,'Tüm - Sektör'!$A:$H,11,0)</f>
        <v>#REF!</v>
      </c>
      <c r="L610" s="146" t="e">
        <f>VLOOKUP(A610,'Tüm - Sektör'!$A:$H,12,0)</f>
        <v>#REF!</v>
      </c>
      <c r="M610" s="146" t="e">
        <f>VLOOKUP(A610,'Tüm - Sektör'!$A:$H,13,0)</f>
        <v>#REF!</v>
      </c>
      <c r="N610" s="147" t="e">
        <f>VLOOKUP(A610,'Tüm - Sektör'!$A:$H,14,0)</f>
        <v>#REF!</v>
      </c>
      <c r="O610" s="148" t="e">
        <f>VLOOKUP(A610,'Tüm - Sektör'!$A:$H,15,0)</f>
        <v>#REF!</v>
      </c>
      <c r="P610" s="156" t="e">
        <f>VLOOKUP(A610,'Tüm - Sektör'!$A:$H,16,0)</f>
        <v>#REF!</v>
      </c>
      <c r="Q610" s="158">
        <f>E610*G610/100</f>
        <v>0</v>
      </c>
      <c r="R610" s="166" t="str">
        <f>IF(OR(H610="", H611="", Q610=0), "", IF(H610&lt;H611, (H611-H610)/H610, ""))</f>
        <v/>
      </c>
      <c r="S610" s="191">
        <v>0</v>
      </c>
      <c r="T610" s="208">
        <f>S610-Q610</f>
        <v>0</v>
      </c>
      <c r="U610" s="222"/>
      <c r="W610" s="200"/>
      <c r="X610" s="209" t="str">
        <f>IF(COUNTIF('Yıldız Liste'!A:A, A610)&gt;0, "Yıldız Pazar", IF(COUNTIF('Ana Pazar Liste'!A:A, A610)&gt;0, "Ana Pazar", IF(COUNTIF('Alt Pazar Liste'!A:A, A610)&gt;0, "Alt Pazar", "")))</f>
        <v/>
      </c>
    </row>
    <row r="611" spans="1:24" ht="30" customHeight="1" thickTop="1" thickBot="1">
      <c r="A611" s="125" t="s">
        <v>2174</v>
      </c>
      <c r="B611" s="136" t="s">
        <v>352</v>
      </c>
      <c r="C611" s="137">
        <v>1357332842</v>
      </c>
      <c r="D611" s="137">
        <v>535000000</v>
      </c>
      <c r="E611" s="128">
        <f>VLOOKUP(A611,'Tüm - Sektör'!$A:$H,5,0)</f>
        <v>0</v>
      </c>
      <c r="F611" s="128">
        <f>VLOOKUP(A611,'Tüm - Sektör'!$A:$H,6,0)</f>
        <v>0</v>
      </c>
      <c r="G611" s="127">
        <f>VLOOKUP(A611,'Tüm - Sektör'!$A:$H,7,0)</f>
        <v>0</v>
      </c>
      <c r="H611" s="159">
        <v>75.400000000000006</v>
      </c>
      <c r="I611" s="141" t="e">
        <f>VLOOKUP(A611,'Tüm - Sektör'!$A:$H,9,0)</f>
        <v>#REF!</v>
      </c>
      <c r="J611" s="145" t="e">
        <f>VLOOKUP(A611,'Tüm - Sektör'!$A:$H,10,0)</f>
        <v>#REF!</v>
      </c>
      <c r="K611" s="146" t="e">
        <f>VLOOKUP(A611,'Tüm - Sektör'!$A:$H,11,0)</f>
        <v>#REF!</v>
      </c>
      <c r="L611" s="146" t="e">
        <f>VLOOKUP(A611,'Tüm - Sektör'!$A:$H,12,0)</f>
        <v>#REF!</v>
      </c>
      <c r="M611" s="146" t="e">
        <f>VLOOKUP(A611,'Tüm - Sektör'!$A:$H,13,0)</f>
        <v>#REF!</v>
      </c>
      <c r="N611" s="147" t="e">
        <f>VLOOKUP(A611,'Tüm - Sektör'!$A:$H,14,0)</f>
        <v>#REF!</v>
      </c>
      <c r="O611" s="148" t="e">
        <f>VLOOKUP(A611,'Tüm - Sektör'!$A:$H,15,0)</f>
        <v>#REF!</v>
      </c>
      <c r="P611" s="156" t="e">
        <f>VLOOKUP(A611,'Tüm - Sektör'!$A:$H,16,0)</f>
        <v>#REF!</v>
      </c>
      <c r="Q611" s="158">
        <f>E611*G611/100</f>
        <v>0</v>
      </c>
      <c r="R611" s="166" t="str">
        <f>IF(OR(H611="", H612="", Q611=0), "", IF(H611&lt;H612, (H612-H611)/H611, ""))</f>
        <v/>
      </c>
      <c r="S611" s="191">
        <v>0</v>
      </c>
      <c r="T611" s="208">
        <f>S611-Q611</f>
        <v>0</v>
      </c>
      <c r="U611" s="222"/>
      <c r="W611" s="200"/>
      <c r="X611" s="209" t="str">
        <f>IF(COUNTIF('Yıldız Liste'!A:A, A611)&gt;0, "Yıldız Pazar", IF(COUNTIF('Ana Pazar Liste'!A:A, A611)&gt;0, "Ana Pazar", IF(COUNTIF('Alt Pazar Liste'!A:A, A611)&gt;0, "Alt Pazar", "")))</f>
        <v/>
      </c>
    </row>
    <row r="612" spans="1:24" ht="30" customHeight="1" thickTop="1" thickBot="1">
      <c r="A612" s="125" t="s">
        <v>2175</v>
      </c>
      <c r="B612" s="136" t="s">
        <v>352</v>
      </c>
      <c r="C612" s="137">
        <v>1357332842</v>
      </c>
      <c r="D612" s="137">
        <v>535000000</v>
      </c>
      <c r="E612" s="128">
        <f>VLOOKUP(A612,'Tüm - Sektör'!$A:$H,5,0)</f>
        <v>0</v>
      </c>
      <c r="F612" s="128">
        <f>VLOOKUP(A612,'Tüm - Sektör'!$A:$H,6,0)</f>
        <v>0</v>
      </c>
      <c r="G612" s="127">
        <f>VLOOKUP(A612,'Tüm - Sektör'!$A:$H,7,0)</f>
        <v>0</v>
      </c>
      <c r="H612" s="159">
        <v>32.68</v>
      </c>
      <c r="I612" s="141" t="e">
        <f>VLOOKUP(A612,'Tüm - Sektör'!$A:$H,9,0)</f>
        <v>#REF!</v>
      </c>
      <c r="J612" s="145" t="e">
        <f>VLOOKUP(A612,'Tüm - Sektör'!$A:$H,10,0)</f>
        <v>#REF!</v>
      </c>
      <c r="K612" s="146" t="e">
        <f>VLOOKUP(A612,'Tüm - Sektör'!$A:$H,11,0)</f>
        <v>#REF!</v>
      </c>
      <c r="L612" s="146" t="e">
        <f>VLOOKUP(A612,'Tüm - Sektör'!$A:$H,12,0)</f>
        <v>#REF!</v>
      </c>
      <c r="M612" s="146" t="e">
        <f>VLOOKUP(A612,'Tüm - Sektör'!$A:$H,13,0)</f>
        <v>#REF!</v>
      </c>
      <c r="N612" s="147" t="e">
        <f>VLOOKUP(A612,'Tüm - Sektör'!$A:$H,14,0)</f>
        <v>#REF!</v>
      </c>
      <c r="O612" s="148" t="e">
        <f>VLOOKUP(A612,'Tüm - Sektör'!$A:$H,15,0)</f>
        <v>#REF!</v>
      </c>
      <c r="P612" s="156" t="e">
        <f>VLOOKUP(A612,'Tüm - Sektör'!$A:$H,16,0)</f>
        <v>#REF!</v>
      </c>
      <c r="Q612" s="158">
        <f>E612*G612/100</f>
        <v>0</v>
      </c>
      <c r="R612" s="166" t="str">
        <f>IF(OR(H612="", H613="", Q612=0), "", IF(H612&lt;H613, (H613-H612)/H612, ""))</f>
        <v/>
      </c>
      <c r="S612" s="191">
        <v>0</v>
      </c>
      <c r="T612" s="208">
        <f>S612-Q612</f>
        <v>0</v>
      </c>
      <c r="U612" s="222"/>
      <c r="W612" s="200"/>
      <c r="X612" s="209" t="str">
        <f>IF(COUNTIF('Yıldız Liste'!A:A, A612)&gt;0, "Yıldız Pazar", IF(COUNTIF('Ana Pazar Liste'!A:A, A612)&gt;0, "Ana Pazar", IF(COUNTIF('Alt Pazar Liste'!A:A, A612)&gt;0, "Alt Pazar", "")))</f>
        <v/>
      </c>
    </row>
    <row r="613" spans="1:24" ht="30" customHeight="1" thickTop="1" thickBot="1">
      <c r="A613" s="125" t="s">
        <v>2170</v>
      </c>
      <c r="B613" s="136" t="s">
        <v>352</v>
      </c>
      <c r="C613" s="137">
        <v>1357332842</v>
      </c>
      <c r="D613" s="137">
        <v>535000000</v>
      </c>
      <c r="E613" s="128">
        <f>VLOOKUP(A613,'Tüm - Sektör'!$A:$H,5,0)</f>
        <v>0</v>
      </c>
      <c r="F613" s="128">
        <f>VLOOKUP(A613,'Tüm - Sektör'!$A:$H,6,0)</f>
        <v>0</v>
      </c>
      <c r="G613" s="127">
        <f>VLOOKUP(A613,'Tüm - Sektör'!$A:$H,7,0)</f>
        <v>0</v>
      </c>
      <c r="H613" s="159">
        <v>17.600000000000001</v>
      </c>
      <c r="I613" s="141" t="e">
        <f>VLOOKUP(A613,'Tüm - Sektör'!$A:$H,9,0)</f>
        <v>#REF!</v>
      </c>
      <c r="J613" s="145" t="e">
        <f>VLOOKUP(A613,'Tüm - Sektör'!$A:$H,10,0)</f>
        <v>#REF!</v>
      </c>
      <c r="K613" s="146" t="e">
        <f>VLOOKUP(A613,'Tüm - Sektör'!$A:$H,11,0)</f>
        <v>#REF!</v>
      </c>
      <c r="L613" s="146" t="e">
        <f>VLOOKUP(A613,'Tüm - Sektör'!$A:$H,12,0)</f>
        <v>#REF!</v>
      </c>
      <c r="M613" s="146" t="e">
        <f>VLOOKUP(A613,'Tüm - Sektör'!$A:$H,13,0)</f>
        <v>#REF!</v>
      </c>
      <c r="N613" s="147" t="e">
        <f>VLOOKUP(A613,'Tüm - Sektör'!$A:$H,14,0)</f>
        <v>#REF!</v>
      </c>
      <c r="O613" s="148" t="e">
        <f>VLOOKUP(A613,'Tüm - Sektör'!$A:$H,15,0)</f>
        <v>#REF!</v>
      </c>
      <c r="P613" s="156" t="e">
        <f>VLOOKUP(A613,'Tüm - Sektör'!$A:$H,16,0)</f>
        <v>#REF!</v>
      </c>
      <c r="Q613" s="158">
        <f>E613*G613/100</f>
        <v>0</v>
      </c>
      <c r="R613" s="166" t="str">
        <f>IF(OR(H613="", H614="", Q613=0), "", IF(H613&lt;H614, (H614-H613)/H613, ""))</f>
        <v/>
      </c>
      <c r="S613" s="191">
        <v>0</v>
      </c>
      <c r="T613" s="208">
        <f>S613-Q613</f>
        <v>0</v>
      </c>
      <c r="U613" s="222"/>
      <c r="W613" s="200"/>
      <c r="X613" s="209" t="str">
        <f>IF(COUNTIF('Yıldız Liste'!A:A, A613)&gt;0, "Yıldız Pazar", IF(COUNTIF('Ana Pazar Liste'!A:A, A613)&gt;0, "Ana Pazar", IF(COUNTIF('Alt Pazar Liste'!A:A, A613)&gt;0, "Alt Pazar", "")))</f>
        <v/>
      </c>
    </row>
    <row r="614" spans="1:24" ht="30" customHeight="1" thickTop="1" thickBot="1">
      <c r="A614" s="125" t="s">
        <v>712</v>
      </c>
      <c r="E614" s="128">
        <f>VLOOKUP(A614,'Tüm - Sektör'!$A:$H,5,0)</f>
        <v>0</v>
      </c>
      <c r="F614" s="128">
        <f>VLOOKUP(A614,'Tüm - Sektör'!$A:$H,6,0)</f>
        <v>0</v>
      </c>
      <c r="G614" s="127">
        <f>VLOOKUP(A614,'Tüm - Sektör'!$A:$H,7,0)</f>
        <v>0</v>
      </c>
      <c r="H614" s="159">
        <f>VLOOKUP(A614,'Tüm - Sektör'!$A:$H,8,0)</f>
        <v>542.25</v>
      </c>
      <c r="I614" s="141" t="e">
        <f>VLOOKUP(A614,'Tüm - Sektör'!$A:$H,9,0)</f>
        <v>#REF!</v>
      </c>
      <c r="J614" s="145" t="e">
        <f>VLOOKUP(A614,'Tüm - Sektör'!$A:$H,10,0)</f>
        <v>#REF!</v>
      </c>
      <c r="K614" s="146" t="e">
        <f>VLOOKUP(A614,'Tüm - Sektör'!$A:$H,11,0)</f>
        <v>#REF!</v>
      </c>
      <c r="L614" s="146" t="e">
        <f>VLOOKUP(A614,'Tüm - Sektör'!$A:$H,12,0)</f>
        <v>#REF!</v>
      </c>
      <c r="M614" s="146" t="e">
        <f>VLOOKUP(A614,'Tüm - Sektör'!$A:$H,13,0)</f>
        <v>#REF!</v>
      </c>
      <c r="N614" s="147" t="e">
        <f>VLOOKUP(A614,'Tüm - Sektör'!$A:$H,14,0)</f>
        <v>#REF!</v>
      </c>
      <c r="O614" s="148" t="e">
        <f>VLOOKUP(A614,'Tüm - Sektör'!$A:$H,15,0)</f>
        <v>#REF!</v>
      </c>
      <c r="P614" s="156" t="e">
        <f>VLOOKUP(A614,'Tüm - Sektör'!$A:$H,16,0)</f>
        <v>#REF!</v>
      </c>
      <c r="Q614" s="158">
        <f t="shared" ref="Q614" si="9">E614*G614/100</f>
        <v>0</v>
      </c>
      <c r="R614" s="166" t="str">
        <f t="shared" si="7"/>
        <v/>
      </c>
      <c r="S614" s="191">
        <v>0</v>
      </c>
      <c r="T614" s="208">
        <f t="shared" si="8"/>
        <v>0</v>
      </c>
      <c r="U614" s="222"/>
      <c r="W614" s="200"/>
      <c r="X614" s="209" t="str">
        <f>IF(COUNTIF('Yıldız Liste'!A:A, A614)&gt;0, "Yıldız Pazar", IF(COUNTIF('Ana Pazar Liste'!A:A, A614)&gt;0, "Ana Pazar", IF(COUNTIF('Alt Pazar Liste'!A:A, A614)&gt;0, "Alt Pazar", "")))</f>
        <v/>
      </c>
    </row>
    <row r="615" spans="1:24" ht="30" customHeight="1" thickTop="1" thickBot="1">
      <c r="A615" s="125" t="s">
        <v>2179</v>
      </c>
      <c r="B615" s="136"/>
      <c r="C615" s="137">
        <v>0</v>
      </c>
      <c r="D615" s="137">
        <v>0</v>
      </c>
      <c r="E615" s="128">
        <f>VLOOKUP(A615,'Tüm - Sektör'!$A:$H,5,0)</f>
        <v>0</v>
      </c>
      <c r="F615" s="128">
        <f>VLOOKUP(A615,'Tüm - Sektör'!$A:$H,6,0)</f>
        <v>0</v>
      </c>
      <c r="G615" s="127">
        <f>VLOOKUP(A615,'Tüm - Sektör'!$A:$H,7,0)</f>
        <v>0</v>
      </c>
      <c r="H615" s="159">
        <v>31.56</v>
      </c>
      <c r="I615" s="141" t="e">
        <f>VLOOKUP(A615,'Tüm - Sektör'!$A:$H,9,0)</f>
        <v>#REF!</v>
      </c>
      <c r="J615" s="145" t="e">
        <f>VLOOKUP(A615,'Tüm - Sektör'!$A:$H,10,0)</f>
        <v>#REF!</v>
      </c>
      <c r="K615" s="146" t="e">
        <f>VLOOKUP(A615,'Tüm - Sektör'!$A:$H,11,0)</f>
        <v>#REF!</v>
      </c>
      <c r="L615" s="146" t="e">
        <f>VLOOKUP(A615,'Tüm - Sektör'!$A:$H,12,0)</f>
        <v>#REF!</v>
      </c>
      <c r="M615" s="146" t="e">
        <f>VLOOKUP(A615,'Tüm - Sektör'!$A:$H,13,0)</f>
        <v>#REF!</v>
      </c>
      <c r="N615" s="147" t="e">
        <f>VLOOKUP(A615,'Tüm - Sektör'!$A:$H,14,0)</f>
        <v>#REF!</v>
      </c>
      <c r="O615" s="148" t="e">
        <f>VLOOKUP(A615,'Tüm - Sektör'!$A:$H,15,0)</f>
        <v>#REF!</v>
      </c>
      <c r="P615" s="156" t="e">
        <f>VLOOKUP(A615,'Tüm - Sektör'!$A:$H,16,0)</f>
        <v>#REF!</v>
      </c>
      <c r="Q615" s="158">
        <f>E615*G615/100</f>
        <v>0</v>
      </c>
      <c r="R615" s="166" t="str">
        <f>IF(OR(H615="", H616="", Q615=0), "", IF(H615&lt;H616, (H616-H615)/H615, ""))</f>
        <v/>
      </c>
      <c r="S615" s="191">
        <v>0</v>
      </c>
      <c r="T615" s="208">
        <f>S615-Q615</f>
        <v>0</v>
      </c>
      <c r="U615" s="222"/>
      <c r="W615" s="200"/>
      <c r="X615" s="209" t="str">
        <f>IF(COUNTIF('Yıldız Liste'!A:A, A615)&gt;0, "Yıldız Pazar", IF(COUNTIF('Ana Pazar Liste'!A:A, A615)&gt;0, "Ana Pazar", IF(COUNTIF('Alt Pazar Liste'!A:A, A615)&gt;0, "Alt Pazar", "")))</f>
        <v/>
      </c>
    </row>
    <row r="616" spans="1:24" ht="30" customHeight="1" thickTop="1" thickBot="1">
      <c r="A616" s="125" t="s">
        <v>2190</v>
      </c>
      <c r="B616" s="136"/>
      <c r="C616" s="137">
        <v>0</v>
      </c>
      <c r="D616" s="137">
        <v>0</v>
      </c>
      <c r="E616" s="128">
        <f>VLOOKUP(A616,'Tüm - Sektör'!$A:$H,5,0)</f>
        <v>0</v>
      </c>
      <c r="F616" s="128">
        <f>VLOOKUP(A616,'Tüm - Sektör'!$A:$H,6,0)</f>
        <v>0</v>
      </c>
      <c r="G616" s="127">
        <f>VLOOKUP(A616,'Tüm - Sektör'!$A:$H,7,0)</f>
        <v>0</v>
      </c>
      <c r="H616" s="159">
        <v>140.4</v>
      </c>
      <c r="I616" s="141" t="e">
        <f>VLOOKUP(A616,'Tüm - Sektör'!$A:$H,9,0)</f>
        <v>#REF!</v>
      </c>
      <c r="J616" s="145" t="e">
        <f>VLOOKUP(A616,'Tüm - Sektör'!$A:$H,10,0)</f>
        <v>#REF!</v>
      </c>
      <c r="K616" s="146" t="e">
        <f>VLOOKUP(A616,'Tüm - Sektör'!$A:$H,11,0)</f>
        <v>#REF!</v>
      </c>
      <c r="L616" s="146" t="e">
        <f>VLOOKUP(A616,'Tüm - Sektör'!$A:$H,12,0)</f>
        <v>#REF!</v>
      </c>
      <c r="M616" s="146" t="e">
        <f>VLOOKUP(A616,'Tüm - Sektör'!$A:$H,13,0)</f>
        <v>#REF!</v>
      </c>
      <c r="N616" s="147" t="e">
        <f>VLOOKUP(A616,'Tüm - Sektör'!$A:$H,14,0)</f>
        <v>#REF!</v>
      </c>
      <c r="O616" s="148" t="e">
        <f>VLOOKUP(A616,'Tüm - Sektör'!$A:$H,15,0)</f>
        <v>#REF!</v>
      </c>
      <c r="P616" s="156" t="e">
        <f>VLOOKUP(A616,'Tüm - Sektör'!$A:$H,16,0)</f>
        <v>#REF!</v>
      </c>
      <c r="Q616" s="158">
        <f>E616*G616/100</f>
        <v>0</v>
      </c>
      <c r="R616" s="166" t="str">
        <f>IF(OR(H616="", H617="", Q616=0), "", IF(H616&lt;H617, (H617-H616)/H616, ""))</f>
        <v/>
      </c>
      <c r="S616" s="191">
        <v>0</v>
      </c>
      <c r="T616" s="208">
        <f>S616-Q616</f>
        <v>0</v>
      </c>
      <c r="U616" s="222"/>
      <c r="W616" s="200"/>
      <c r="X616" s="209" t="str">
        <f>IF(COUNTIF('Yıldız Liste'!A:A, A616)&gt;0, "Yıldız Pazar", IF(COUNTIF('Ana Pazar Liste'!A:A, A616)&gt;0, "Ana Pazar", IF(COUNTIF('Alt Pazar Liste'!A:A, A616)&gt;0, "Alt Pazar", "")))</f>
        <v/>
      </c>
    </row>
    <row r="617" spans="1:24" ht="30" customHeight="1" thickTop="1" thickBot="1">
      <c r="A617" s="125" t="s">
        <v>2180</v>
      </c>
      <c r="C617" s="149">
        <v>0</v>
      </c>
      <c r="D617" s="149">
        <v>0</v>
      </c>
      <c r="E617" s="128">
        <f>VLOOKUP(A617,'Tüm - Sektör'!$A:$H,5,0)</f>
        <v>0</v>
      </c>
      <c r="F617" s="128">
        <f>VLOOKUP(A617,'Tüm - Sektör'!$A:$H,6,0)</f>
        <v>0</v>
      </c>
      <c r="G617" s="127">
        <f>VLOOKUP(A617,'Tüm - Sektör'!$A:$H,7,0)</f>
        <v>0</v>
      </c>
      <c r="H617" s="159">
        <v>184.9</v>
      </c>
      <c r="I617" s="141"/>
      <c r="J617" s="145"/>
      <c r="K617" s="146"/>
      <c r="L617" s="146"/>
      <c r="M617" s="146"/>
      <c r="N617" s="147"/>
      <c r="O617" s="148"/>
      <c r="P617" s="156"/>
      <c r="Q617" s="158">
        <f>E617*G617/100</f>
        <v>0</v>
      </c>
      <c r="R617" s="166" t="str">
        <f>IF(OR(H617="", H618="", Q617=0), "", IF(H617&lt;H618, (H618-H617)/H617, ""))</f>
        <v/>
      </c>
      <c r="S617" s="191">
        <v>0</v>
      </c>
      <c r="T617" s="208">
        <f>S617-Q617</f>
        <v>0</v>
      </c>
      <c r="U617" s="222"/>
      <c r="W617" s="200"/>
      <c r="X617" s="209" t="str">
        <f>IF(COUNTIF('Yıldız Liste'!A:A, A617)&gt;0, "Yıldız Pazar", IF(COUNTIF('Ana Pazar Liste'!A:A, A617)&gt;0, "Ana Pazar", IF(COUNTIF('Alt Pazar Liste'!A:A, A617)&gt;0, "Alt Pazar", "")))</f>
        <v/>
      </c>
    </row>
    <row r="618" spans="1:24" ht="30" customHeight="1" thickTop="1" thickBot="1">
      <c r="A618" s="125" t="s">
        <v>2193</v>
      </c>
      <c r="B618" s="136"/>
      <c r="C618" s="137">
        <v>0</v>
      </c>
      <c r="D618" s="137">
        <v>0</v>
      </c>
      <c r="E618" s="128">
        <f>VLOOKUP(A618,'Tüm - Sektör'!$A:$H,5,0)</f>
        <v>0</v>
      </c>
      <c r="F618" s="128">
        <f>VLOOKUP(A618,'Tüm - Sektör'!$A:$H,6,0)</f>
        <v>0</v>
      </c>
      <c r="G618" s="127">
        <f>VLOOKUP(A618,'Tüm - Sektör'!$A:$H,7,0)</f>
        <v>0</v>
      </c>
      <c r="H618" s="159">
        <v>94.95</v>
      </c>
      <c r="I618" s="141"/>
      <c r="J618" s="145"/>
      <c r="K618" s="146"/>
      <c r="L618" s="146"/>
      <c r="M618" s="146"/>
      <c r="N618" s="147"/>
      <c r="O618" s="148"/>
      <c r="P618" s="156"/>
      <c r="Q618" s="158">
        <f>E618*G618/100</f>
        <v>0</v>
      </c>
      <c r="R618" s="166" t="str">
        <f>IF(OR(H618="", H619="", Q618=0), "", IF(H618&lt;H619, (H619-H618)/H618, ""))</f>
        <v/>
      </c>
      <c r="S618" s="191">
        <v>0</v>
      </c>
      <c r="T618" s="208">
        <f>S618-Q618</f>
        <v>0</v>
      </c>
      <c r="U618" s="222"/>
      <c r="W618" s="200"/>
      <c r="X618" s="209" t="str">
        <f>IF(COUNTIF('Yıldız Liste'!A:A, A618)&gt;0, "Yıldız Pazar", IF(COUNTIF('Ana Pazar Liste'!A:A, A618)&gt;0, "Ana Pazar", IF(COUNTIF('Alt Pazar Liste'!A:A, A618)&gt;0, "Alt Pazar", "")))</f>
        <v/>
      </c>
    </row>
    <row r="619" spans="1:24" ht="30" customHeight="1" thickTop="1" thickBot="1">
      <c r="A619" s="125" t="s">
        <v>2181</v>
      </c>
      <c r="B619" s="136"/>
      <c r="C619" s="137">
        <v>0</v>
      </c>
      <c r="D619" s="137">
        <v>0</v>
      </c>
      <c r="E619" s="128">
        <f>VLOOKUP(A619,'Tüm - Sektör'!$A:$H,5,0)</f>
        <v>0</v>
      </c>
      <c r="F619" s="128">
        <f>VLOOKUP(A619,'Tüm - Sektör'!$A:$H,6,0)</f>
        <v>0</v>
      </c>
      <c r="G619" s="127">
        <f>VLOOKUP(A619,'Tüm - Sektör'!$A:$H,7,0)</f>
        <v>0</v>
      </c>
      <c r="H619" s="159">
        <v>38.200000000000003</v>
      </c>
      <c r="I619" s="141"/>
      <c r="J619" s="145"/>
      <c r="K619" s="146"/>
      <c r="L619" s="146"/>
      <c r="M619" s="146"/>
      <c r="N619" s="147"/>
      <c r="O619" s="148"/>
      <c r="P619" s="156"/>
      <c r="Q619" s="158">
        <f>E619*G619/100</f>
        <v>0</v>
      </c>
      <c r="R619" s="166" t="str">
        <f>IF(OR(H619="", H620="", Q619=0), "", IF(H619&lt;H620, (H620-H619)/H619, ""))</f>
        <v/>
      </c>
      <c r="S619" s="191">
        <v>0</v>
      </c>
      <c r="T619" s="208">
        <f>S619-Q619</f>
        <v>0</v>
      </c>
      <c r="U619" s="222"/>
      <c r="W619" s="200"/>
      <c r="X619" s="209" t="str">
        <f>IF(COUNTIF('Yıldız Liste'!A:A, A619)&gt;0, "Yıldız Pazar", IF(COUNTIF('Ana Pazar Liste'!A:A, A619)&gt;0, "Ana Pazar", IF(COUNTIF('Alt Pazar Liste'!A:A, A619)&gt;0, "Alt Pazar", "")))</f>
        <v/>
      </c>
    </row>
    <row r="620" spans="1:24" ht="30" customHeight="1" thickTop="1" thickBot="1">
      <c r="A620" s="125" t="s">
        <v>2182</v>
      </c>
      <c r="B620" s="136"/>
      <c r="C620" s="137">
        <v>0</v>
      </c>
      <c r="D620" s="137">
        <v>0</v>
      </c>
      <c r="E620" s="128">
        <f>VLOOKUP(A620,'Tüm - Sektör'!$A:$H,5,0)</f>
        <v>0</v>
      </c>
      <c r="F620" s="128">
        <f>VLOOKUP(A620,'Tüm - Sektör'!$A:$H,6,0)</f>
        <v>0</v>
      </c>
      <c r="G620" s="127">
        <f>VLOOKUP(A620,'Tüm - Sektör'!$A:$H,7,0)</f>
        <v>0</v>
      </c>
      <c r="H620" s="159">
        <v>18.899999999999999</v>
      </c>
      <c r="I620" s="141"/>
      <c r="J620" s="145"/>
      <c r="K620" s="146"/>
      <c r="L620" s="146"/>
      <c r="M620" s="146"/>
      <c r="N620" s="147"/>
      <c r="O620" s="148"/>
      <c r="P620" s="156"/>
      <c r="Q620" s="158">
        <f>E620*G620/100</f>
        <v>0</v>
      </c>
      <c r="R620" s="166" t="str">
        <f>IF(OR(H620="", H621="", Q620=0), "", IF(H620&lt;H621, (H621-H620)/H620, ""))</f>
        <v/>
      </c>
      <c r="S620" s="191">
        <v>0</v>
      </c>
      <c r="T620" s="208">
        <f>S620-Q620</f>
        <v>0</v>
      </c>
      <c r="U620" s="222"/>
      <c r="W620" s="200"/>
      <c r="X620" s="209" t="str">
        <f>IF(COUNTIF('Yıldız Liste'!A:A, A620)&gt;0, "Yıldız Pazar", IF(COUNTIF('Ana Pazar Liste'!A:A, A620)&gt;0, "Ana Pazar", IF(COUNTIF('Alt Pazar Liste'!A:A, A620)&gt;0, "Alt Pazar", "")))</f>
        <v/>
      </c>
    </row>
    <row r="621" spans="1:24" ht="30" customHeight="1" thickTop="1" thickBot="1">
      <c r="A621" s="125" t="s">
        <v>2183</v>
      </c>
      <c r="B621" s="136"/>
      <c r="C621" s="137">
        <v>0</v>
      </c>
      <c r="D621" s="137">
        <v>0</v>
      </c>
      <c r="E621" s="128">
        <f>VLOOKUP(A621,'Tüm - Sektör'!$A:$H,5,0)</f>
        <v>0</v>
      </c>
      <c r="F621" s="128">
        <f>VLOOKUP(A621,'Tüm - Sektör'!$A:$H,6,0)</f>
        <v>0</v>
      </c>
      <c r="G621" s="127">
        <f>VLOOKUP(A621,'Tüm - Sektör'!$A:$H,7,0)</f>
        <v>0</v>
      </c>
      <c r="H621" s="159">
        <v>60.1</v>
      </c>
      <c r="I621" s="141"/>
      <c r="J621" s="145"/>
      <c r="K621" s="146"/>
      <c r="L621" s="146"/>
      <c r="M621" s="146"/>
      <c r="N621" s="147"/>
      <c r="O621" s="148"/>
      <c r="P621" s="156"/>
      <c r="Q621" s="158">
        <f>E621*G621/100</f>
        <v>0</v>
      </c>
      <c r="R621" s="166" t="str">
        <f>IF(OR(H621="", H622="", Q621=0), "", IF(H621&lt;H622, (H622-H621)/H621, ""))</f>
        <v/>
      </c>
      <c r="S621" s="191">
        <v>0</v>
      </c>
      <c r="T621" s="208">
        <f>S621-Q621</f>
        <v>0</v>
      </c>
      <c r="U621" s="222"/>
      <c r="W621" s="200"/>
      <c r="X621" s="209" t="str">
        <f>IF(COUNTIF('Yıldız Liste'!A:A, A621)&gt;0, "Yıldız Pazar", IF(COUNTIF('Ana Pazar Liste'!A:A, A621)&gt;0, "Ana Pazar", IF(COUNTIF('Alt Pazar Liste'!A:A, A621)&gt;0, "Alt Pazar", "")))</f>
        <v/>
      </c>
    </row>
    <row r="622" spans="1:24" ht="30" customHeight="1" thickTop="1" thickBot="1">
      <c r="A622" s="125" t="s">
        <v>2191</v>
      </c>
      <c r="B622" s="136"/>
      <c r="C622" s="137">
        <v>0</v>
      </c>
      <c r="D622" s="137">
        <v>0</v>
      </c>
      <c r="E622" s="128">
        <f>VLOOKUP(A622,'Tüm - Sektör'!$A:$H,5,0)</f>
        <v>0</v>
      </c>
      <c r="F622" s="128">
        <f>VLOOKUP(A622,'Tüm - Sektör'!$A:$H,6,0)</f>
        <v>0</v>
      </c>
      <c r="G622" s="127">
        <f>VLOOKUP(A622,'Tüm - Sektör'!$A:$H,7,0)</f>
        <v>0</v>
      </c>
      <c r="H622" s="159">
        <v>153.9</v>
      </c>
      <c r="I622" s="141"/>
      <c r="J622" s="145"/>
      <c r="K622" s="146"/>
      <c r="L622" s="146"/>
      <c r="M622" s="146"/>
      <c r="N622" s="147"/>
      <c r="O622" s="148"/>
      <c r="P622" s="156"/>
      <c r="Q622" s="158">
        <f>E622*G622/100</f>
        <v>0</v>
      </c>
      <c r="R622" s="166" t="str">
        <f>IF(OR(H622="", H623="", Q622=0), "", IF(H622&lt;H623, (H623-H622)/H622, ""))</f>
        <v/>
      </c>
      <c r="S622" s="191">
        <v>0</v>
      </c>
      <c r="T622" s="208">
        <f>S622-Q622</f>
        <v>0</v>
      </c>
      <c r="U622" s="222"/>
      <c r="W622" s="200"/>
      <c r="X622" s="209" t="str">
        <f>IF(COUNTIF('Yıldız Liste'!A:A, A622)&gt;0, "Yıldız Pazar", IF(COUNTIF('Ana Pazar Liste'!A:A, A622)&gt;0, "Ana Pazar", IF(COUNTIF('Alt Pazar Liste'!A:A, A622)&gt;0, "Alt Pazar", "")))</f>
        <v/>
      </c>
    </row>
    <row r="623" spans="1:24" ht="30" customHeight="1" thickTop="1" thickBot="1">
      <c r="A623" s="125" t="s">
        <v>2192</v>
      </c>
      <c r="B623" s="136"/>
      <c r="C623" s="137">
        <v>0</v>
      </c>
      <c r="D623" s="137">
        <v>0</v>
      </c>
      <c r="E623" s="128">
        <f>VLOOKUP(A623,'Tüm - Sektör'!$A:$H,5,0)</f>
        <v>0</v>
      </c>
      <c r="F623" s="128">
        <f>VLOOKUP(A623,'Tüm - Sektör'!$A:$H,6,0)</f>
        <v>0</v>
      </c>
      <c r="G623" s="127">
        <f>VLOOKUP(A623,'Tüm - Sektör'!$A:$H,7,0)</f>
        <v>0</v>
      </c>
      <c r="H623" s="159">
        <v>114</v>
      </c>
      <c r="I623" s="141"/>
      <c r="J623" s="145"/>
      <c r="K623" s="146"/>
      <c r="L623" s="146"/>
      <c r="M623" s="146"/>
      <c r="N623" s="147"/>
      <c r="O623" s="148"/>
      <c r="P623" s="156"/>
      <c r="Q623" s="158">
        <f>E623*G623/100</f>
        <v>0</v>
      </c>
      <c r="R623" s="166" t="str">
        <f>IF(OR(H623="", H624="", Q623=0), "", IF(H623&lt;H624, (H624-H623)/H623, ""))</f>
        <v/>
      </c>
      <c r="S623" s="191">
        <v>0</v>
      </c>
      <c r="T623" s="208">
        <f>S623-Q623</f>
        <v>0</v>
      </c>
      <c r="U623" s="222"/>
      <c r="W623" s="200"/>
      <c r="X623" s="209" t="str">
        <f>IF(COUNTIF('Yıldız Liste'!A:A, A623)&gt;0, "Yıldız Pazar", IF(COUNTIF('Ana Pazar Liste'!A:A, A623)&gt;0, "Ana Pazar", IF(COUNTIF('Alt Pazar Liste'!A:A, A623)&gt;0, "Alt Pazar", "")))</f>
        <v/>
      </c>
    </row>
    <row r="624" spans="1:24" ht="30" customHeight="1" thickTop="1" thickBot="1">
      <c r="A624" s="125" t="s">
        <v>666</v>
      </c>
      <c r="C624" s="149">
        <v>0</v>
      </c>
      <c r="D624" s="149">
        <v>0</v>
      </c>
      <c r="E624" s="149">
        <v>0</v>
      </c>
      <c r="F624" s="149">
        <v>0</v>
      </c>
      <c r="G624" s="149">
        <v>0</v>
      </c>
      <c r="H624" s="159">
        <v>2.5499999999999998</v>
      </c>
      <c r="R624" s="166" t="str">
        <f>IF(OR(H624="", H625="", Q624=0), "", IF(H624&lt;H625, (H625-H624)/H624, ""))</f>
        <v/>
      </c>
      <c r="T624" s="208">
        <f>S624-Q624</f>
        <v>0</v>
      </c>
      <c r="U624" s="222"/>
      <c r="W624" s="200"/>
      <c r="X624" s="209"/>
    </row>
    <row r="625" spans="1:24" ht="30" customHeight="1" thickTop="1" thickBot="1">
      <c r="A625" s="125" t="s">
        <v>775</v>
      </c>
      <c r="C625" s="149">
        <v>0</v>
      </c>
      <c r="D625" s="149">
        <v>0</v>
      </c>
      <c r="E625" s="149">
        <v>0</v>
      </c>
      <c r="F625" s="149">
        <v>0</v>
      </c>
      <c r="G625" s="149">
        <v>0</v>
      </c>
      <c r="H625" s="159">
        <v>11.67</v>
      </c>
      <c r="R625" s="166" t="str">
        <f>IF(OR(H625="", H626="", Q625=0), "", IF(H625&lt;H626, (H626-H625)/H625, ""))</f>
        <v/>
      </c>
      <c r="T625" s="208">
        <f>S625-Q625</f>
        <v>0</v>
      </c>
      <c r="U625" s="222"/>
      <c r="W625" s="200"/>
      <c r="X625" s="209"/>
    </row>
    <row r="626" spans="1:24" ht="30" customHeight="1" thickTop="1" thickBot="1">
      <c r="A626" s="125" t="s">
        <v>272</v>
      </c>
      <c r="C626" s="149">
        <v>0</v>
      </c>
      <c r="D626" s="149">
        <v>0</v>
      </c>
      <c r="E626" s="149">
        <v>0</v>
      </c>
      <c r="F626" s="149">
        <v>0</v>
      </c>
      <c r="G626" s="149">
        <v>0</v>
      </c>
      <c r="H626" s="159">
        <v>415.75</v>
      </c>
      <c r="R626" s="166" t="str">
        <f>IF(OR(H626="", H627="", Q626=0), "", IF(H626&lt;H627, (H627-H626)/H626, ""))</f>
        <v/>
      </c>
      <c r="T626" s="208">
        <f>S626-Q626</f>
        <v>0</v>
      </c>
      <c r="U626" s="222"/>
      <c r="W626" s="200"/>
      <c r="X626" s="209"/>
    </row>
    <row r="627" spans="1:24" ht="30" customHeight="1" thickTop="1" thickBot="1">
      <c r="A627" s="125" t="s">
        <v>549</v>
      </c>
      <c r="C627" s="149">
        <v>0</v>
      </c>
      <c r="D627" s="149">
        <v>0</v>
      </c>
      <c r="E627" s="149">
        <v>0</v>
      </c>
      <c r="F627" s="149">
        <v>0</v>
      </c>
      <c r="G627" s="149">
        <v>0</v>
      </c>
      <c r="H627" s="159">
        <v>14.5</v>
      </c>
      <c r="R627" s="166" t="str">
        <f>IF(OR(H627="", H628="", Q627=0), "", IF(H627&lt;H628, (H628-H627)/H627, ""))</f>
        <v/>
      </c>
      <c r="T627" s="208">
        <f>S627-Q627</f>
        <v>0</v>
      </c>
      <c r="U627" s="222"/>
      <c r="W627" s="200"/>
      <c r="X627" s="209"/>
    </row>
    <row r="628" spans="1:24" ht="30" customHeight="1" thickTop="1" thickBot="1">
      <c r="A628" s="125" t="s">
        <v>1263</v>
      </c>
      <c r="C628" s="149">
        <v>0</v>
      </c>
      <c r="D628" s="149">
        <v>0</v>
      </c>
      <c r="E628" s="149">
        <v>0</v>
      </c>
      <c r="F628" s="149">
        <v>0</v>
      </c>
      <c r="G628" s="149">
        <v>0</v>
      </c>
      <c r="H628" s="159">
        <v>46.1</v>
      </c>
      <c r="R628" s="166" t="str">
        <f>IF(OR(H628="", H629="", Q628=0), "", IF(H628&lt;H629, (H629-H628)/H628, ""))</f>
        <v/>
      </c>
      <c r="T628" s="208">
        <f>S628-Q628</f>
        <v>0</v>
      </c>
      <c r="U628" s="222"/>
      <c r="W628" s="200"/>
      <c r="X628" s="209"/>
    </row>
    <row r="629" spans="1:24" ht="30" customHeight="1" thickTop="1" thickBot="1">
      <c r="A629" s="125" t="s">
        <v>532</v>
      </c>
      <c r="C629" s="149">
        <v>0</v>
      </c>
      <c r="D629" s="149">
        <v>0</v>
      </c>
      <c r="E629" s="149">
        <v>0</v>
      </c>
      <c r="F629" s="149">
        <v>0</v>
      </c>
      <c r="G629" s="149">
        <v>0</v>
      </c>
      <c r="H629" s="159">
        <v>4.22</v>
      </c>
      <c r="R629" s="166" t="str">
        <f>IF(OR(H629="", H630="", Q629=0), "", IF(H629&lt;H630, (H630-H629)/H629, ""))</f>
        <v/>
      </c>
      <c r="T629" s="208">
        <f>S629-Q629</f>
        <v>0</v>
      </c>
      <c r="U629" s="222"/>
      <c r="W629" s="200"/>
      <c r="X629" s="209"/>
    </row>
    <row r="630" spans="1:24" ht="30" customHeight="1" thickTop="1" thickBot="1">
      <c r="A630" s="125" t="s">
        <v>703</v>
      </c>
      <c r="C630" s="149">
        <v>0</v>
      </c>
      <c r="D630" s="149">
        <v>0</v>
      </c>
      <c r="E630" s="149">
        <v>0</v>
      </c>
      <c r="F630" s="149">
        <v>0</v>
      </c>
      <c r="G630" s="149">
        <v>0</v>
      </c>
      <c r="H630" s="159">
        <v>16.13</v>
      </c>
      <c r="R630" s="166" t="str">
        <f>IF(OR(H630="", H631="", Q630=0), "", IF(H630&lt;H631, (H631-H630)/H630, ""))</f>
        <v/>
      </c>
      <c r="T630" s="208">
        <f>S630-Q630</f>
        <v>0</v>
      </c>
      <c r="U630" s="222"/>
      <c r="W630" s="200"/>
      <c r="X630" s="209"/>
    </row>
    <row r="631" spans="1:24" ht="30" customHeight="1" thickTop="1" thickBot="1">
      <c r="A631" s="125" t="s">
        <v>704</v>
      </c>
      <c r="C631" s="149">
        <v>0</v>
      </c>
      <c r="D631" s="149">
        <v>0</v>
      </c>
      <c r="E631" s="149">
        <v>0</v>
      </c>
      <c r="F631" s="149">
        <v>0</v>
      </c>
      <c r="G631" s="149">
        <v>0</v>
      </c>
      <c r="H631" s="159">
        <v>13.8</v>
      </c>
      <c r="R631" s="166" t="str">
        <f>IF(OR(H631="", H632="", Q631=0), "", IF(H631&lt;H632, (H632-H631)/H631, ""))</f>
        <v/>
      </c>
      <c r="T631" s="208">
        <f>S631-Q631</f>
        <v>0</v>
      </c>
      <c r="U631" s="222"/>
      <c r="W631" s="200"/>
      <c r="X631" s="209"/>
    </row>
    <row r="632" spans="1:24" ht="30" customHeight="1" thickTop="1" thickBot="1">
      <c r="A632" s="125" t="s">
        <v>705</v>
      </c>
      <c r="C632" s="149">
        <v>0</v>
      </c>
      <c r="D632" s="149">
        <v>0</v>
      </c>
      <c r="E632" s="149">
        <v>0</v>
      </c>
      <c r="F632" s="149">
        <v>0</v>
      </c>
      <c r="G632" s="149">
        <v>0</v>
      </c>
      <c r="H632" s="159">
        <v>4.84</v>
      </c>
      <c r="R632" s="166" t="str">
        <f>IF(OR(H632="", H633="", Q632=0), "", IF(H632&lt;H633, (H633-H632)/H632, ""))</f>
        <v/>
      </c>
      <c r="T632" s="208">
        <f>S632-Q632</f>
        <v>0</v>
      </c>
      <c r="U632" s="222"/>
      <c r="W632" s="200"/>
      <c r="X632" s="209"/>
    </row>
    <row r="633" spans="1:24" ht="30" customHeight="1" thickTop="1" thickBot="1">
      <c r="A633" s="125" t="s">
        <v>114</v>
      </c>
      <c r="C633" s="149">
        <v>0</v>
      </c>
      <c r="D633" s="149">
        <v>0</v>
      </c>
      <c r="E633" s="149">
        <v>0</v>
      </c>
      <c r="F633" s="149">
        <v>0</v>
      </c>
      <c r="G633" s="149">
        <v>0</v>
      </c>
      <c r="H633" s="159">
        <v>2.34</v>
      </c>
      <c r="R633" s="166" t="str">
        <f>IF(OR(H633="", H634="", Q633=0), "", IF(H633&lt;H634, (H634-H633)/H633, ""))</f>
        <v/>
      </c>
      <c r="T633" s="208">
        <f>S633-Q633</f>
        <v>0</v>
      </c>
      <c r="U633" s="222"/>
      <c r="W633" s="200"/>
      <c r="X633" s="209"/>
    </row>
    <row r="634" spans="1:24" ht="30" customHeight="1" thickTop="1" thickBot="1">
      <c r="A634" s="125" t="s">
        <v>169</v>
      </c>
      <c r="C634" s="149">
        <v>0</v>
      </c>
      <c r="D634" s="149">
        <v>0</v>
      </c>
      <c r="E634" s="149">
        <v>0</v>
      </c>
      <c r="F634" s="149">
        <v>0</v>
      </c>
      <c r="G634" s="149">
        <v>0</v>
      </c>
      <c r="H634" s="159">
        <v>55.35</v>
      </c>
      <c r="R634" s="166" t="str">
        <f>IF(OR(H634="", H635="", Q634=0), "", IF(H634&lt;H635, (H635-H634)/H634, ""))</f>
        <v/>
      </c>
      <c r="T634" s="208">
        <f>S634-Q634</f>
        <v>0</v>
      </c>
      <c r="U634" s="222"/>
      <c r="W634" s="200"/>
      <c r="X634" s="209"/>
    </row>
    <row r="635" spans="1:24" ht="30" customHeight="1" thickTop="1" thickBot="1">
      <c r="A635" s="125" t="s">
        <v>142</v>
      </c>
      <c r="C635" s="149">
        <v>0</v>
      </c>
      <c r="D635" s="149">
        <v>0</v>
      </c>
      <c r="E635" s="149">
        <v>0</v>
      </c>
      <c r="F635" s="149">
        <v>0</v>
      </c>
      <c r="G635" s="149">
        <v>0</v>
      </c>
      <c r="H635" s="159">
        <v>1.05</v>
      </c>
      <c r="R635" s="166" t="str">
        <f>IF(OR(H635="", H636="", Q635=0), "", IF(H635&lt;H636, (H636-H635)/H635, ""))</f>
        <v/>
      </c>
      <c r="T635" s="208">
        <f>S635-Q635</f>
        <v>0</v>
      </c>
      <c r="U635" s="222"/>
      <c r="W635" s="200"/>
      <c r="X635" s="209"/>
    </row>
    <row r="636" spans="1:24" ht="30" customHeight="1" thickTop="1" thickBot="1">
      <c r="A636" s="125" t="s">
        <v>539</v>
      </c>
      <c r="C636" s="149">
        <v>0</v>
      </c>
      <c r="D636" s="149">
        <v>0</v>
      </c>
      <c r="E636" s="149">
        <v>0</v>
      </c>
      <c r="F636" s="149">
        <v>0</v>
      </c>
      <c r="G636" s="149">
        <v>0</v>
      </c>
      <c r="H636" s="159">
        <v>11.6</v>
      </c>
      <c r="R636" s="166" t="str">
        <f>IF(OR(H636="", H637="", Q636=0), "", IF(H636&lt;H637, (H637-H636)/H636, ""))</f>
        <v/>
      </c>
      <c r="T636" s="208">
        <f>S636-Q636</f>
        <v>0</v>
      </c>
      <c r="U636" s="222"/>
      <c r="W636" s="200"/>
      <c r="X636" s="209"/>
    </row>
    <row r="637" spans="1:24" ht="30" customHeight="1" thickTop="1" thickBot="1">
      <c r="R637" s="166" t="str">
        <f t="shared" si="7"/>
        <v/>
      </c>
      <c r="T637" s="208">
        <f t="shared" si="8"/>
        <v>0</v>
      </c>
      <c r="U637" s="222"/>
      <c r="W637" s="200"/>
      <c r="X637" s="209"/>
    </row>
    <row r="638" spans="1:24" ht="30" customHeight="1" thickTop="1" thickBot="1">
      <c r="R638" s="166" t="str">
        <f t="shared" si="7"/>
        <v/>
      </c>
      <c r="T638" s="208">
        <f t="shared" si="8"/>
        <v>0</v>
      </c>
      <c r="U638" s="222"/>
      <c r="W638" s="200"/>
      <c r="X638" s="209"/>
    </row>
    <row r="639" spans="1:24" ht="30" customHeight="1" thickTop="1" thickBot="1">
      <c r="R639" s="166" t="str">
        <f t="shared" si="7"/>
        <v/>
      </c>
      <c r="T639" s="208">
        <f t="shared" si="8"/>
        <v>0</v>
      </c>
      <c r="U639" s="222"/>
      <c r="W639" s="200"/>
      <c r="X639" s="209"/>
    </row>
    <row r="640" spans="1:24" ht="30" customHeight="1" thickTop="1" thickBot="1">
      <c r="R640" s="166" t="str">
        <f t="shared" si="7"/>
        <v/>
      </c>
      <c r="T640" s="208">
        <f t="shared" si="8"/>
        <v>0</v>
      </c>
      <c r="U640" s="222"/>
      <c r="W640" s="200"/>
      <c r="X640" s="209"/>
    </row>
    <row r="641" spans="18:24" ht="30" customHeight="1" thickTop="1" thickBot="1">
      <c r="R641" s="166" t="str">
        <f t="shared" si="7"/>
        <v/>
      </c>
      <c r="T641" s="208">
        <f t="shared" si="8"/>
        <v>0</v>
      </c>
      <c r="U641" s="222"/>
      <c r="W641" s="200"/>
      <c r="X641" s="209"/>
    </row>
    <row r="642" spans="18:24" ht="30" customHeight="1" thickTop="1" thickBot="1">
      <c r="R642" s="166" t="str">
        <f t="shared" si="7"/>
        <v/>
      </c>
      <c r="T642" s="208">
        <f t="shared" si="8"/>
        <v>0</v>
      </c>
      <c r="W642" s="200"/>
    </row>
    <row r="643" spans="18:24" ht="30" customHeight="1" thickTop="1" thickBot="1">
      <c r="R643" s="166" t="str">
        <f t="shared" si="7"/>
        <v/>
      </c>
      <c r="T643" s="208">
        <f t="shared" si="8"/>
        <v>0</v>
      </c>
      <c r="W643" s="200"/>
    </row>
    <row r="644" spans="18:24" ht="30" customHeight="1" thickTop="1" thickBot="1">
      <c r="R644" s="166" t="str">
        <f t="shared" si="7"/>
        <v/>
      </c>
      <c r="T644" s="208">
        <f t="shared" ref="T644:T707" si="10">S644-Q644</f>
        <v>0</v>
      </c>
      <c r="W644" s="200"/>
    </row>
    <row r="645" spans="18:24" ht="30" customHeight="1" thickTop="1" thickBot="1">
      <c r="R645" s="166" t="str">
        <f t="shared" si="7"/>
        <v/>
      </c>
      <c r="T645" s="208">
        <f t="shared" si="10"/>
        <v>0</v>
      </c>
      <c r="W645" s="200"/>
    </row>
    <row r="646" spans="18:24" ht="30" customHeight="1" thickTop="1" thickBot="1">
      <c r="R646" s="166" t="str">
        <f t="shared" si="7"/>
        <v/>
      </c>
      <c r="T646" s="208">
        <f t="shared" si="10"/>
        <v>0</v>
      </c>
      <c r="W646" s="200"/>
    </row>
    <row r="647" spans="18:24" ht="30" customHeight="1" thickTop="1" thickBot="1">
      <c r="R647" s="166" t="str">
        <f t="shared" si="7"/>
        <v/>
      </c>
      <c r="T647" s="208">
        <f t="shared" si="10"/>
        <v>0</v>
      </c>
      <c r="W647" s="200"/>
    </row>
    <row r="648" spans="18:24" ht="30" customHeight="1" thickTop="1" thickBot="1">
      <c r="R648" s="166" t="str">
        <f t="shared" si="7"/>
        <v/>
      </c>
      <c r="T648" s="208">
        <f t="shared" si="10"/>
        <v>0</v>
      </c>
      <c r="W648" s="200"/>
    </row>
    <row r="649" spans="18:24" ht="30" customHeight="1" thickTop="1" thickBot="1">
      <c r="R649" s="166" t="str">
        <f t="shared" ref="R649:R712" si="11">IF(OR(H649="", H650="", Q649=0), "", IF(H649&lt;H650, (H650-H649)/H649, ""))</f>
        <v/>
      </c>
      <c r="T649" s="208">
        <f t="shared" si="10"/>
        <v>0</v>
      </c>
      <c r="W649" s="200"/>
    </row>
    <row r="650" spans="18:24" ht="30" customHeight="1" thickTop="1" thickBot="1">
      <c r="R650" s="166" t="str">
        <f t="shared" si="11"/>
        <v/>
      </c>
      <c r="T650" s="208">
        <f t="shared" si="10"/>
        <v>0</v>
      </c>
      <c r="W650" s="200"/>
    </row>
    <row r="651" spans="18:24" ht="30" customHeight="1" thickTop="1" thickBot="1">
      <c r="R651" s="166" t="str">
        <f t="shared" si="11"/>
        <v/>
      </c>
      <c r="T651" s="208">
        <f t="shared" si="10"/>
        <v>0</v>
      </c>
      <c r="W651" s="200"/>
    </row>
    <row r="652" spans="18:24" ht="30" customHeight="1" thickTop="1" thickBot="1">
      <c r="R652" s="166" t="str">
        <f t="shared" si="11"/>
        <v/>
      </c>
      <c r="T652" s="208">
        <f t="shared" si="10"/>
        <v>0</v>
      </c>
      <c r="W652" s="200"/>
    </row>
    <row r="653" spans="18:24" ht="30" customHeight="1" thickTop="1" thickBot="1">
      <c r="R653" s="166" t="str">
        <f t="shared" si="11"/>
        <v/>
      </c>
      <c r="T653" s="208">
        <f t="shared" si="10"/>
        <v>0</v>
      </c>
      <c r="W653" s="200"/>
    </row>
    <row r="654" spans="18:24" ht="30" customHeight="1" thickTop="1" thickBot="1">
      <c r="R654" s="166" t="str">
        <f t="shared" si="11"/>
        <v/>
      </c>
      <c r="T654" s="208">
        <f t="shared" si="10"/>
        <v>0</v>
      </c>
      <c r="W654" s="200"/>
    </row>
    <row r="655" spans="18:24" ht="30" customHeight="1" thickTop="1" thickBot="1">
      <c r="R655" s="166" t="str">
        <f t="shared" si="11"/>
        <v/>
      </c>
      <c r="T655" s="208">
        <f t="shared" si="10"/>
        <v>0</v>
      </c>
      <c r="W655" s="200"/>
    </row>
    <row r="656" spans="18:24" ht="30" customHeight="1" thickTop="1" thickBot="1">
      <c r="R656" s="166" t="str">
        <f t="shared" si="11"/>
        <v/>
      </c>
      <c r="T656" s="208">
        <f t="shared" si="10"/>
        <v>0</v>
      </c>
      <c r="W656" s="200"/>
    </row>
    <row r="657" spans="18:23" ht="30" customHeight="1" thickTop="1" thickBot="1">
      <c r="R657" s="166" t="str">
        <f t="shared" si="11"/>
        <v/>
      </c>
      <c r="T657" s="208">
        <f t="shared" si="10"/>
        <v>0</v>
      </c>
      <c r="W657" s="200"/>
    </row>
    <row r="658" spans="18:23" ht="30" customHeight="1" thickTop="1" thickBot="1">
      <c r="R658" s="166" t="str">
        <f t="shared" si="11"/>
        <v/>
      </c>
      <c r="T658" s="208">
        <f t="shared" si="10"/>
        <v>0</v>
      </c>
      <c r="W658" s="200"/>
    </row>
    <row r="659" spans="18:23" ht="30" customHeight="1" thickTop="1" thickBot="1">
      <c r="R659" s="166" t="str">
        <f t="shared" si="11"/>
        <v/>
      </c>
      <c r="T659" s="208">
        <f t="shared" si="10"/>
        <v>0</v>
      </c>
      <c r="W659" s="200"/>
    </row>
    <row r="660" spans="18:23" ht="30" customHeight="1" thickTop="1" thickBot="1">
      <c r="R660" s="166" t="str">
        <f t="shared" si="11"/>
        <v/>
      </c>
      <c r="T660" s="208">
        <f t="shared" si="10"/>
        <v>0</v>
      </c>
      <c r="W660" s="200"/>
    </row>
    <row r="661" spans="18:23" ht="30" customHeight="1" thickTop="1" thickBot="1">
      <c r="R661" s="166" t="str">
        <f t="shared" si="11"/>
        <v/>
      </c>
      <c r="T661" s="208">
        <f t="shared" si="10"/>
        <v>0</v>
      </c>
      <c r="W661" s="200"/>
    </row>
    <row r="662" spans="18:23" ht="30" customHeight="1" thickTop="1" thickBot="1">
      <c r="R662" s="166" t="str">
        <f t="shared" si="11"/>
        <v/>
      </c>
      <c r="T662" s="208">
        <f t="shared" si="10"/>
        <v>0</v>
      </c>
      <c r="W662" s="200"/>
    </row>
    <row r="663" spans="18:23" ht="30" customHeight="1" thickTop="1" thickBot="1">
      <c r="R663" s="166" t="str">
        <f t="shared" si="11"/>
        <v/>
      </c>
      <c r="T663" s="208">
        <f t="shared" si="10"/>
        <v>0</v>
      </c>
      <c r="W663" s="200"/>
    </row>
    <row r="664" spans="18:23" ht="30" customHeight="1" thickTop="1" thickBot="1">
      <c r="R664" s="166" t="str">
        <f t="shared" si="11"/>
        <v/>
      </c>
      <c r="T664" s="208">
        <f t="shared" si="10"/>
        <v>0</v>
      </c>
      <c r="W664" s="200"/>
    </row>
    <row r="665" spans="18:23" ht="30" customHeight="1" thickTop="1" thickBot="1">
      <c r="R665" s="166" t="str">
        <f t="shared" si="11"/>
        <v/>
      </c>
      <c r="T665" s="208">
        <f t="shared" si="10"/>
        <v>0</v>
      </c>
      <c r="W665" s="200"/>
    </row>
    <row r="666" spans="18:23" ht="30" customHeight="1" thickTop="1" thickBot="1">
      <c r="R666" s="166" t="str">
        <f t="shared" si="11"/>
        <v/>
      </c>
      <c r="T666" s="208">
        <f t="shared" si="10"/>
        <v>0</v>
      </c>
      <c r="W666" s="200"/>
    </row>
    <row r="667" spans="18:23" ht="30" customHeight="1" thickTop="1" thickBot="1">
      <c r="R667" s="166" t="str">
        <f t="shared" si="11"/>
        <v/>
      </c>
      <c r="T667" s="208">
        <f t="shared" si="10"/>
        <v>0</v>
      </c>
      <c r="W667" s="200"/>
    </row>
    <row r="668" spans="18:23" ht="30" customHeight="1" thickTop="1" thickBot="1">
      <c r="R668" s="166" t="str">
        <f t="shared" si="11"/>
        <v/>
      </c>
      <c r="T668" s="208">
        <f t="shared" si="10"/>
        <v>0</v>
      </c>
      <c r="W668" s="200"/>
    </row>
    <row r="669" spans="18:23" ht="30" customHeight="1" thickTop="1" thickBot="1">
      <c r="R669" s="166" t="str">
        <f t="shared" si="11"/>
        <v/>
      </c>
      <c r="T669" s="208">
        <f t="shared" si="10"/>
        <v>0</v>
      </c>
      <c r="W669" s="200"/>
    </row>
    <row r="670" spans="18:23" ht="30" customHeight="1" thickTop="1" thickBot="1">
      <c r="R670" s="166" t="str">
        <f t="shared" si="11"/>
        <v/>
      </c>
      <c r="T670" s="208">
        <f t="shared" si="10"/>
        <v>0</v>
      </c>
      <c r="W670" s="200"/>
    </row>
    <row r="671" spans="18:23" ht="30" customHeight="1" thickTop="1" thickBot="1">
      <c r="R671" s="166" t="str">
        <f t="shared" si="11"/>
        <v/>
      </c>
      <c r="T671" s="208">
        <f t="shared" si="10"/>
        <v>0</v>
      </c>
      <c r="W671" s="200"/>
    </row>
    <row r="672" spans="18:23" ht="30" customHeight="1" thickTop="1" thickBot="1">
      <c r="R672" s="166" t="str">
        <f t="shared" si="11"/>
        <v/>
      </c>
      <c r="T672" s="208">
        <f t="shared" si="10"/>
        <v>0</v>
      </c>
      <c r="W672" s="200"/>
    </row>
    <row r="673" spans="18:23" ht="30" customHeight="1" thickTop="1" thickBot="1">
      <c r="R673" s="166" t="str">
        <f t="shared" si="11"/>
        <v/>
      </c>
      <c r="T673" s="208">
        <f t="shared" si="10"/>
        <v>0</v>
      </c>
      <c r="W673" s="200"/>
    </row>
    <row r="674" spans="18:23" ht="30" customHeight="1" thickTop="1" thickBot="1">
      <c r="R674" s="166" t="str">
        <f t="shared" si="11"/>
        <v/>
      </c>
      <c r="T674" s="208">
        <f t="shared" si="10"/>
        <v>0</v>
      </c>
      <c r="W674" s="200"/>
    </row>
    <row r="675" spans="18:23" ht="30" customHeight="1" thickTop="1" thickBot="1">
      <c r="R675" s="166" t="str">
        <f t="shared" si="11"/>
        <v/>
      </c>
      <c r="T675" s="208">
        <f t="shared" si="10"/>
        <v>0</v>
      </c>
      <c r="W675" s="200"/>
    </row>
    <row r="676" spans="18:23" ht="30" customHeight="1" thickTop="1" thickBot="1">
      <c r="R676" s="166" t="str">
        <f t="shared" si="11"/>
        <v/>
      </c>
      <c r="T676" s="208">
        <f t="shared" si="10"/>
        <v>0</v>
      </c>
      <c r="W676" s="200"/>
    </row>
    <row r="677" spans="18:23" ht="30" customHeight="1" thickTop="1" thickBot="1">
      <c r="R677" s="166" t="str">
        <f t="shared" si="11"/>
        <v/>
      </c>
      <c r="T677" s="208">
        <f t="shared" si="10"/>
        <v>0</v>
      </c>
      <c r="W677" s="200"/>
    </row>
    <row r="678" spans="18:23" ht="30" customHeight="1" thickTop="1" thickBot="1">
      <c r="R678" s="166" t="str">
        <f t="shared" si="11"/>
        <v/>
      </c>
      <c r="T678" s="208">
        <f t="shared" si="10"/>
        <v>0</v>
      </c>
      <c r="W678" s="200"/>
    </row>
    <row r="679" spans="18:23" ht="30" customHeight="1" thickTop="1" thickBot="1">
      <c r="R679" s="166" t="str">
        <f t="shared" si="11"/>
        <v/>
      </c>
      <c r="T679" s="208">
        <f t="shared" si="10"/>
        <v>0</v>
      </c>
      <c r="W679" s="200"/>
    </row>
    <row r="680" spans="18:23" ht="30" customHeight="1" thickTop="1" thickBot="1">
      <c r="R680" s="166" t="str">
        <f t="shared" si="11"/>
        <v/>
      </c>
      <c r="T680" s="208">
        <f t="shared" si="10"/>
        <v>0</v>
      </c>
      <c r="W680" s="200"/>
    </row>
    <row r="681" spans="18:23" ht="30" customHeight="1" thickTop="1" thickBot="1">
      <c r="R681" s="166" t="str">
        <f t="shared" si="11"/>
        <v/>
      </c>
      <c r="T681" s="208">
        <f t="shared" si="10"/>
        <v>0</v>
      </c>
      <c r="W681" s="200"/>
    </row>
    <row r="682" spans="18:23" ht="30" customHeight="1" thickTop="1" thickBot="1">
      <c r="R682" s="166" t="str">
        <f t="shared" si="11"/>
        <v/>
      </c>
      <c r="T682" s="208">
        <f t="shared" si="10"/>
        <v>0</v>
      </c>
      <c r="W682" s="200"/>
    </row>
    <row r="683" spans="18:23" ht="30" customHeight="1" thickTop="1" thickBot="1">
      <c r="R683" s="166" t="str">
        <f t="shared" si="11"/>
        <v/>
      </c>
      <c r="T683" s="208">
        <f t="shared" si="10"/>
        <v>0</v>
      </c>
      <c r="W683" s="200"/>
    </row>
    <row r="684" spans="18:23" ht="30" customHeight="1" thickTop="1" thickBot="1">
      <c r="R684" s="166" t="str">
        <f t="shared" si="11"/>
        <v/>
      </c>
      <c r="T684" s="208">
        <f t="shared" si="10"/>
        <v>0</v>
      </c>
      <c r="W684" s="200"/>
    </row>
    <row r="685" spans="18:23" ht="30" customHeight="1" thickTop="1" thickBot="1">
      <c r="R685" s="166" t="str">
        <f t="shared" si="11"/>
        <v/>
      </c>
      <c r="T685" s="208">
        <f t="shared" si="10"/>
        <v>0</v>
      </c>
      <c r="W685" s="200"/>
    </row>
    <row r="686" spans="18:23" ht="30" customHeight="1" thickTop="1" thickBot="1">
      <c r="R686" s="166" t="str">
        <f t="shared" si="11"/>
        <v/>
      </c>
      <c r="T686" s="208">
        <f t="shared" si="10"/>
        <v>0</v>
      </c>
      <c r="W686" s="200"/>
    </row>
    <row r="687" spans="18:23" ht="30" customHeight="1" thickTop="1" thickBot="1">
      <c r="R687" s="166" t="str">
        <f t="shared" si="11"/>
        <v/>
      </c>
      <c r="T687" s="208">
        <f t="shared" si="10"/>
        <v>0</v>
      </c>
      <c r="W687" s="200"/>
    </row>
    <row r="688" spans="18:23" ht="30" customHeight="1" thickTop="1" thickBot="1">
      <c r="R688" s="166" t="str">
        <f t="shared" si="11"/>
        <v/>
      </c>
      <c r="T688" s="208">
        <f t="shared" si="10"/>
        <v>0</v>
      </c>
      <c r="W688" s="200"/>
    </row>
    <row r="689" spans="18:23" ht="30" customHeight="1" thickTop="1" thickBot="1">
      <c r="R689" s="166" t="str">
        <f t="shared" si="11"/>
        <v/>
      </c>
      <c r="T689" s="208">
        <f t="shared" si="10"/>
        <v>0</v>
      </c>
      <c r="W689" s="200"/>
    </row>
    <row r="690" spans="18:23" ht="30" customHeight="1" thickTop="1" thickBot="1">
      <c r="R690" s="166" t="str">
        <f t="shared" si="11"/>
        <v/>
      </c>
      <c r="T690" s="208">
        <f t="shared" si="10"/>
        <v>0</v>
      </c>
      <c r="W690" s="200"/>
    </row>
    <row r="691" spans="18:23" ht="30" customHeight="1" thickTop="1" thickBot="1">
      <c r="R691" s="166" t="str">
        <f t="shared" si="11"/>
        <v/>
      </c>
      <c r="T691" s="208">
        <f t="shared" si="10"/>
        <v>0</v>
      </c>
      <c r="W691" s="200"/>
    </row>
    <row r="692" spans="18:23" ht="30" customHeight="1" thickTop="1" thickBot="1">
      <c r="R692" s="166" t="str">
        <f t="shared" si="11"/>
        <v/>
      </c>
      <c r="T692" s="208">
        <f t="shared" si="10"/>
        <v>0</v>
      </c>
      <c r="W692" s="200"/>
    </row>
    <row r="693" spans="18:23" ht="30" customHeight="1" thickTop="1" thickBot="1">
      <c r="R693" s="166" t="str">
        <f t="shared" si="11"/>
        <v/>
      </c>
      <c r="T693" s="208">
        <f t="shared" si="10"/>
        <v>0</v>
      </c>
      <c r="W693" s="200"/>
    </row>
    <row r="694" spans="18:23" ht="30" customHeight="1" thickTop="1" thickBot="1">
      <c r="R694" s="166" t="str">
        <f t="shared" si="11"/>
        <v/>
      </c>
      <c r="T694" s="208">
        <f t="shared" si="10"/>
        <v>0</v>
      </c>
      <c r="W694" s="200"/>
    </row>
    <row r="695" spans="18:23" ht="30" customHeight="1" thickTop="1" thickBot="1">
      <c r="R695" s="166" t="str">
        <f t="shared" si="11"/>
        <v/>
      </c>
      <c r="T695" s="208">
        <f t="shared" si="10"/>
        <v>0</v>
      </c>
      <c r="W695" s="200"/>
    </row>
    <row r="696" spans="18:23" ht="30" customHeight="1" thickTop="1" thickBot="1">
      <c r="R696" s="166" t="str">
        <f t="shared" si="11"/>
        <v/>
      </c>
      <c r="T696" s="208">
        <f t="shared" si="10"/>
        <v>0</v>
      </c>
      <c r="W696" s="200"/>
    </row>
    <row r="697" spans="18:23" ht="30" customHeight="1" thickTop="1" thickBot="1">
      <c r="R697" s="166" t="str">
        <f t="shared" si="11"/>
        <v/>
      </c>
      <c r="T697" s="208">
        <f t="shared" si="10"/>
        <v>0</v>
      </c>
      <c r="W697" s="200"/>
    </row>
    <row r="698" spans="18:23" ht="30" customHeight="1" thickTop="1" thickBot="1">
      <c r="R698" s="166" t="str">
        <f t="shared" si="11"/>
        <v/>
      </c>
      <c r="T698" s="208">
        <f t="shared" si="10"/>
        <v>0</v>
      </c>
      <c r="W698" s="200"/>
    </row>
    <row r="699" spans="18:23" ht="30" customHeight="1" thickTop="1" thickBot="1">
      <c r="R699" s="166" t="str">
        <f t="shared" si="11"/>
        <v/>
      </c>
      <c r="T699" s="208">
        <f t="shared" si="10"/>
        <v>0</v>
      </c>
      <c r="W699" s="200"/>
    </row>
    <row r="700" spans="18:23" ht="30" customHeight="1" thickTop="1" thickBot="1">
      <c r="R700" s="166" t="str">
        <f t="shared" si="11"/>
        <v/>
      </c>
      <c r="T700" s="208">
        <f t="shared" si="10"/>
        <v>0</v>
      </c>
      <c r="W700" s="200"/>
    </row>
    <row r="701" spans="18:23" ht="30" customHeight="1" thickTop="1" thickBot="1">
      <c r="R701" s="166" t="str">
        <f t="shared" si="11"/>
        <v/>
      </c>
      <c r="T701" s="208">
        <f t="shared" si="10"/>
        <v>0</v>
      </c>
      <c r="W701" s="200"/>
    </row>
    <row r="702" spans="18:23" ht="30" customHeight="1" thickTop="1" thickBot="1">
      <c r="R702" s="166" t="str">
        <f t="shared" si="11"/>
        <v/>
      </c>
      <c r="T702" s="208">
        <f t="shared" si="10"/>
        <v>0</v>
      </c>
      <c r="W702" s="200"/>
    </row>
    <row r="703" spans="18:23" ht="30" customHeight="1" thickTop="1" thickBot="1">
      <c r="R703" s="166" t="str">
        <f t="shared" si="11"/>
        <v/>
      </c>
      <c r="T703" s="208">
        <f t="shared" si="10"/>
        <v>0</v>
      </c>
      <c r="W703" s="200"/>
    </row>
    <row r="704" spans="18:23" ht="30" customHeight="1" thickTop="1" thickBot="1">
      <c r="R704" s="166" t="str">
        <f t="shared" si="11"/>
        <v/>
      </c>
      <c r="T704" s="208">
        <f t="shared" si="10"/>
        <v>0</v>
      </c>
      <c r="W704" s="200"/>
    </row>
    <row r="705" spans="18:23" ht="30" customHeight="1" thickTop="1" thickBot="1">
      <c r="R705" s="166" t="str">
        <f t="shared" si="11"/>
        <v/>
      </c>
      <c r="T705" s="208">
        <f t="shared" si="10"/>
        <v>0</v>
      </c>
      <c r="W705" s="200"/>
    </row>
    <row r="706" spans="18:23" ht="30" customHeight="1" thickTop="1" thickBot="1">
      <c r="R706" s="166" t="str">
        <f t="shared" si="11"/>
        <v/>
      </c>
      <c r="T706" s="208">
        <f t="shared" si="10"/>
        <v>0</v>
      </c>
      <c r="W706" s="200"/>
    </row>
    <row r="707" spans="18:23" ht="30" customHeight="1" thickTop="1" thickBot="1">
      <c r="R707" s="166" t="str">
        <f t="shared" si="11"/>
        <v/>
      </c>
      <c r="T707" s="208">
        <f t="shared" si="10"/>
        <v>0</v>
      </c>
      <c r="W707" s="200"/>
    </row>
    <row r="708" spans="18:23" ht="30" customHeight="1" thickTop="1" thickBot="1">
      <c r="R708" s="166" t="str">
        <f t="shared" si="11"/>
        <v/>
      </c>
      <c r="T708" s="208">
        <f t="shared" ref="T708:T771" si="12">S708-Q708</f>
        <v>0</v>
      </c>
      <c r="W708" s="200"/>
    </row>
    <row r="709" spans="18:23" ht="30" customHeight="1" thickTop="1" thickBot="1">
      <c r="R709" s="166" t="str">
        <f t="shared" si="11"/>
        <v/>
      </c>
      <c r="T709" s="208">
        <f t="shared" si="12"/>
        <v>0</v>
      </c>
      <c r="W709" s="200"/>
    </row>
    <row r="710" spans="18:23" ht="30" customHeight="1" thickTop="1" thickBot="1">
      <c r="R710" s="166" t="str">
        <f t="shared" si="11"/>
        <v/>
      </c>
      <c r="T710" s="208">
        <f t="shared" si="12"/>
        <v>0</v>
      </c>
      <c r="W710" s="200"/>
    </row>
    <row r="711" spans="18:23" ht="30" customHeight="1" thickTop="1" thickBot="1">
      <c r="R711" s="166" t="str">
        <f t="shared" si="11"/>
        <v/>
      </c>
      <c r="T711" s="208">
        <f t="shared" si="12"/>
        <v>0</v>
      </c>
      <c r="W711" s="200"/>
    </row>
    <row r="712" spans="18:23" ht="30" customHeight="1" thickTop="1" thickBot="1">
      <c r="R712" s="166" t="str">
        <f t="shared" si="11"/>
        <v/>
      </c>
      <c r="T712" s="208">
        <f t="shared" si="12"/>
        <v>0</v>
      </c>
      <c r="W712" s="200"/>
    </row>
    <row r="713" spans="18:23" ht="30" customHeight="1" thickTop="1" thickBot="1">
      <c r="R713" s="166" t="str">
        <f t="shared" ref="R713:R774" si="13">IF(OR(H713="", H714="", Q713=0), "", IF(H713&lt;H714, (H714-H713)/H713, ""))</f>
        <v/>
      </c>
      <c r="T713" s="208">
        <f t="shared" si="12"/>
        <v>0</v>
      </c>
      <c r="W713" s="200"/>
    </row>
    <row r="714" spans="18:23" ht="30" customHeight="1" thickTop="1" thickBot="1">
      <c r="R714" s="166" t="str">
        <f t="shared" si="13"/>
        <v/>
      </c>
      <c r="T714" s="208">
        <f t="shared" si="12"/>
        <v>0</v>
      </c>
      <c r="W714" s="200"/>
    </row>
    <row r="715" spans="18:23" ht="30" customHeight="1" thickTop="1" thickBot="1">
      <c r="R715" s="166" t="str">
        <f t="shared" si="13"/>
        <v/>
      </c>
      <c r="T715" s="208">
        <f t="shared" si="12"/>
        <v>0</v>
      </c>
      <c r="W715" s="200"/>
    </row>
    <row r="716" spans="18:23" ht="30" customHeight="1" thickTop="1" thickBot="1">
      <c r="R716" s="166" t="str">
        <f t="shared" si="13"/>
        <v/>
      </c>
      <c r="T716" s="208">
        <f t="shared" si="12"/>
        <v>0</v>
      </c>
      <c r="W716" s="200"/>
    </row>
    <row r="717" spans="18:23" ht="30" customHeight="1" thickTop="1" thickBot="1">
      <c r="R717" s="166" t="str">
        <f t="shared" si="13"/>
        <v/>
      </c>
      <c r="T717" s="208">
        <f t="shared" si="12"/>
        <v>0</v>
      </c>
      <c r="W717" s="200"/>
    </row>
    <row r="718" spans="18:23" ht="30" customHeight="1" thickTop="1" thickBot="1">
      <c r="R718" s="166" t="str">
        <f t="shared" si="13"/>
        <v/>
      </c>
      <c r="T718" s="208">
        <f t="shared" si="12"/>
        <v>0</v>
      </c>
      <c r="W718" s="200"/>
    </row>
    <row r="719" spans="18:23" ht="30" customHeight="1" thickTop="1" thickBot="1">
      <c r="R719" s="166" t="str">
        <f t="shared" si="13"/>
        <v/>
      </c>
      <c r="T719" s="208">
        <f t="shared" si="12"/>
        <v>0</v>
      </c>
      <c r="W719" s="200"/>
    </row>
    <row r="720" spans="18:23" ht="30" customHeight="1" thickTop="1" thickBot="1">
      <c r="R720" s="166" t="str">
        <f t="shared" si="13"/>
        <v/>
      </c>
      <c r="T720" s="208">
        <f t="shared" si="12"/>
        <v>0</v>
      </c>
      <c r="W720" s="200"/>
    </row>
    <row r="721" spans="18:23" ht="30" customHeight="1" thickTop="1" thickBot="1">
      <c r="R721" s="166" t="str">
        <f t="shared" si="13"/>
        <v/>
      </c>
      <c r="T721" s="208">
        <f t="shared" si="12"/>
        <v>0</v>
      </c>
      <c r="W721" s="200"/>
    </row>
    <row r="722" spans="18:23" ht="30" customHeight="1" thickTop="1" thickBot="1">
      <c r="R722" s="166" t="str">
        <f t="shared" si="13"/>
        <v/>
      </c>
      <c r="T722" s="208">
        <f t="shared" si="12"/>
        <v>0</v>
      </c>
      <c r="W722" s="200"/>
    </row>
    <row r="723" spans="18:23" ht="30" customHeight="1" thickTop="1" thickBot="1">
      <c r="R723" s="166" t="str">
        <f t="shared" si="13"/>
        <v/>
      </c>
      <c r="T723" s="208">
        <f t="shared" si="12"/>
        <v>0</v>
      </c>
      <c r="W723" s="200"/>
    </row>
    <row r="724" spans="18:23" ht="30" customHeight="1" thickTop="1" thickBot="1">
      <c r="R724" s="166" t="str">
        <f t="shared" si="13"/>
        <v/>
      </c>
      <c r="T724" s="208">
        <f t="shared" si="12"/>
        <v>0</v>
      </c>
      <c r="W724" s="200"/>
    </row>
    <row r="725" spans="18:23" ht="30" customHeight="1" thickTop="1" thickBot="1">
      <c r="R725" s="166" t="str">
        <f t="shared" si="13"/>
        <v/>
      </c>
      <c r="T725" s="208">
        <f t="shared" si="12"/>
        <v>0</v>
      </c>
      <c r="W725" s="200"/>
    </row>
    <row r="726" spans="18:23" ht="30" customHeight="1" thickTop="1" thickBot="1">
      <c r="R726" s="166" t="str">
        <f t="shared" si="13"/>
        <v/>
      </c>
      <c r="T726" s="208">
        <f t="shared" si="12"/>
        <v>0</v>
      </c>
      <c r="W726" s="200"/>
    </row>
    <row r="727" spans="18:23" ht="30" customHeight="1" thickTop="1" thickBot="1">
      <c r="R727" s="166" t="str">
        <f t="shared" si="13"/>
        <v/>
      </c>
      <c r="T727" s="208">
        <f t="shared" si="12"/>
        <v>0</v>
      </c>
      <c r="W727" s="200"/>
    </row>
    <row r="728" spans="18:23" ht="30" customHeight="1" thickTop="1" thickBot="1">
      <c r="R728" s="166" t="str">
        <f t="shared" si="13"/>
        <v/>
      </c>
      <c r="T728" s="208">
        <f t="shared" si="12"/>
        <v>0</v>
      </c>
      <c r="W728" s="200"/>
    </row>
    <row r="729" spans="18:23" ht="30" customHeight="1" thickTop="1" thickBot="1">
      <c r="R729" s="166" t="str">
        <f t="shared" si="13"/>
        <v/>
      </c>
      <c r="T729" s="208">
        <f t="shared" si="12"/>
        <v>0</v>
      </c>
      <c r="W729" s="200"/>
    </row>
    <row r="730" spans="18:23" ht="30" customHeight="1" thickTop="1" thickBot="1">
      <c r="R730" s="166" t="str">
        <f t="shared" si="13"/>
        <v/>
      </c>
      <c r="T730" s="208">
        <f t="shared" si="12"/>
        <v>0</v>
      </c>
      <c r="W730" s="200"/>
    </row>
    <row r="731" spans="18:23" ht="30" customHeight="1" thickTop="1" thickBot="1">
      <c r="R731" s="166" t="str">
        <f t="shared" si="13"/>
        <v/>
      </c>
      <c r="T731" s="208">
        <f t="shared" si="12"/>
        <v>0</v>
      </c>
      <c r="W731" s="200"/>
    </row>
    <row r="732" spans="18:23" ht="30" customHeight="1" thickTop="1" thickBot="1">
      <c r="R732" s="166" t="str">
        <f t="shared" si="13"/>
        <v/>
      </c>
      <c r="T732" s="208">
        <f t="shared" si="12"/>
        <v>0</v>
      </c>
      <c r="W732" s="200"/>
    </row>
    <row r="733" spans="18:23" ht="30" customHeight="1" thickTop="1" thickBot="1">
      <c r="R733" s="166" t="str">
        <f t="shared" si="13"/>
        <v/>
      </c>
      <c r="T733" s="208">
        <f t="shared" si="12"/>
        <v>0</v>
      </c>
      <c r="W733" s="200"/>
    </row>
    <row r="734" spans="18:23" ht="30" customHeight="1" thickTop="1" thickBot="1">
      <c r="R734" s="166" t="str">
        <f t="shared" si="13"/>
        <v/>
      </c>
      <c r="T734" s="208">
        <f t="shared" si="12"/>
        <v>0</v>
      </c>
      <c r="W734" s="200"/>
    </row>
    <row r="735" spans="18:23" ht="30" customHeight="1" thickTop="1" thickBot="1">
      <c r="R735" s="166" t="str">
        <f t="shared" si="13"/>
        <v/>
      </c>
      <c r="T735" s="208">
        <f t="shared" si="12"/>
        <v>0</v>
      </c>
      <c r="W735" s="200"/>
    </row>
    <row r="736" spans="18:23" ht="30" customHeight="1" thickTop="1" thickBot="1">
      <c r="R736" s="166" t="str">
        <f t="shared" si="13"/>
        <v/>
      </c>
      <c r="T736" s="208">
        <f t="shared" si="12"/>
        <v>0</v>
      </c>
      <c r="W736" s="200"/>
    </row>
    <row r="737" spans="18:23" ht="30" customHeight="1" thickTop="1" thickBot="1">
      <c r="R737" s="166" t="str">
        <f t="shared" si="13"/>
        <v/>
      </c>
      <c r="T737" s="208">
        <f t="shared" si="12"/>
        <v>0</v>
      </c>
      <c r="W737" s="200"/>
    </row>
    <row r="738" spans="18:23" ht="30" customHeight="1" thickTop="1" thickBot="1">
      <c r="R738" s="166" t="str">
        <f t="shared" si="13"/>
        <v/>
      </c>
      <c r="T738" s="208">
        <f t="shared" si="12"/>
        <v>0</v>
      </c>
      <c r="W738" s="200"/>
    </row>
    <row r="739" spans="18:23" ht="30" customHeight="1" thickTop="1" thickBot="1">
      <c r="R739" s="166" t="str">
        <f t="shared" si="13"/>
        <v/>
      </c>
      <c r="T739" s="208">
        <f t="shared" si="12"/>
        <v>0</v>
      </c>
      <c r="W739" s="200"/>
    </row>
    <row r="740" spans="18:23" ht="30" customHeight="1" thickTop="1" thickBot="1">
      <c r="R740" s="166" t="str">
        <f t="shared" si="13"/>
        <v/>
      </c>
      <c r="T740" s="208">
        <f t="shared" si="12"/>
        <v>0</v>
      </c>
      <c r="W740" s="200"/>
    </row>
    <row r="741" spans="18:23" ht="30" customHeight="1" thickTop="1" thickBot="1">
      <c r="R741" s="166" t="str">
        <f t="shared" si="13"/>
        <v/>
      </c>
      <c r="T741" s="208">
        <f t="shared" si="12"/>
        <v>0</v>
      </c>
      <c r="W741" s="200"/>
    </row>
    <row r="742" spans="18:23" ht="30" customHeight="1" thickTop="1" thickBot="1">
      <c r="R742" s="166" t="str">
        <f t="shared" si="13"/>
        <v/>
      </c>
      <c r="T742" s="208">
        <f t="shared" si="12"/>
        <v>0</v>
      </c>
      <c r="W742" s="200"/>
    </row>
    <row r="743" spans="18:23" ht="30" customHeight="1" thickTop="1" thickBot="1">
      <c r="R743" s="166" t="str">
        <f t="shared" si="13"/>
        <v/>
      </c>
      <c r="T743" s="208">
        <f t="shared" si="12"/>
        <v>0</v>
      </c>
      <c r="W743" s="200"/>
    </row>
    <row r="744" spans="18:23" ht="30" customHeight="1" thickTop="1" thickBot="1">
      <c r="R744" s="166" t="str">
        <f t="shared" si="13"/>
        <v/>
      </c>
      <c r="T744" s="208">
        <f t="shared" si="12"/>
        <v>0</v>
      </c>
      <c r="W744" s="200"/>
    </row>
    <row r="745" spans="18:23" ht="30" customHeight="1" thickTop="1" thickBot="1">
      <c r="R745" s="166" t="str">
        <f t="shared" si="13"/>
        <v/>
      </c>
      <c r="T745" s="208">
        <f t="shared" si="12"/>
        <v>0</v>
      </c>
      <c r="W745" s="200"/>
    </row>
    <row r="746" spans="18:23" ht="30" customHeight="1" thickTop="1" thickBot="1">
      <c r="R746" s="166" t="str">
        <f t="shared" si="13"/>
        <v/>
      </c>
      <c r="T746" s="208">
        <f t="shared" si="12"/>
        <v>0</v>
      </c>
      <c r="W746" s="200"/>
    </row>
    <row r="747" spans="18:23" ht="30" customHeight="1" thickTop="1" thickBot="1">
      <c r="R747" s="166" t="str">
        <f t="shared" si="13"/>
        <v/>
      </c>
      <c r="T747" s="208">
        <f t="shared" si="12"/>
        <v>0</v>
      </c>
      <c r="W747" s="200"/>
    </row>
    <row r="748" spans="18:23" ht="30" customHeight="1" thickTop="1" thickBot="1">
      <c r="R748" s="166" t="str">
        <f t="shared" si="13"/>
        <v/>
      </c>
      <c r="T748" s="208">
        <f t="shared" si="12"/>
        <v>0</v>
      </c>
      <c r="W748" s="200"/>
    </row>
    <row r="749" spans="18:23" ht="30" customHeight="1" thickTop="1" thickBot="1">
      <c r="R749" s="166" t="str">
        <f t="shared" si="13"/>
        <v/>
      </c>
      <c r="T749" s="208">
        <f t="shared" si="12"/>
        <v>0</v>
      </c>
      <c r="W749" s="200"/>
    </row>
    <row r="750" spans="18:23" ht="30" customHeight="1" thickTop="1" thickBot="1">
      <c r="R750" s="166" t="str">
        <f t="shared" si="13"/>
        <v/>
      </c>
      <c r="T750" s="208">
        <f t="shared" si="12"/>
        <v>0</v>
      </c>
      <c r="W750" s="200"/>
    </row>
    <row r="751" spans="18:23" ht="30" customHeight="1" thickTop="1" thickBot="1">
      <c r="R751" s="166" t="str">
        <f t="shared" si="13"/>
        <v/>
      </c>
      <c r="T751" s="208">
        <f t="shared" si="12"/>
        <v>0</v>
      </c>
      <c r="W751" s="200"/>
    </row>
    <row r="752" spans="18:23" ht="30" customHeight="1" thickTop="1" thickBot="1">
      <c r="R752" s="166" t="str">
        <f t="shared" si="13"/>
        <v/>
      </c>
      <c r="T752" s="208">
        <f t="shared" si="12"/>
        <v>0</v>
      </c>
      <c r="W752" s="200"/>
    </row>
    <row r="753" spans="18:23" ht="30" customHeight="1" thickTop="1" thickBot="1">
      <c r="R753" s="166" t="str">
        <f t="shared" si="13"/>
        <v/>
      </c>
      <c r="T753" s="208">
        <f t="shared" si="12"/>
        <v>0</v>
      </c>
      <c r="W753" s="200"/>
    </row>
    <row r="754" spans="18:23" ht="30" customHeight="1" thickTop="1" thickBot="1">
      <c r="R754" s="166" t="str">
        <f t="shared" si="13"/>
        <v/>
      </c>
      <c r="T754" s="208">
        <f t="shared" si="12"/>
        <v>0</v>
      </c>
      <c r="W754" s="200"/>
    </row>
    <row r="755" spans="18:23" ht="30" customHeight="1" thickTop="1" thickBot="1">
      <c r="R755" s="166" t="str">
        <f t="shared" si="13"/>
        <v/>
      </c>
      <c r="T755" s="208">
        <f t="shared" si="12"/>
        <v>0</v>
      </c>
      <c r="W755" s="200"/>
    </row>
    <row r="756" spans="18:23" ht="30" customHeight="1" thickTop="1" thickBot="1">
      <c r="R756" s="166" t="str">
        <f t="shared" si="13"/>
        <v/>
      </c>
      <c r="T756" s="208">
        <f t="shared" si="12"/>
        <v>0</v>
      </c>
      <c r="W756" s="200"/>
    </row>
    <row r="757" spans="18:23" ht="30" customHeight="1" thickTop="1" thickBot="1">
      <c r="R757" s="166" t="str">
        <f t="shared" si="13"/>
        <v/>
      </c>
      <c r="T757" s="208">
        <f t="shared" si="12"/>
        <v>0</v>
      </c>
      <c r="W757" s="200"/>
    </row>
    <row r="758" spans="18:23" ht="30" customHeight="1" thickTop="1" thickBot="1">
      <c r="R758" s="166" t="str">
        <f t="shared" si="13"/>
        <v/>
      </c>
      <c r="T758" s="208">
        <f t="shared" si="12"/>
        <v>0</v>
      </c>
    </row>
    <row r="759" spans="18:23" ht="30" customHeight="1" thickTop="1" thickBot="1">
      <c r="R759" s="166" t="str">
        <f t="shared" si="13"/>
        <v/>
      </c>
      <c r="T759" s="208">
        <f t="shared" si="12"/>
        <v>0</v>
      </c>
    </row>
    <row r="760" spans="18:23" ht="30" customHeight="1" thickTop="1" thickBot="1">
      <c r="R760" s="166" t="str">
        <f t="shared" si="13"/>
        <v/>
      </c>
      <c r="T760" s="208">
        <f t="shared" si="12"/>
        <v>0</v>
      </c>
    </row>
    <row r="761" spans="18:23" ht="30" customHeight="1" thickTop="1" thickBot="1">
      <c r="R761" s="166" t="str">
        <f t="shared" si="13"/>
        <v/>
      </c>
      <c r="T761" s="208">
        <f t="shared" si="12"/>
        <v>0</v>
      </c>
    </row>
    <row r="762" spans="18:23" ht="30" customHeight="1" thickTop="1" thickBot="1">
      <c r="R762" s="166" t="str">
        <f t="shared" si="13"/>
        <v/>
      </c>
      <c r="T762" s="208">
        <f t="shared" si="12"/>
        <v>0</v>
      </c>
    </row>
    <row r="763" spans="18:23" ht="30" customHeight="1" thickTop="1" thickBot="1">
      <c r="R763" s="166" t="str">
        <f t="shared" si="13"/>
        <v/>
      </c>
      <c r="T763" s="208">
        <f t="shared" si="12"/>
        <v>0</v>
      </c>
    </row>
    <row r="764" spans="18:23" ht="30" customHeight="1" thickTop="1" thickBot="1">
      <c r="R764" s="166" t="str">
        <f t="shared" si="13"/>
        <v/>
      </c>
      <c r="T764" s="208">
        <f t="shared" si="12"/>
        <v>0</v>
      </c>
    </row>
    <row r="765" spans="18:23" ht="30" customHeight="1" thickTop="1" thickBot="1">
      <c r="R765" s="166" t="str">
        <f t="shared" si="13"/>
        <v/>
      </c>
      <c r="T765" s="208">
        <f t="shared" si="12"/>
        <v>0</v>
      </c>
    </row>
    <row r="766" spans="18:23" ht="30" customHeight="1" thickTop="1" thickBot="1">
      <c r="R766" s="166" t="str">
        <f t="shared" si="13"/>
        <v/>
      </c>
      <c r="T766" s="208">
        <f t="shared" si="12"/>
        <v>0</v>
      </c>
    </row>
    <row r="767" spans="18:23" ht="30" customHeight="1" thickTop="1" thickBot="1">
      <c r="R767" s="166" t="str">
        <f t="shared" si="13"/>
        <v/>
      </c>
      <c r="T767" s="208">
        <f t="shared" si="12"/>
        <v>0</v>
      </c>
    </row>
    <row r="768" spans="18:23" ht="30" customHeight="1" thickTop="1" thickBot="1">
      <c r="R768" s="166" t="str">
        <f t="shared" si="13"/>
        <v/>
      </c>
      <c r="T768" s="208">
        <f t="shared" si="12"/>
        <v>0</v>
      </c>
    </row>
    <row r="769" spans="18:20" ht="30" customHeight="1" thickTop="1" thickBot="1">
      <c r="R769" s="166" t="str">
        <f t="shared" si="13"/>
        <v/>
      </c>
      <c r="T769" s="208">
        <f t="shared" si="12"/>
        <v>0</v>
      </c>
    </row>
    <row r="770" spans="18:20" ht="30" customHeight="1" thickTop="1" thickBot="1">
      <c r="R770" s="166" t="str">
        <f t="shared" si="13"/>
        <v/>
      </c>
      <c r="T770" s="208">
        <f t="shared" si="12"/>
        <v>0</v>
      </c>
    </row>
    <row r="771" spans="18:20" ht="30" customHeight="1" thickTop="1" thickBot="1">
      <c r="R771" s="166" t="str">
        <f t="shared" si="13"/>
        <v/>
      </c>
      <c r="T771" s="208">
        <f t="shared" si="12"/>
        <v>0</v>
      </c>
    </row>
    <row r="772" spans="18:20" ht="30" customHeight="1" thickTop="1" thickBot="1">
      <c r="R772" s="166" t="str">
        <f t="shared" si="13"/>
        <v/>
      </c>
      <c r="T772" s="208">
        <f t="shared" ref="T772:T825" si="14">S772-Q772</f>
        <v>0</v>
      </c>
    </row>
    <row r="773" spans="18:20" ht="30" customHeight="1" thickTop="1" thickBot="1">
      <c r="R773" s="166" t="str">
        <f t="shared" si="13"/>
        <v/>
      </c>
      <c r="T773" s="208">
        <f t="shared" si="14"/>
        <v>0</v>
      </c>
    </row>
    <row r="774" spans="18:20" ht="30" customHeight="1" thickTop="1" thickBot="1">
      <c r="R774" s="166" t="str">
        <f t="shared" si="13"/>
        <v/>
      </c>
      <c r="T774" s="208">
        <f t="shared" si="14"/>
        <v>0</v>
      </c>
    </row>
    <row r="775" spans="18:20" ht="30" customHeight="1" thickTop="1" thickBot="1">
      <c r="R775" s="166" t="str">
        <f t="shared" ref="R775:R806" si="15">IF(Q775&lt;&gt;"", IF(ABS(((232.33-(33.33*Q775))-$A775)/$A775)&gt;=0.05, (232.33-(33.33*Q775)), ""), "")</f>
        <v/>
      </c>
      <c r="T775" s="208">
        <f t="shared" si="14"/>
        <v>0</v>
      </c>
    </row>
    <row r="776" spans="18:20" ht="30" customHeight="1" thickTop="1" thickBot="1">
      <c r="R776" s="166" t="str">
        <f t="shared" si="15"/>
        <v/>
      </c>
      <c r="T776" s="208">
        <f t="shared" si="14"/>
        <v>0</v>
      </c>
    </row>
    <row r="777" spans="18:20" ht="30" customHeight="1" thickTop="1" thickBot="1">
      <c r="R777" s="166" t="str">
        <f t="shared" si="15"/>
        <v/>
      </c>
      <c r="T777" s="208">
        <f t="shared" si="14"/>
        <v>0</v>
      </c>
    </row>
    <row r="778" spans="18:20" ht="30" customHeight="1" thickTop="1" thickBot="1">
      <c r="R778" s="166" t="str">
        <f t="shared" si="15"/>
        <v/>
      </c>
      <c r="T778" s="208">
        <f t="shared" si="14"/>
        <v>0</v>
      </c>
    </row>
    <row r="779" spans="18:20" ht="30" customHeight="1" thickTop="1" thickBot="1">
      <c r="R779" s="166" t="str">
        <f t="shared" si="15"/>
        <v/>
      </c>
      <c r="T779" s="208">
        <f t="shared" si="14"/>
        <v>0</v>
      </c>
    </row>
    <row r="780" spans="18:20" ht="30" customHeight="1" thickTop="1" thickBot="1">
      <c r="R780" s="166" t="str">
        <f t="shared" si="15"/>
        <v/>
      </c>
      <c r="T780" s="208">
        <f t="shared" si="14"/>
        <v>0</v>
      </c>
    </row>
    <row r="781" spans="18:20" ht="30" customHeight="1" thickTop="1" thickBot="1">
      <c r="R781" s="166" t="str">
        <f t="shared" si="15"/>
        <v/>
      </c>
      <c r="T781" s="208">
        <f t="shared" si="14"/>
        <v>0</v>
      </c>
    </row>
    <row r="782" spans="18:20" ht="30" customHeight="1" thickTop="1" thickBot="1">
      <c r="R782" s="166" t="str">
        <f t="shared" si="15"/>
        <v/>
      </c>
      <c r="T782" s="208">
        <f t="shared" si="14"/>
        <v>0</v>
      </c>
    </row>
    <row r="783" spans="18:20" ht="30" customHeight="1" thickTop="1" thickBot="1">
      <c r="R783" s="166" t="str">
        <f t="shared" si="15"/>
        <v/>
      </c>
      <c r="T783" s="208">
        <f t="shared" si="14"/>
        <v>0</v>
      </c>
    </row>
    <row r="784" spans="18:20" ht="30" customHeight="1" thickTop="1" thickBot="1">
      <c r="R784" s="166" t="str">
        <f t="shared" si="15"/>
        <v/>
      </c>
      <c r="T784" s="208">
        <f t="shared" si="14"/>
        <v>0</v>
      </c>
    </row>
    <row r="785" spans="18:20" ht="30" customHeight="1" thickTop="1" thickBot="1">
      <c r="R785" s="166" t="str">
        <f t="shared" si="15"/>
        <v/>
      </c>
      <c r="T785" s="208">
        <f t="shared" si="14"/>
        <v>0</v>
      </c>
    </row>
    <row r="786" spans="18:20" ht="30" customHeight="1" thickTop="1" thickBot="1">
      <c r="R786" s="166" t="str">
        <f t="shared" si="15"/>
        <v/>
      </c>
      <c r="T786" s="208">
        <f t="shared" si="14"/>
        <v>0</v>
      </c>
    </row>
    <row r="787" spans="18:20" ht="30" customHeight="1" thickTop="1" thickBot="1">
      <c r="R787" s="166" t="str">
        <f t="shared" si="15"/>
        <v/>
      </c>
      <c r="T787" s="208">
        <f t="shared" si="14"/>
        <v>0</v>
      </c>
    </row>
    <row r="788" spans="18:20" ht="30" customHeight="1" thickTop="1" thickBot="1">
      <c r="R788" s="166" t="str">
        <f t="shared" si="15"/>
        <v/>
      </c>
      <c r="T788" s="208">
        <f t="shared" si="14"/>
        <v>0</v>
      </c>
    </row>
    <row r="789" spans="18:20" ht="30" customHeight="1" thickTop="1" thickBot="1">
      <c r="R789" s="166" t="str">
        <f t="shared" si="15"/>
        <v/>
      </c>
      <c r="T789" s="208">
        <f t="shared" si="14"/>
        <v>0</v>
      </c>
    </row>
    <row r="790" spans="18:20" ht="30" customHeight="1" thickTop="1" thickBot="1">
      <c r="R790" s="166" t="str">
        <f t="shared" si="15"/>
        <v/>
      </c>
      <c r="T790" s="208">
        <f t="shared" si="14"/>
        <v>0</v>
      </c>
    </row>
    <row r="791" spans="18:20" ht="30" customHeight="1" thickTop="1" thickBot="1">
      <c r="R791" s="166" t="str">
        <f t="shared" si="15"/>
        <v/>
      </c>
      <c r="T791" s="208">
        <f t="shared" si="14"/>
        <v>0</v>
      </c>
    </row>
    <row r="792" spans="18:20" ht="30" customHeight="1" thickTop="1" thickBot="1">
      <c r="R792" s="166" t="str">
        <f t="shared" si="15"/>
        <v/>
      </c>
      <c r="T792" s="208">
        <f t="shared" si="14"/>
        <v>0</v>
      </c>
    </row>
    <row r="793" spans="18:20" ht="30" customHeight="1" thickTop="1" thickBot="1">
      <c r="R793" s="166" t="str">
        <f t="shared" si="15"/>
        <v/>
      </c>
      <c r="T793" s="208">
        <f t="shared" si="14"/>
        <v>0</v>
      </c>
    </row>
    <row r="794" spans="18:20" ht="30" customHeight="1" thickTop="1" thickBot="1">
      <c r="R794" s="166" t="str">
        <f t="shared" si="15"/>
        <v/>
      </c>
      <c r="T794" s="208">
        <f t="shared" si="14"/>
        <v>0</v>
      </c>
    </row>
    <row r="795" spans="18:20" ht="30" customHeight="1" thickTop="1" thickBot="1">
      <c r="R795" s="166" t="str">
        <f t="shared" si="15"/>
        <v/>
      </c>
      <c r="T795" s="208">
        <f t="shared" si="14"/>
        <v>0</v>
      </c>
    </row>
    <row r="796" spans="18:20" ht="30" customHeight="1" thickTop="1" thickBot="1">
      <c r="R796" s="166" t="str">
        <f t="shared" si="15"/>
        <v/>
      </c>
      <c r="T796" s="208">
        <f t="shared" si="14"/>
        <v>0</v>
      </c>
    </row>
    <row r="797" spans="18:20" ht="30" customHeight="1" thickTop="1" thickBot="1">
      <c r="R797" s="166" t="str">
        <f t="shared" si="15"/>
        <v/>
      </c>
      <c r="T797" s="208">
        <f t="shared" si="14"/>
        <v>0</v>
      </c>
    </row>
    <row r="798" spans="18:20" ht="30" customHeight="1" thickTop="1" thickBot="1">
      <c r="R798" s="166" t="str">
        <f t="shared" si="15"/>
        <v/>
      </c>
      <c r="T798" s="208">
        <f t="shared" si="14"/>
        <v>0</v>
      </c>
    </row>
    <row r="799" spans="18:20" ht="30" customHeight="1" thickTop="1" thickBot="1">
      <c r="R799" s="166" t="str">
        <f t="shared" si="15"/>
        <v/>
      </c>
      <c r="T799" s="208">
        <f t="shared" si="14"/>
        <v>0</v>
      </c>
    </row>
    <row r="800" spans="18:20" ht="30" customHeight="1" thickTop="1" thickBot="1">
      <c r="R800" s="166" t="str">
        <f t="shared" si="15"/>
        <v/>
      </c>
      <c r="T800" s="208">
        <f t="shared" si="14"/>
        <v>0</v>
      </c>
    </row>
    <row r="801" spans="18:20" ht="30" customHeight="1" thickTop="1" thickBot="1">
      <c r="R801" s="166" t="str">
        <f t="shared" si="15"/>
        <v/>
      </c>
      <c r="T801" s="208">
        <f t="shared" si="14"/>
        <v>0</v>
      </c>
    </row>
    <row r="802" spans="18:20" ht="30" customHeight="1" thickTop="1" thickBot="1">
      <c r="R802" s="166" t="str">
        <f t="shared" si="15"/>
        <v/>
      </c>
      <c r="T802" s="208">
        <f t="shared" si="14"/>
        <v>0</v>
      </c>
    </row>
    <row r="803" spans="18:20" ht="30" customHeight="1" thickTop="1" thickBot="1">
      <c r="R803" s="166" t="str">
        <f t="shared" si="15"/>
        <v/>
      </c>
      <c r="T803" s="208">
        <f t="shared" si="14"/>
        <v>0</v>
      </c>
    </row>
    <row r="804" spans="18:20" ht="30" customHeight="1" thickTop="1" thickBot="1">
      <c r="R804" s="166" t="str">
        <f t="shared" si="15"/>
        <v/>
      </c>
      <c r="T804" s="208">
        <f t="shared" si="14"/>
        <v>0</v>
      </c>
    </row>
    <row r="805" spans="18:20" ht="30" customHeight="1" thickTop="1" thickBot="1">
      <c r="R805" s="166" t="str">
        <f t="shared" si="15"/>
        <v/>
      </c>
      <c r="T805" s="208">
        <f t="shared" si="14"/>
        <v>0</v>
      </c>
    </row>
    <row r="806" spans="18:20" ht="30" customHeight="1" thickTop="1" thickBot="1">
      <c r="R806" s="166" t="str">
        <f t="shared" si="15"/>
        <v/>
      </c>
      <c r="T806" s="208">
        <f t="shared" si="14"/>
        <v>0</v>
      </c>
    </row>
    <row r="807" spans="18:20" ht="30" customHeight="1" thickTop="1" thickBot="1">
      <c r="R807" s="166" t="str">
        <f t="shared" ref="R807:R838" si="16">IF(Q807&lt;&gt;"", IF(ABS(((232.33-(33.33*Q807))-$A807)/$A807)&gt;=0.05, (232.33-(33.33*Q807)), ""), "")</f>
        <v/>
      </c>
      <c r="T807" s="208">
        <f t="shared" si="14"/>
        <v>0</v>
      </c>
    </row>
    <row r="808" spans="18:20" ht="30" customHeight="1" thickTop="1" thickBot="1">
      <c r="R808" s="166" t="str">
        <f t="shared" si="16"/>
        <v/>
      </c>
      <c r="T808" s="208">
        <f t="shared" si="14"/>
        <v>0</v>
      </c>
    </row>
    <row r="809" spans="18:20" ht="30" customHeight="1" thickTop="1" thickBot="1">
      <c r="R809" s="166" t="str">
        <f t="shared" si="16"/>
        <v/>
      </c>
      <c r="T809" s="208">
        <f t="shared" si="14"/>
        <v>0</v>
      </c>
    </row>
    <row r="810" spans="18:20" ht="30" customHeight="1" thickTop="1" thickBot="1">
      <c r="R810" s="166" t="str">
        <f t="shared" si="16"/>
        <v/>
      </c>
      <c r="T810" s="208">
        <f t="shared" si="14"/>
        <v>0</v>
      </c>
    </row>
    <row r="811" spans="18:20" ht="30" customHeight="1" thickTop="1" thickBot="1">
      <c r="R811" s="166" t="str">
        <f t="shared" si="16"/>
        <v/>
      </c>
      <c r="T811" s="208">
        <f t="shared" si="14"/>
        <v>0</v>
      </c>
    </row>
    <row r="812" spans="18:20" ht="30" customHeight="1" thickTop="1" thickBot="1">
      <c r="R812" s="166" t="str">
        <f t="shared" si="16"/>
        <v/>
      </c>
      <c r="T812" s="208">
        <f t="shared" si="14"/>
        <v>0</v>
      </c>
    </row>
    <row r="813" spans="18:20" ht="30" customHeight="1" thickTop="1" thickBot="1">
      <c r="R813" s="166" t="str">
        <f t="shared" si="16"/>
        <v/>
      </c>
      <c r="T813" s="208">
        <f t="shared" si="14"/>
        <v>0</v>
      </c>
    </row>
    <row r="814" spans="18:20" ht="30" customHeight="1" thickTop="1" thickBot="1">
      <c r="R814" s="166" t="str">
        <f t="shared" si="16"/>
        <v/>
      </c>
      <c r="T814" s="208">
        <f t="shared" si="14"/>
        <v>0</v>
      </c>
    </row>
    <row r="815" spans="18:20" ht="30" customHeight="1" thickTop="1" thickBot="1">
      <c r="R815" s="166" t="str">
        <f t="shared" si="16"/>
        <v/>
      </c>
      <c r="T815" s="208">
        <f t="shared" si="14"/>
        <v>0</v>
      </c>
    </row>
    <row r="816" spans="18:20" ht="30" customHeight="1" thickTop="1" thickBot="1">
      <c r="R816" s="166" t="str">
        <f t="shared" si="16"/>
        <v/>
      </c>
      <c r="T816" s="208">
        <f t="shared" si="14"/>
        <v>0</v>
      </c>
    </row>
    <row r="817" spans="18:20" ht="30" customHeight="1" thickTop="1" thickBot="1">
      <c r="R817" s="166" t="str">
        <f t="shared" si="16"/>
        <v/>
      </c>
      <c r="T817" s="208">
        <f t="shared" si="14"/>
        <v>0</v>
      </c>
    </row>
    <row r="818" spans="18:20" ht="30" customHeight="1" thickTop="1" thickBot="1">
      <c r="R818" s="166" t="str">
        <f t="shared" si="16"/>
        <v/>
      </c>
      <c r="T818" s="208">
        <f t="shared" si="14"/>
        <v>0</v>
      </c>
    </row>
    <row r="819" spans="18:20" ht="30" customHeight="1" thickTop="1" thickBot="1">
      <c r="R819" s="166" t="str">
        <f t="shared" si="16"/>
        <v/>
      </c>
      <c r="T819" s="208">
        <f t="shared" si="14"/>
        <v>0</v>
      </c>
    </row>
    <row r="820" spans="18:20" ht="30" customHeight="1" thickTop="1" thickBot="1">
      <c r="R820" s="166" t="str">
        <f t="shared" si="16"/>
        <v/>
      </c>
      <c r="T820" s="208">
        <f t="shared" si="14"/>
        <v>0</v>
      </c>
    </row>
    <row r="821" spans="18:20" ht="30" customHeight="1" thickTop="1" thickBot="1">
      <c r="R821" s="166" t="str">
        <f t="shared" si="16"/>
        <v/>
      </c>
      <c r="T821" s="208">
        <f t="shared" si="14"/>
        <v>0</v>
      </c>
    </row>
    <row r="822" spans="18:20" ht="30" customHeight="1" thickTop="1" thickBot="1">
      <c r="R822" s="166" t="str">
        <f t="shared" si="16"/>
        <v/>
      </c>
      <c r="T822" s="208">
        <f t="shared" si="14"/>
        <v>0</v>
      </c>
    </row>
    <row r="823" spans="18:20" ht="30" customHeight="1" thickTop="1" thickBot="1">
      <c r="R823" s="166" t="str">
        <f t="shared" si="16"/>
        <v/>
      </c>
      <c r="T823" s="208">
        <f t="shared" si="14"/>
        <v>0</v>
      </c>
    </row>
    <row r="824" spans="18:20" ht="30" customHeight="1" thickTop="1" thickBot="1">
      <c r="R824" s="166" t="str">
        <f t="shared" si="16"/>
        <v/>
      </c>
      <c r="T824" s="208">
        <f t="shared" si="14"/>
        <v>0</v>
      </c>
    </row>
    <row r="825" spans="18:20" ht="30" customHeight="1" thickTop="1" thickBot="1">
      <c r="R825" s="166" t="str">
        <f t="shared" si="16"/>
        <v/>
      </c>
      <c r="T825" s="208">
        <f t="shared" si="14"/>
        <v>0</v>
      </c>
    </row>
    <row r="826" spans="18:20" ht="30" customHeight="1" thickTop="1" thickBot="1">
      <c r="R826" s="166" t="str">
        <f t="shared" si="16"/>
        <v/>
      </c>
    </row>
    <row r="827" spans="18:20" ht="30" customHeight="1" thickTop="1" thickBot="1">
      <c r="R827" s="166" t="str">
        <f t="shared" si="16"/>
        <v/>
      </c>
    </row>
    <row r="828" spans="18:20" ht="30" customHeight="1" thickTop="1" thickBot="1">
      <c r="R828" s="166" t="str">
        <f t="shared" si="16"/>
        <v/>
      </c>
    </row>
    <row r="829" spans="18:20" ht="30" customHeight="1" thickTop="1" thickBot="1">
      <c r="R829" s="166" t="str">
        <f t="shared" si="16"/>
        <v/>
      </c>
    </row>
    <row r="830" spans="18:20" ht="30" customHeight="1" thickTop="1" thickBot="1">
      <c r="R830" s="166" t="str">
        <f t="shared" si="16"/>
        <v/>
      </c>
    </row>
    <row r="831" spans="18:20" ht="30" customHeight="1" thickTop="1" thickBot="1">
      <c r="R831" s="166" t="str">
        <f t="shared" si="16"/>
        <v/>
      </c>
    </row>
    <row r="832" spans="18:20" ht="30" customHeight="1" thickTop="1" thickBot="1">
      <c r="R832" s="166" t="str">
        <f t="shared" si="16"/>
        <v/>
      </c>
    </row>
    <row r="833" spans="18:18" ht="30" customHeight="1" thickTop="1" thickBot="1">
      <c r="R833" s="166" t="str">
        <f t="shared" si="16"/>
        <v/>
      </c>
    </row>
    <row r="834" spans="18:18" ht="30" customHeight="1" thickTop="1" thickBot="1">
      <c r="R834" s="166" t="str">
        <f t="shared" si="16"/>
        <v/>
      </c>
    </row>
    <row r="835" spans="18:18" ht="30" customHeight="1" thickTop="1" thickBot="1">
      <c r="R835" s="166" t="str">
        <f t="shared" si="16"/>
        <v/>
      </c>
    </row>
    <row r="836" spans="18:18" ht="30" customHeight="1" thickTop="1" thickBot="1">
      <c r="R836" s="166" t="str">
        <f t="shared" si="16"/>
        <v/>
      </c>
    </row>
    <row r="837" spans="18:18" ht="30" customHeight="1" thickTop="1" thickBot="1">
      <c r="R837" s="166" t="str">
        <f t="shared" si="16"/>
        <v/>
      </c>
    </row>
    <row r="838" spans="18:18" ht="30" customHeight="1" thickTop="1" thickBot="1">
      <c r="R838" s="166" t="str">
        <f t="shared" si="16"/>
        <v/>
      </c>
    </row>
    <row r="839" spans="18:18" ht="30" customHeight="1" thickTop="1" thickBot="1">
      <c r="R839" s="166" t="str">
        <f t="shared" ref="R839:R870" si="17">IF(Q839&lt;&gt;"", IF(ABS(((232.33-(33.33*Q839))-$A839)/$A839)&gt;=0.05, (232.33-(33.33*Q839)), ""), "")</f>
        <v/>
      </c>
    </row>
    <row r="840" spans="18:18" ht="30" customHeight="1" thickTop="1" thickBot="1">
      <c r="R840" s="166" t="str">
        <f t="shared" si="17"/>
        <v/>
      </c>
    </row>
    <row r="841" spans="18:18" ht="30" customHeight="1" thickTop="1" thickBot="1">
      <c r="R841" s="166" t="str">
        <f t="shared" si="17"/>
        <v/>
      </c>
    </row>
    <row r="842" spans="18:18" ht="30" customHeight="1" thickTop="1" thickBot="1">
      <c r="R842" s="166" t="str">
        <f t="shared" si="17"/>
        <v/>
      </c>
    </row>
    <row r="843" spans="18:18" ht="30" customHeight="1" thickTop="1" thickBot="1">
      <c r="R843" s="166" t="str">
        <f t="shared" si="17"/>
        <v/>
      </c>
    </row>
    <row r="844" spans="18:18" ht="30" customHeight="1" thickTop="1" thickBot="1">
      <c r="R844" s="166" t="str">
        <f t="shared" si="17"/>
        <v/>
      </c>
    </row>
    <row r="845" spans="18:18" ht="30" customHeight="1" thickTop="1" thickBot="1">
      <c r="R845" s="166" t="str">
        <f t="shared" si="17"/>
        <v/>
      </c>
    </row>
    <row r="846" spans="18:18" ht="30" customHeight="1" thickTop="1" thickBot="1">
      <c r="R846" s="166" t="str">
        <f t="shared" si="17"/>
        <v/>
      </c>
    </row>
    <row r="847" spans="18:18" ht="30" customHeight="1" thickTop="1" thickBot="1">
      <c r="R847" s="166" t="str">
        <f t="shared" si="17"/>
        <v/>
      </c>
    </row>
    <row r="848" spans="18:18" ht="30" customHeight="1" thickTop="1" thickBot="1">
      <c r="R848" s="166" t="str">
        <f t="shared" si="17"/>
        <v/>
      </c>
    </row>
    <row r="849" spans="18:18" ht="30" customHeight="1" thickTop="1" thickBot="1">
      <c r="R849" s="166" t="str">
        <f t="shared" si="17"/>
        <v/>
      </c>
    </row>
    <row r="850" spans="18:18" ht="30" customHeight="1" thickTop="1" thickBot="1">
      <c r="R850" s="166" t="str">
        <f t="shared" si="17"/>
        <v/>
      </c>
    </row>
    <row r="851" spans="18:18" ht="30" customHeight="1" thickTop="1" thickBot="1">
      <c r="R851" s="166" t="str">
        <f t="shared" si="17"/>
        <v/>
      </c>
    </row>
    <row r="852" spans="18:18" ht="30" customHeight="1" thickTop="1" thickBot="1">
      <c r="R852" s="166" t="str">
        <f t="shared" si="17"/>
        <v/>
      </c>
    </row>
    <row r="853" spans="18:18" ht="30" customHeight="1" thickTop="1" thickBot="1">
      <c r="R853" s="166" t="str">
        <f t="shared" si="17"/>
        <v/>
      </c>
    </row>
    <row r="854" spans="18:18" ht="30" customHeight="1" thickTop="1" thickBot="1">
      <c r="R854" s="166" t="str">
        <f t="shared" si="17"/>
        <v/>
      </c>
    </row>
    <row r="855" spans="18:18" ht="30" customHeight="1" thickTop="1" thickBot="1">
      <c r="R855" s="166" t="str">
        <f t="shared" si="17"/>
        <v/>
      </c>
    </row>
    <row r="856" spans="18:18" ht="30" customHeight="1" thickTop="1" thickBot="1">
      <c r="R856" s="166" t="str">
        <f t="shared" si="17"/>
        <v/>
      </c>
    </row>
    <row r="857" spans="18:18" ht="30" customHeight="1" thickTop="1" thickBot="1">
      <c r="R857" s="166" t="str">
        <f t="shared" si="17"/>
        <v/>
      </c>
    </row>
    <row r="858" spans="18:18" ht="30" customHeight="1" thickTop="1" thickBot="1">
      <c r="R858" s="166" t="str">
        <f t="shared" si="17"/>
        <v/>
      </c>
    </row>
    <row r="859" spans="18:18" ht="30" customHeight="1" thickTop="1" thickBot="1">
      <c r="R859" s="166" t="str">
        <f t="shared" si="17"/>
        <v/>
      </c>
    </row>
    <row r="860" spans="18:18" ht="30" customHeight="1" thickTop="1" thickBot="1">
      <c r="R860" s="166" t="str">
        <f t="shared" si="17"/>
        <v/>
      </c>
    </row>
    <row r="861" spans="18:18" ht="30" customHeight="1" thickTop="1" thickBot="1">
      <c r="R861" s="166" t="str">
        <f t="shared" si="17"/>
        <v/>
      </c>
    </row>
    <row r="862" spans="18:18" ht="30" customHeight="1" thickTop="1" thickBot="1">
      <c r="R862" s="166" t="str">
        <f t="shared" si="17"/>
        <v/>
      </c>
    </row>
    <row r="863" spans="18:18" ht="30" customHeight="1" thickTop="1" thickBot="1">
      <c r="R863" s="166" t="str">
        <f t="shared" si="17"/>
        <v/>
      </c>
    </row>
    <row r="864" spans="18:18" ht="30" customHeight="1" thickTop="1" thickBot="1">
      <c r="R864" s="166" t="str">
        <f t="shared" si="17"/>
        <v/>
      </c>
    </row>
    <row r="865" spans="18:18" ht="30" customHeight="1" thickTop="1" thickBot="1">
      <c r="R865" s="166" t="str">
        <f t="shared" si="17"/>
        <v/>
      </c>
    </row>
    <row r="866" spans="18:18" ht="30" customHeight="1" thickTop="1" thickBot="1">
      <c r="R866" s="166" t="str">
        <f t="shared" si="17"/>
        <v/>
      </c>
    </row>
    <row r="867" spans="18:18" ht="30" customHeight="1" thickTop="1" thickBot="1">
      <c r="R867" s="166" t="str">
        <f t="shared" si="17"/>
        <v/>
      </c>
    </row>
    <row r="868" spans="18:18" ht="30" customHeight="1" thickTop="1" thickBot="1">
      <c r="R868" s="166" t="str">
        <f t="shared" si="17"/>
        <v/>
      </c>
    </row>
    <row r="869" spans="18:18" ht="30" customHeight="1" thickTop="1" thickBot="1">
      <c r="R869" s="166" t="str">
        <f t="shared" si="17"/>
        <v/>
      </c>
    </row>
    <row r="870" spans="18:18" ht="30" customHeight="1" thickTop="1" thickBot="1">
      <c r="R870" s="166" t="str">
        <f t="shared" si="17"/>
        <v/>
      </c>
    </row>
    <row r="871" spans="18:18" ht="30" customHeight="1" thickTop="1" thickBot="1">
      <c r="R871" s="166" t="str">
        <f t="shared" ref="R871:R902" si="18">IF(Q871&lt;&gt;"", IF(ABS(((232.33-(33.33*Q871))-$A871)/$A871)&gt;=0.05, (232.33-(33.33*Q871)), ""), "")</f>
        <v/>
      </c>
    </row>
    <row r="872" spans="18:18" ht="30" customHeight="1" thickTop="1" thickBot="1">
      <c r="R872" s="166" t="str">
        <f t="shared" si="18"/>
        <v/>
      </c>
    </row>
    <row r="873" spans="18:18" ht="30" customHeight="1" thickTop="1" thickBot="1">
      <c r="R873" s="166" t="str">
        <f t="shared" si="18"/>
        <v/>
      </c>
    </row>
    <row r="874" spans="18:18" ht="30" customHeight="1" thickTop="1" thickBot="1">
      <c r="R874" s="166" t="str">
        <f t="shared" si="18"/>
        <v/>
      </c>
    </row>
    <row r="875" spans="18:18" ht="30" customHeight="1" thickTop="1" thickBot="1">
      <c r="R875" s="166" t="str">
        <f t="shared" si="18"/>
        <v/>
      </c>
    </row>
    <row r="876" spans="18:18" ht="30" customHeight="1" thickTop="1" thickBot="1">
      <c r="R876" s="166" t="str">
        <f t="shared" si="18"/>
        <v/>
      </c>
    </row>
    <row r="877" spans="18:18" ht="30" customHeight="1" thickTop="1" thickBot="1">
      <c r="R877" s="166" t="str">
        <f t="shared" si="18"/>
        <v/>
      </c>
    </row>
    <row r="878" spans="18:18" ht="30" customHeight="1" thickTop="1" thickBot="1">
      <c r="R878" s="166" t="str">
        <f t="shared" si="18"/>
        <v/>
      </c>
    </row>
    <row r="879" spans="18:18" ht="30" customHeight="1" thickTop="1" thickBot="1">
      <c r="R879" s="166" t="str">
        <f t="shared" si="18"/>
        <v/>
      </c>
    </row>
    <row r="880" spans="18:18" ht="30" customHeight="1" thickTop="1" thickBot="1">
      <c r="R880" s="166" t="str">
        <f t="shared" si="18"/>
        <v/>
      </c>
    </row>
    <row r="881" spans="18:18" ht="30" customHeight="1" thickTop="1" thickBot="1">
      <c r="R881" s="166" t="str">
        <f t="shared" si="18"/>
        <v/>
      </c>
    </row>
    <row r="882" spans="18:18" ht="30" customHeight="1" thickTop="1" thickBot="1">
      <c r="R882" s="166" t="str">
        <f t="shared" si="18"/>
        <v/>
      </c>
    </row>
    <row r="883" spans="18:18" ht="30" customHeight="1" thickTop="1" thickBot="1">
      <c r="R883" s="166" t="str">
        <f t="shared" si="18"/>
        <v/>
      </c>
    </row>
    <row r="884" spans="18:18" ht="30" customHeight="1" thickTop="1" thickBot="1">
      <c r="R884" s="166" t="str">
        <f t="shared" si="18"/>
        <v/>
      </c>
    </row>
    <row r="885" spans="18:18" ht="30" customHeight="1" thickTop="1" thickBot="1">
      <c r="R885" s="166" t="str">
        <f t="shared" si="18"/>
        <v/>
      </c>
    </row>
    <row r="886" spans="18:18" ht="30" customHeight="1" thickTop="1" thickBot="1">
      <c r="R886" s="166" t="str">
        <f t="shared" si="18"/>
        <v/>
      </c>
    </row>
    <row r="887" spans="18:18" ht="30" customHeight="1" thickTop="1" thickBot="1">
      <c r="R887" s="166" t="str">
        <f t="shared" si="18"/>
        <v/>
      </c>
    </row>
    <row r="888" spans="18:18" ht="30" customHeight="1" thickTop="1" thickBot="1">
      <c r="R888" s="166" t="str">
        <f t="shared" si="18"/>
        <v/>
      </c>
    </row>
    <row r="889" spans="18:18" ht="30" customHeight="1" thickTop="1" thickBot="1">
      <c r="R889" s="166" t="str">
        <f t="shared" si="18"/>
        <v/>
      </c>
    </row>
    <row r="890" spans="18:18" ht="30" customHeight="1" thickTop="1" thickBot="1">
      <c r="R890" s="166" t="str">
        <f t="shared" si="18"/>
        <v/>
      </c>
    </row>
    <row r="891" spans="18:18" ht="30" customHeight="1" thickTop="1" thickBot="1">
      <c r="R891" s="166" t="str">
        <f t="shared" si="18"/>
        <v/>
      </c>
    </row>
    <row r="892" spans="18:18" ht="30" customHeight="1" thickTop="1" thickBot="1">
      <c r="R892" s="166" t="str">
        <f t="shared" si="18"/>
        <v/>
      </c>
    </row>
    <row r="893" spans="18:18" ht="30" customHeight="1" thickTop="1" thickBot="1">
      <c r="R893" s="166" t="str">
        <f t="shared" si="18"/>
        <v/>
      </c>
    </row>
    <row r="894" spans="18:18" ht="30" customHeight="1" thickTop="1" thickBot="1">
      <c r="R894" s="166" t="str">
        <f t="shared" si="18"/>
        <v/>
      </c>
    </row>
    <row r="895" spans="18:18" ht="30" customHeight="1" thickTop="1" thickBot="1">
      <c r="R895" s="166" t="str">
        <f t="shared" si="18"/>
        <v/>
      </c>
    </row>
    <row r="896" spans="18:18" ht="30" customHeight="1" thickTop="1" thickBot="1">
      <c r="R896" s="166" t="str">
        <f t="shared" si="18"/>
        <v/>
      </c>
    </row>
    <row r="897" spans="18:18" ht="30" customHeight="1" thickTop="1" thickBot="1">
      <c r="R897" s="166" t="str">
        <f t="shared" si="18"/>
        <v/>
      </c>
    </row>
    <row r="898" spans="18:18" ht="30" customHeight="1" thickTop="1" thickBot="1">
      <c r="R898" s="166" t="str">
        <f t="shared" si="18"/>
        <v/>
      </c>
    </row>
    <row r="899" spans="18:18" ht="30" customHeight="1" thickTop="1" thickBot="1">
      <c r="R899" s="166" t="str">
        <f t="shared" si="18"/>
        <v/>
      </c>
    </row>
    <row r="900" spans="18:18" ht="30" customHeight="1" thickTop="1" thickBot="1">
      <c r="R900" s="166" t="str">
        <f t="shared" si="18"/>
        <v/>
      </c>
    </row>
    <row r="901" spans="18:18" ht="30" customHeight="1" thickTop="1" thickBot="1">
      <c r="R901" s="166" t="str">
        <f t="shared" si="18"/>
        <v/>
      </c>
    </row>
    <row r="902" spans="18:18" ht="30" customHeight="1" thickTop="1" thickBot="1">
      <c r="R902" s="166" t="str">
        <f t="shared" si="18"/>
        <v/>
      </c>
    </row>
    <row r="903" spans="18:18" ht="30" customHeight="1" thickTop="1" thickBot="1">
      <c r="R903" s="166" t="str">
        <f t="shared" ref="R903:R917" si="19">IF(Q903&lt;&gt;"", IF(ABS(((232.33-(33.33*Q903))-$A903)/$A903)&gt;=0.05, (232.33-(33.33*Q903)), ""), "")</f>
        <v/>
      </c>
    </row>
    <row r="904" spans="18:18" ht="30" customHeight="1" thickTop="1" thickBot="1">
      <c r="R904" s="166" t="str">
        <f t="shared" si="19"/>
        <v/>
      </c>
    </row>
    <row r="905" spans="18:18" ht="30" customHeight="1" thickTop="1" thickBot="1">
      <c r="R905" s="166" t="str">
        <f t="shared" si="19"/>
        <v/>
      </c>
    </row>
    <row r="906" spans="18:18" ht="30" customHeight="1" thickTop="1" thickBot="1">
      <c r="R906" s="166" t="str">
        <f t="shared" si="19"/>
        <v/>
      </c>
    </row>
    <row r="907" spans="18:18" ht="30" customHeight="1" thickTop="1" thickBot="1">
      <c r="R907" s="166" t="str">
        <f t="shared" si="19"/>
        <v/>
      </c>
    </row>
    <row r="908" spans="18:18" ht="30" customHeight="1" thickTop="1" thickBot="1">
      <c r="R908" s="166" t="str">
        <f t="shared" si="19"/>
        <v/>
      </c>
    </row>
    <row r="909" spans="18:18" ht="30" customHeight="1" thickTop="1" thickBot="1">
      <c r="R909" s="166" t="str">
        <f t="shared" si="19"/>
        <v/>
      </c>
    </row>
    <row r="910" spans="18:18" ht="30" customHeight="1" thickTop="1" thickBot="1">
      <c r="R910" s="166" t="str">
        <f t="shared" si="19"/>
        <v/>
      </c>
    </row>
    <row r="911" spans="18:18" ht="30" customHeight="1" thickTop="1" thickBot="1">
      <c r="R911" s="166" t="str">
        <f t="shared" si="19"/>
        <v/>
      </c>
    </row>
    <row r="912" spans="18:18" ht="30" customHeight="1" thickTop="1" thickBot="1">
      <c r="R912" s="166" t="str">
        <f t="shared" si="19"/>
        <v/>
      </c>
    </row>
    <row r="913" spans="18:18" ht="30" customHeight="1" thickTop="1" thickBot="1">
      <c r="R913" s="166" t="str">
        <f t="shared" si="19"/>
        <v/>
      </c>
    </row>
    <row r="914" spans="18:18" ht="30" customHeight="1" thickTop="1" thickBot="1">
      <c r="R914" s="166" t="str">
        <f t="shared" si="19"/>
        <v/>
      </c>
    </row>
    <row r="915" spans="18:18" ht="30" customHeight="1" thickTop="1" thickBot="1">
      <c r="R915" s="166" t="str">
        <f t="shared" si="19"/>
        <v/>
      </c>
    </row>
    <row r="916" spans="18:18" ht="30" customHeight="1" thickTop="1" thickBot="1">
      <c r="R916" s="166" t="str">
        <f t="shared" si="19"/>
        <v/>
      </c>
    </row>
    <row r="917" spans="18:18" ht="30" customHeight="1" thickTop="1" thickBot="1">
      <c r="R917" s="166" t="str">
        <f t="shared" si="19"/>
        <v/>
      </c>
    </row>
  </sheetData>
  <autoFilter ref="A1:X767" xr:uid="{89BE164A-44C5-4A59-BED6-B00FEFE4E01E}"/>
  <sortState xmlns:xlrd2="http://schemas.microsoft.com/office/spreadsheetml/2017/richdata2" ref="A615:T636">
    <sortCondition ref="Q615"/>
  </sortState>
  <mergeCells count="5">
    <mergeCell ref="A568:H568"/>
    <mergeCell ref="A604:H604"/>
    <mergeCell ref="A2:H2"/>
    <mergeCell ref="A521:H521"/>
    <mergeCell ref="A264:H264"/>
  </mergeCells>
  <conditionalFormatting sqref="U2:U346 U348:U1048576">
    <cfRule type="dataBar" priority="61">
      <dataBar>
        <cfvo type="num" val="0"/>
        <cfvo type="num" val="100"/>
        <color rgb="FFFF0000"/>
      </dataBar>
      <extLst>
        <ext xmlns:x14="http://schemas.microsoft.com/office/spreadsheetml/2009/9/main" uri="{B025F937-C7B1-47D3-B67F-A62EFF666E3E}">
          <x14:id>{AA6AB156-0148-4D95-8A52-8DF734C992A1}</x14:id>
        </ext>
      </extLst>
    </cfRule>
  </conditionalFormatting>
  <conditionalFormatting sqref="H605:H623 H3:H346 H348:H603">
    <cfRule type="expression" dxfId="27" priority="38">
      <formula>INDIRECT("H"&amp;ROW())&lt;INDIRECT("H"&amp;ROW()+1)</formula>
    </cfRule>
  </conditionalFormatting>
  <conditionalFormatting sqref="Q3:Q346 X2:X346 Q348:Q623 X348:X1048576 T3:T825">
    <cfRule type="expression" dxfId="26" priority="37">
      <formula>"Q3+$Q:$Q $Q:$Q $Q:$Q $Q:$Q $Q:$Q $Q:$Q $Q:$Q $Q:$Q $Q:$Q $Q:$Q $Q:$Q $Q:$Q $Q:$Q $Q:$Q $&lt;Q4"</formula>
    </cfRule>
  </conditionalFormatting>
  <conditionalFormatting sqref="U31">
    <cfRule type="dataBar" priority="31">
      <dataBar>
        <cfvo type="num" val="0"/>
        <cfvo type="num" val="100"/>
        <color rgb="FFFF0000"/>
      </dataBar>
      <extLst>
        <ext xmlns:x14="http://schemas.microsoft.com/office/spreadsheetml/2009/9/main" uri="{B025F937-C7B1-47D3-B67F-A62EFF666E3E}">
          <x14:id>{C0224C09-EDDC-416E-91CE-468B2B3AA4F6}</x14:id>
        </ext>
      </extLst>
    </cfRule>
  </conditionalFormatting>
  <conditionalFormatting sqref="H31">
    <cfRule type="expression" dxfId="25" priority="30">
      <formula>INDIRECT("H"&amp;ROW())&lt;INDIRECT("H"&amp;ROW()+1)</formula>
    </cfRule>
  </conditionalFormatting>
  <conditionalFormatting sqref="Q31 X31">
    <cfRule type="expression" dxfId="24" priority="29">
      <formula>"Q3+$Q:$Q $Q:$Q $Q:$Q $Q:$Q $Q:$Q $Q:$Q $Q:$Q $Q:$Q $Q:$Q $Q:$Q $Q:$Q $Q:$Q $Q:$Q $Q:$Q $&lt;Q4"</formula>
    </cfRule>
  </conditionalFormatting>
  <conditionalFormatting sqref="U17:U31">
    <cfRule type="dataBar" priority="28">
      <dataBar>
        <cfvo type="num" val="0"/>
        <cfvo type="num" val="100"/>
        <color rgb="FFFF0000"/>
      </dataBar>
      <extLst>
        <ext xmlns:x14="http://schemas.microsoft.com/office/spreadsheetml/2009/9/main" uri="{B025F937-C7B1-47D3-B67F-A62EFF666E3E}">
          <x14:id>{4A543061-7840-45F0-925D-9DEEF110EC0C}</x14:id>
        </ext>
      </extLst>
    </cfRule>
  </conditionalFormatting>
  <conditionalFormatting sqref="H17:H31">
    <cfRule type="expression" dxfId="23" priority="27">
      <formula>INDIRECT("H"&amp;ROW())&lt;INDIRECT("H"&amp;ROW()+1)</formula>
    </cfRule>
  </conditionalFormatting>
  <conditionalFormatting sqref="Q17:Q31 X17:X31">
    <cfRule type="expression" dxfId="22" priority="26">
      <formula>"Q3+$Q:$Q $Q:$Q $Q:$Q $Q:$Q $Q:$Q $Q:$Q $Q:$Q $Q:$Q $Q:$Q $Q:$Q $Q:$Q $Q:$Q $Q:$Q $Q:$Q $&lt;Q4"</formula>
    </cfRule>
  </conditionalFormatting>
  <conditionalFormatting sqref="U11">
    <cfRule type="dataBar" priority="25">
      <dataBar>
        <cfvo type="num" val="0"/>
        <cfvo type="num" val="100"/>
        <color rgb="FFFF0000"/>
      </dataBar>
      <extLst>
        <ext xmlns:x14="http://schemas.microsoft.com/office/spreadsheetml/2009/9/main" uri="{B025F937-C7B1-47D3-B67F-A62EFF666E3E}">
          <x14:id>{B403F070-7B3F-4804-B148-3ADAB339F032}</x14:id>
        </ext>
      </extLst>
    </cfRule>
  </conditionalFormatting>
  <conditionalFormatting sqref="H11">
    <cfRule type="expression" dxfId="21" priority="24">
      <formula>INDIRECT("H"&amp;ROW())&lt;INDIRECT("H"&amp;ROW()+1)</formula>
    </cfRule>
  </conditionalFormatting>
  <conditionalFormatting sqref="Q11 X11">
    <cfRule type="expression" dxfId="20" priority="23">
      <formula>"Q3+$Q:$Q $Q:$Q $Q:$Q $Q:$Q $Q:$Q $Q:$Q $Q:$Q $Q:$Q $Q:$Q $Q:$Q $Q:$Q $Q:$Q $Q:$Q $Q:$Q $&lt;Q4"</formula>
    </cfRule>
  </conditionalFormatting>
  <conditionalFormatting sqref="Q347 X347">
    <cfRule type="expression" dxfId="19" priority="20">
      <formula>"Q3+$Q:$Q $Q:$Q $Q:$Q $Q:$Q $Q:$Q $Q:$Q $Q:$Q $Q:$Q $Q:$Q $Q:$Q $Q:$Q $Q:$Q $Q:$Q $Q:$Q $&lt;Q4"</formula>
    </cfRule>
  </conditionalFormatting>
  <conditionalFormatting sqref="U347">
    <cfRule type="dataBar" priority="22">
      <dataBar>
        <cfvo type="num" val="0"/>
        <cfvo type="num" val="100"/>
        <color rgb="FFFF0000"/>
      </dataBar>
      <extLst>
        <ext xmlns:x14="http://schemas.microsoft.com/office/spreadsheetml/2009/9/main" uri="{B025F937-C7B1-47D3-B67F-A62EFF666E3E}">
          <x14:id>{8ACD301B-394C-43A5-8DCE-BC2ED656B67A}</x14:id>
        </ext>
      </extLst>
    </cfRule>
  </conditionalFormatting>
  <conditionalFormatting sqref="H347">
    <cfRule type="expression" dxfId="18" priority="21">
      <formula>INDIRECT("H"&amp;ROW())&lt;INDIRECT("H"&amp;ROW()+1)</formula>
    </cfRule>
  </conditionalFormatting>
  <conditionalFormatting sqref="U82:U86">
    <cfRule type="dataBar" priority="19">
      <dataBar>
        <cfvo type="num" val="0"/>
        <cfvo type="num" val="100"/>
        <color rgb="FFFF0000"/>
      </dataBar>
      <extLst>
        <ext xmlns:x14="http://schemas.microsoft.com/office/spreadsheetml/2009/9/main" uri="{B025F937-C7B1-47D3-B67F-A62EFF666E3E}">
          <x14:id>{4A47398D-95EC-49FA-94CF-AC5F859802F9}</x14:id>
        </ext>
      </extLst>
    </cfRule>
  </conditionalFormatting>
  <conditionalFormatting sqref="H82:H86">
    <cfRule type="expression" dxfId="17" priority="18">
      <formula>INDIRECT("H"&amp;ROW())&lt;INDIRECT("H"&amp;ROW()+1)</formula>
    </cfRule>
  </conditionalFormatting>
  <conditionalFormatting sqref="X82:X86 Q82:Q86">
    <cfRule type="expression" dxfId="16" priority="17">
      <formula>"Q3+$Q:$Q $Q:$Q $Q:$Q $Q:$Q $Q:$Q $Q:$Q $Q:$Q $Q:$Q $Q:$Q $Q:$Q $Q:$Q $Q:$Q $Q:$Q $Q:$Q $&lt;Q4"</formula>
    </cfRule>
  </conditionalFormatting>
  <conditionalFormatting sqref="X3:X950">
    <cfRule type="expression" dxfId="15" priority="14" stopIfTrue="1">
      <formula>$X3="Alt Pazar"</formula>
    </cfRule>
    <cfRule type="expression" dxfId="14" priority="15" stopIfTrue="1">
      <formula>$X3="Yıldız Pazar"</formula>
    </cfRule>
    <cfRule type="expression" dxfId="13" priority="16" stopIfTrue="1">
      <formula>$X3="Ana Pazar"</formula>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dataBar" id="{AA6AB156-0148-4D95-8A52-8DF734C992A1}">
            <x14:dataBar minLength="0" maxLength="100">
              <x14:cfvo type="num">
                <xm:f>0</xm:f>
              </x14:cfvo>
              <x14:cfvo type="num">
                <xm:f>100</xm:f>
              </x14:cfvo>
              <x14:negativeFillColor rgb="FFFF0000"/>
              <x14:axisColor rgb="FF000000"/>
            </x14:dataBar>
          </x14:cfRule>
          <xm:sqref>U2:U346 U348:U1048576</xm:sqref>
        </x14:conditionalFormatting>
        <x14:conditionalFormatting xmlns:xm="http://schemas.microsoft.com/office/excel/2006/main">
          <x14:cfRule type="dataBar" id="{C0224C09-EDDC-416E-91CE-468B2B3AA4F6}">
            <x14:dataBar minLength="0" maxLength="100">
              <x14:cfvo type="num">
                <xm:f>0</xm:f>
              </x14:cfvo>
              <x14:cfvo type="num">
                <xm:f>100</xm:f>
              </x14:cfvo>
              <x14:negativeFillColor rgb="FFFF0000"/>
              <x14:axisColor rgb="FF000000"/>
            </x14:dataBar>
          </x14:cfRule>
          <xm:sqref>U31</xm:sqref>
        </x14:conditionalFormatting>
        <x14:conditionalFormatting xmlns:xm="http://schemas.microsoft.com/office/excel/2006/main">
          <x14:cfRule type="dataBar" id="{4A543061-7840-45F0-925D-9DEEF110EC0C}">
            <x14:dataBar minLength="0" maxLength="100">
              <x14:cfvo type="num">
                <xm:f>0</xm:f>
              </x14:cfvo>
              <x14:cfvo type="num">
                <xm:f>100</xm:f>
              </x14:cfvo>
              <x14:negativeFillColor rgb="FFFF0000"/>
              <x14:axisColor rgb="FF000000"/>
            </x14:dataBar>
          </x14:cfRule>
          <xm:sqref>U17:U31</xm:sqref>
        </x14:conditionalFormatting>
        <x14:conditionalFormatting xmlns:xm="http://schemas.microsoft.com/office/excel/2006/main">
          <x14:cfRule type="dataBar" id="{B403F070-7B3F-4804-B148-3ADAB339F032}">
            <x14:dataBar minLength="0" maxLength="100">
              <x14:cfvo type="num">
                <xm:f>0</xm:f>
              </x14:cfvo>
              <x14:cfvo type="num">
                <xm:f>100</xm:f>
              </x14:cfvo>
              <x14:negativeFillColor rgb="FFFF0000"/>
              <x14:axisColor rgb="FF000000"/>
            </x14:dataBar>
          </x14:cfRule>
          <xm:sqref>U11</xm:sqref>
        </x14:conditionalFormatting>
        <x14:conditionalFormatting xmlns:xm="http://schemas.microsoft.com/office/excel/2006/main">
          <x14:cfRule type="dataBar" id="{8ACD301B-394C-43A5-8DCE-BC2ED656B67A}">
            <x14:dataBar minLength="0" maxLength="100">
              <x14:cfvo type="num">
                <xm:f>0</xm:f>
              </x14:cfvo>
              <x14:cfvo type="num">
                <xm:f>100</xm:f>
              </x14:cfvo>
              <x14:negativeFillColor rgb="FFFF0000"/>
              <x14:axisColor rgb="FF000000"/>
            </x14:dataBar>
          </x14:cfRule>
          <xm:sqref>U347</xm:sqref>
        </x14:conditionalFormatting>
        <x14:conditionalFormatting xmlns:xm="http://schemas.microsoft.com/office/excel/2006/main">
          <x14:cfRule type="dataBar" id="{4A47398D-95EC-49FA-94CF-AC5F859802F9}">
            <x14:dataBar minLength="0" maxLength="100">
              <x14:cfvo type="num">
                <xm:f>0</xm:f>
              </x14:cfvo>
              <x14:cfvo type="num">
                <xm:f>100</xm:f>
              </x14:cfvo>
              <x14:negativeFillColor rgb="FFFF0000"/>
              <x14:axisColor rgb="FF000000"/>
            </x14:dataBar>
          </x14:cfRule>
          <xm:sqref>U82:U86</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61E3DB-DE5F-4AFF-8A27-8656931C7067}">
  <sheetPr>
    <tabColor theme="9"/>
  </sheetPr>
  <dimension ref="A1:G1104"/>
  <sheetViews>
    <sheetView zoomScale="160" zoomScaleNormal="160" workbookViewId="0">
      <selection activeCell="B19" sqref="B19"/>
    </sheetView>
  </sheetViews>
  <sheetFormatPr defaultRowHeight="15"/>
  <cols>
    <col min="1" max="1" width="16" style="201" customWidth="1"/>
    <col min="2" max="2" width="19.85546875" style="201" customWidth="1"/>
    <col min="3" max="3" width="25.42578125" style="201" customWidth="1"/>
    <col min="4" max="4" width="16.5703125" style="240" customWidth="1"/>
    <col min="5" max="5" width="15.28515625" style="201" customWidth="1"/>
  </cols>
  <sheetData>
    <row r="1" spans="1:7" ht="23.25">
      <c r="A1" s="238" t="s">
        <v>2413</v>
      </c>
      <c r="B1" s="238" t="s">
        <v>2416</v>
      </c>
      <c r="C1" s="238" t="s">
        <v>2415</v>
      </c>
      <c r="D1" s="239" t="s">
        <v>2414</v>
      </c>
      <c r="E1" s="238" t="s">
        <v>2412</v>
      </c>
      <c r="F1" s="13"/>
      <c r="G1" s="13"/>
    </row>
    <row r="2" spans="1:7">
      <c r="A2" s="240" t="str">
        <f>IF(BTA!W2="", "", BTA!W2)</f>
        <v/>
      </c>
      <c r="B2" s="201" t="str">
        <f>IF(BTA!U2="", "", BTA!U2)</f>
        <v/>
      </c>
      <c r="C2" s="201" t="str">
        <f>IF(A2="", "", VLOOKUP(A2, BTA!$A$3:$H$10000, 8, 0))</f>
        <v/>
      </c>
      <c r="D2" s="240" t="str">
        <f>IF(A2="","",VLOOKUP(A2,BTA!$A$3:$R$10000,18,0))</f>
        <v/>
      </c>
      <c r="E2" s="201" t="str">
        <f>IF(BTA!A3="", "", BTA!A3)</f>
        <v>RAYSG</v>
      </c>
    </row>
    <row r="3" spans="1:7">
      <c r="A3" s="240" t="str">
        <f>IF(BTA!W3="", "", BTA!W3)</f>
        <v>SONME</v>
      </c>
      <c r="B3" s="201" t="str">
        <f>IF(BTA!U3="", "", BTA!U3)</f>
        <v/>
      </c>
      <c r="C3" s="201">
        <f>IF(A3="", "", VLOOKUP(A3, BTA!$A$3:$H$10000, 8, 0))</f>
        <v>118</v>
      </c>
      <c r="D3" s="240">
        <f>IF(A3="","",VLOOKUP(A3,BTA!$A$3:$R$10000,18,0))</f>
        <v>2.372881355932201E-2</v>
      </c>
      <c r="E3" s="201" t="str">
        <f>IF(BTA!A4="", "", BTA!A4)</f>
        <v>ZEDUR</v>
      </c>
    </row>
    <row r="4" spans="1:7">
      <c r="A4" s="240" t="str">
        <f>IF(BTA!W4="", "", BTA!W4)</f>
        <v/>
      </c>
      <c r="B4" s="201" t="str">
        <f>IF(BTA!U4="", "", BTA!U4)</f>
        <v/>
      </c>
      <c r="C4" s="201" t="str">
        <f>IF(A4="", "", VLOOKUP(A4, BTA!$A$3:$H$10000, 8, 0))</f>
        <v/>
      </c>
      <c r="D4" s="240" t="str">
        <f>IF(A4="","",VLOOKUP(A4,BTA!$A$3:$R$10000,18,0))</f>
        <v/>
      </c>
      <c r="E4" s="201" t="str">
        <f>IF(BTA!A5="", "", BTA!A5)</f>
        <v>DOCO</v>
      </c>
    </row>
    <row r="5" spans="1:7">
      <c r="A5" s="240" t="str">
        <f>IF(BTA!W5="", "", BTA!W5)</f>
        <v/>
      </c>
      <c r="B5" s="201" t="str">
        <f>IF(BTA!U5="", "", BTA!U5)</f>
        <v/>
      </c>
      <c r="C5" s="201" t="str">
        <f>IF(A5="", "", VLOOKUP(A5, BTA!$A$3:$H$10000, 8, 0))</f>
        <v/>
      </c>
      <c r="D5" s="240" t="str">
        <f>IF(A5="","",VLOOKUP(A5,BTA!$A$3:$R$10000,18,0))</f>
        <v/>
      </c>
      <c r="E5" s="201" t="str">
        <f>IF(BTA!A6="", "", BTA!A6)</f>
        <v>LYDYE</v>
      </c>
    </row>
    <row r="6" spans="1:7">
      <c r="A6" s="240" t="str">
        <f>IF(BTA!W6="", "", BTA!W6)</f>
        <v/>
      </c>
      <c r="B6" s="201" t="str">
        <f>IF(BTA!U6="", "", BTA!U6)</f>
        <v/>
      </c>
      <c r="C6" s="201" t="str">
        <f>IF(A6="", "", VLOOKUP(A6, BTA!$A$3:$H$10000, 8, 0))</f>
        <v/>
      </c>
      <c r="D6" s="240" t="str">
        <f>IF(A6="","",VLOOKUP(A6,BTA!$A$3:$R$10000,18,0))</f>
        <v/>
      </c>
      <c r="E6" s="201" t="str">
        <f>IF(BTA!A7="", "", BTA!A7)</f>
        <v>MRSHL</v>
      </c>
    </row>
    <row r="7" spans="1:7">
      <c r="A7" s="240" t="str">
        <f>IF(BTA!W7="", "", BTA!W7)</f>
        <v/>
      </c>
      <c r="B7" s="201" t="str">
        <f>IF(BTA!U7="", "", BTA!U7)</f>
        <v/>
      </c>
      <c r="C7" s="201" t="str">
        <f>IF(A7="", "", VLOOKUP(A7, BTA!$A$3:$H$10000, 8, 0))</f>
        <v/>
      </c>
      <c r="D7" s="240" t="str">
        <f>IF(A7="","",VLOOKUP(A7,BTA!$A$3:$R$10000,18,0))</f>
        <v/>
      </c>
      <c r="E7" s="201" t="str">
        <f>IF(BTA!A8="", "", BTA!A8)</f>
        <v>CMBTN</v>
      </c>
    </row>
    <row r="8" spans="1:7">
      <c r="A8" s="240" t="str">
        <f>IF(BTA!W8="", "", BTA!W8)</f>
        <v/>
      </c>
      <c r="B8" s="201" t="str">
        <f>IF(BTA!U8="", "", BTA!U8)</f>
        <v/>
      </c>
      <c r="C8" s="201" t="str">
        <f>IF(A8="", "", VLOOKUP(A8, BTA!$A$3:$H$10000, 8, 0))</f>
        <v/>
      </c>
      <c r="D8" s="240" t="str">
        <f>IF(A8="","",VLOOKUP(A8,BTA!$A$3:$R$10000,18,0))</f>
        <v/>
      </c>
      <c r="E8" s="201" t="str">
        <f>IF(BTA!A9="", "", BTA!A9)</f>
        <v>UFUK</v>
      </c>
    </row>
    <row r="9" spans="1:7">
      <c r="A9" s="240" t="str">
        <f>IF(BTA!W9="", "", BTA!W9)</f>
        <v/>
      </c>
      <c r="B9" s="201" t="str">
        <f>IF(BTA!U9="", "", BTA!U9)</f>
        <v/>
      </c>
      <c r="C9" s="201" t="str">
        <f>IF(A9="", "", VLOOKUP(A9, BTA!$A$3:$H$10000, 8, 0))</f>
        <v/>
      </c>
      <c r="D9" s="240" t="str">
        <f>IF(A9="","",VLOOKUP(A9,BTA!$A$3:$R$10000,18,0))</f>
        <v/>
      </c>
      <c r="E9" s="201" t="str">
        <f>IF(BTA!A10="", "", BTA!A10)</f>
        <v>GUNDG</v>
      </c>
    </row>
    <row r="10" spans="1:7">
      <c r="A10" s="240" t="str">
        <f>IF(BTA!W10="", "", BTA!W10)</f>
        <v/>
      </c>
      <c r="B10" s="201" t="str">
        <f>IF(BTA!U10="", "", BTA!U10)</f>
        <v/>
      </c>
      <c r="C10" s="201" t="str">
        <f>IF(A10="", "", VLOOKUP(A10, BTA!$A$3:$H$10000, 8, 0))</f>
        <v/>
      </c>
      <c r="D10" s="240" t="str">
        <f>IF(A10="","",VLOOKUP(A10,BTA!$A$3:$R$10000,18,0))</f>
        <v/>
      </c>
      <c r="E10" s="201" t="str">
        <f>IF(BTA!A11="", "", BTA!A11)</f>
        <v>MAALT</v>
      </c>
    </row>
    <row r="11" spans="1:7">
      <c r="A11" s="240" t="str">
        <f>IF(BTA!W11="", "", BTA!W11)</f>
        <v/>
      </c>
      <c r="B11" s="201" t="str">
        <f>IF(BTA!U11="", "", BTA!U11)</f>
        <v/>
      </c>
      <c r="C11" s="201" t="str">
        <f>IF(A11="", "", VLOOKUP(A11, BTA!$A$3:$H$10000, 8, 0))</f>
        <v/>
      </c>
      <c r="D11" s="240" t="str">
        <f>IF(A11="","",VLOOKUP(A11,BTA!$A$3:$R$10000,18,0))</f>
        <v/>
      </c>
      <c r="E11" s="201" t="str">
        <f>IF(BTA!A12="", "", BTA!A12)</f>
        <v>ALCAR</v>
      </c>
    </row>
    <row r="12" spans="1:7">
      <c r="A12" s="240" t="str">
        <f>IF(BTA!W12="", "", BTA!W12)</f>
        <v/>
      </c>
      <c r="B12" s="201" t="str">
        <f>IF(BTA!U12="", "", BTA!U12)</f>
        <v/>
      </c>
      <c r="C12" s="201" t="str">
        <f>IF(A12="", "", VLOOKUP(A12, BTA!$A$3:$H$10000, 8, 0))</f>
        <v/>
      </c>
      <c r="D12" s="240" t="str">
        <f>IF(A12="","",VLOOKUP(A12,BTA!$A$3:$R$10000,18,0))</f>
        <v/>
      </c>
      <c r="E12" s="201" t="str">
        <f>IF(BTA!A13="", "", BTA!A13)</f>
        <v>VERUS</v>
      </c>
    </row>
    <row r="13" spans="1:7">
      <c r="A13" s="240" t="str">
        <f>IF(BTA!W13="", "", BTA!W13)</f>
        <v/>
      </c>
      <c r="B13" s="201" t="str">
        <f>IF(BTA!U13="", "", BTA!U13)</f>
        <v/>
      </c>
      <c r="C13" s="201" t="str">
        <f>IF(A13="", "", VLOOKUP(A13, BTA!$A$3:$H$10000, 8, 0))</f>
        <v/>
      </c>
      <c r="D13" s="240" t="str">
        <f>IF(A13="","",VLOOKUP(A13,BTA!$A$3:$R$10000,18,0))</f>
        <v/>
      </c>
      <c r="E13" s="201" t="str">
        <f>IF(BTA!A14="", "", BTA!A14)</f>
        <v>ALKLC</v>
      </c>
    </row>
    <row r="14" spans="1:7">
      <c r="A14" s="240" t="str">
        <f>IF(BTA!W14="", "", BTA!W14)</f>
        <v/>
      </c>
      <c r="B14" s="201" t="str">
        <f>IF(BTA!U14="", "", BTA!U14)</f>
        <v/>
      </c>
      <c r="C14" s="201" t="str">
        <f>IF(A14="", "", VLOOKUP(A14, BTA!$A$3:$H$10000, 8, 0))</f>
        <v/>
      </c>
      <c r="D14" s="240" t="str">
        <f>IF(A14="","",VLOOKUP(A14,BTA!$A$3:$R$10000,18,0))</f>
        <v/>
      </c>
      <c r="E14" s="201" t="str">
        <f>IF(BTA!A15="", "", BTA!A15)</f>
        <v>AYCES</v>
      </c>
    </row>
    <row r="15" spans="1:7">
      <c r="A15" s="240" t="str">
        <f>IF(BTA!W15="", "", BTA!W15)</f>
        <v/>
      </c>
      <c r="B15" s="201" t="str">
        <f>IF(BTA!U15="", "", BTA!U15)</f>
        <v/>
      </c>
      <c r="C15" s="201" t="str">
        <f>IF(A15="", "", VLOOKUP(A15, BTA!$A$3:$H$10000, 8, 0))</f>
        <v/>
      </c>
      <c r="D15" s="240" t="str">
        <f>IF(A15="","",VLOOKUP(A15,BTA!$A$3:$R$10000,18,0))</f>
        <v/>
      </c>
      <c r="E15" s="201" t="str">
        <f>IF(BTA!A16="", "", BTA!A16)</f>
        <v>INGRM</v>
      </c>
    </row>
    <row r="16" spans="1:7">
      <c r="A16" s="240" t="str">
        <f>IF(BTA!W16="", "", BTA!W16)</f>
        <v/>
      </c>
      <c r="B16" s="201" t="str">
        <f>IF(BTA!U16="", "", BTA!U16)</f>
        <v/>
      </c>
      <c r="C16" s="201" t="str">
        <f>IF(A16="", "", VLOOKUP(A16, BTA!$A$3:$H$10000, 8, 0))</f>
        <v/>
      </c>
      <c r="D16" s="240" t="str">
        <f>IF(A16="","",VLOOKUP(A16,BTA!$A$3:$R$10000,18,0))</f>
        <v/>
      </c>
      <c r="E16" s="201" t="str">
        <f>IF(BTA!A17="", "", BTA!A17)</f>
        <v>TMPOL</v>
      </c>
    </row>
    <row r="17" spans="1:5">
      <c r="A17" s="240" t="str">
        <f>IF(BTA!W17="", "", BTA!W17)</f>
        <v/>
      </c>
      <c r="B17" s="201" t="str">
        <f>IF(BTA!U17="", "", BTA!U17)</f>
        <v/>
      </c>
      <c r="C17" s="201" t="str">
        <f>IF(A17="", "", VLOOKUP(A17, BTA!$A$3:$H$10000, 8, 0))</f>
        <v/>
      </c>
      <c r="D17" s="240" t="str">
        <f>IF(A17="","",VLOOKUP(A17,BTA!$A$3:$R$10000,18,0))</f>
        <v/>
      </c>
      <c r="E17" s="201" t="str">
        <f>IF(BTA!A18="", "", BTA!A18)</f>
        <v>KAPLM</v>
      </c>
    </row>
    <row r="18" spans="1:5">
      <c r="A18" s="240" t="str">
        <f>IF(BTA!W18="", "", BTA!W18)</f>
        <v/>
      </c>
      <c r="B18" s="201" t="str">
        <f>IF(BTA!U18="", "", BTA!U18)</f>
        <v/>
      </c>
      <c r="C18" s="201" t="str">
        <f>IF(A18="", "", VLOOKUP(A18, BTA!$A$3:$H$10000, 8, 0))</f>
        <v/>
      </c>
      <c r="D18" s="240" t="str">
        <f>IF(A18="","",VLOOKUP(A18,BTA!$A$3:$R$10000,18,0))</f>
        <v/>
      </c>
      <c r="E18" s="201" t="str">
        <f>IF(BTA!A19="", "", BTA!A19)</f>
        <v>BIGTK</v>
      </c>
    </row>
    <row r="19" spans="1:5">
      <c r="A19" s="240" t="str">
        <f>IF(BTA!W19="", "", BTA!W19)</f>
        <v/>
      </c>
      <c r="B19" s="201" t="str">
        <f>IF(BTA!U19="", "", BTA!U19)</f>
        <v/>
      </c>
      <c r="C19" s="201" t="str">
        <f>IF(A19="", "", VLOOKUP(A19, BTA!$A$3:$H$10000, 8, 0))</f>
        <v/>
      </c>
      <c r="D19" s="240" t="str">
        <f>IF(A19="","",VLOOKUP(A19,BTA!$A$3:$R$10000,18,0))</f>
        <v/>
      </c>
      <c r="E19" s="201" t="str">
        <f>IF(BTA!A20="", "", BTA!A20)</f>
        <v>FMIZP</v>
      </c>
    </row>
    <row r="20" spans="1:5">
      <c r="A20" s="240" t="str">
        <f>IF(BTA!W20="", "", BTA!W20)</f>
        <v/>
      </c>
      <c r="B20" s="201" t="str">
        <f>IF(BTA!U20="", "", BTA!U20)</f>
        <v/>
      </c>
      <c r="C20" s="201" t="str">
        <f>IF(A20="", "", VLOOKUP(A20, BTA!$A$3:$H$10000, 8, 0))</f>
        <v/>
      </c>
      <c r="D20" s="240" t="str">
        <f>IF(A20="","",VLOOKUP(A20,BTA!$A$3:$R$10000,18,0))</f>
        <v/>
      </c>
      <c r="E20" s="201" t="str">
        <f>IF(BTA!A21="", "", BTA!A21)</f>
        <v>CRFSA</v>
      </c>
    </row>
    <row r="21" spans="1:5">
      <c r="A21" s="240" t="str">
        <f>IF(BTA!W21="", "", BTA!W21)</f>
        <v/>
      </c>
      <c r="B21" s="201" t="str">
        <f>IF(BTA!U21="", "", BTA!U21)</f>
        <v/>
      </c>
      <c r="C21" s="201" t="str">
        <f>IF(A21="", "", VLOOKUP(A21, BTA!$A$3:$H$10000, 8, 0))</f>
        <v/>
      </c>
      <c r="D21" s="240" t="str">
        <f>IF(A21="","",VLOOKUP(A21,BTA!$A$3:$R$10000,18,0))</f>
        <v/>
      </c>
      <c r="E21" s="201" t="str">
        <f>IF(BTA!A22="", "", BTA!A22)</f>
        <v>AKMGY</v>
      </c>
    </row>
    <row r="22" spans="1:5">
      <c r="A22" s="240" t="str">
        <f>IF(BTA!W22="", "", BTA!W22)</f>
        <v/>
      </c>
      <c r="B22" s="201" t="str">
        <f>IF(BTA!U22="", "", BTA!U22)</f>
        <v/>
      </c>
      <c r="C22" s="201" t="str">
        <f>IF(A22="", "", VLOOKUP(A22, BTA!$A$3:$H$10000, 8, 0))</f>
        <v/>
      </c>
      <c r="D22" s="240" t="str">
        <f>IF(A22="","",VLOOKUP(A22,BTA!$A$3:$R$10000,18,0))</f>
        <v/>
      </c>
      <c r="E22" s="201" t="str">
        <f>IF(BTA!A23="", "", BTA!A23)</f>
        <v>INTEM</v>
      </c>
    </row>
    <row r="23" spans="1:5">
      <c r="A23" s="240" t="str">
        <f>IF(BTA!W23="", "", BTA!W23)</f>
        <v/>
      </c>
      <c r="B23" s="201" t="str">
        <f>IF(BTA!U23="", "", BTA!U23)</f>
        <v/>
      </c>
      <c r="C23" s="201" t="str">
        <f>IF(A23="", "", VLOOKUP(A23, BTA!$A$3:$H$10000, 8, 0))</f>
        <v/>
      </c>
      <c r="D23" s="240" t="str">
        <f>IF(A23="","",VLOOKUP(A23,BTA!$A$3:$R$10000,18,0))</f>
        <v/>
      </c>
      <c r="E23" s="201" t="str">
        <f>IF(BTA!A24="", "", BTA!A24)</f>
        <v>TGSAS</v>
      </c>
    </row>
    <row r="24" spans="1:5">
      <c r="A24" s="240" t="str">
        <f>IF(BTA!W24="", "", BTA!W24)</f>
        <v/>
      </c>
      <c r="B24" s="201" t="str">
        <f>IF(BTA!U24="", "", BTA!U24)</f>
        <v/>
      </c>
      <c r="C24" s="201" t="str">
        <f>IF(A24="", "", VLOOKUP(A24, BTA!$A$3:$H$10000, 8, 0))</f>
        <v/>
      </c>
      <c r="D24" s="240" t="str">
        <f>IF(A24="","",VLOOKUP(A24,BTA!$A$3:$R$10000,18,0))</f>
        <v/>
      </c>
      <c r="E24" s="201" t="str">
        <f>IF(BTA!A25="", "", BTA!A25)</f>
        <v>ULUSE</v>
      </c>
    </row>
    <row r="25" spans="1:5">
      <c r="A25" s="240" t="str">
        <f>IF(BTA!W25="", "", BTA!W25)</f>
        <v/>
      </c>
      <c r="B25" s="201" t="str">
        <f>IF(BTA!U25="", "", BTA!U25)</f>
        <v/>
      </c>
      <c r="C25" s="201" t="str">
        <f>IF(A25="", "", VLOOKUP(A25, BTA!$A$3:$H$10000, 8, 0))</f>
        <v/>
      </c>
      <c r="D25" s="240" t="str">
        <f>IF(A25="","",VLOOKUP(A25,BTA!$A$3:$R$10000,18,0))</f>
        <v/>
      </c>
      <c r="E25" s="201" t="str">
        <f>IF(BTA!A26="", "", BTA!A26)</f>
        <v>ANELE</v>
      </c>
    </row>
    <row r="26" spans="1:5">
      <c r="A26" s="240" t="str">
        <f>IF(BTA!W26="", "", BTA!W26)</f>
        <v/>
      </c>
      <c r="B26" s="201" t="str">
        <f>IF(BTA!U26="", "", BTA!U26)</f>
        <v/>
      </c>
      <c r="C26" s="201" t="str">
        <f>IF(A26="", "", VLOOKUP(A26, BTA!$A$3:$H$10000, 8, 0))</f>
        <v/>
      </c>
      <c r="D26" s="240" t="str">
        <f>IF(A26="","",VLOOKUP(A26,BTA!$A$3:$R$10000,18,0))</f>
        <v/>
      </c>
      <c r="E26" s="201" t="str">
        <f>IF(BTA!A27="", "", BTA!A27)</f>
        <v>ONCSM</v>
      </c>
    </row>
    <row r="27" spans="1:5">
      <c r="A27" s="240" t="str">
        <f>IF(BTA!W27="", "", BTA!W27)</f>
        <v/>
      </c>
      <c r="B27" s="201" t="str">
        <f>IF(BTA!U27="", "", BTA!U27)</f>
        <v/>
      </c>
      <c r="C27" s="201" t="str">
        <f>IF(A27="", "", VLOOKUP(A27, BTA!$A$3:$H$10000, 8, 0))</f>
        <v/>
      </c>
      <c r="D27" s="240" t="str">
        <f>IF(A27="","",VLOOKUP(A27,BTA!$A$3:$R$10000,18,0))</f>
        <v/>
      </c>
      <c r="E27" s="201" t="str">
        <f>IF(BTA!A28="", "", BTA!A28)</f>
        <v>TERA</v>
      </c>
    </row>
    <row r="28" spans="1:5">
      <c r="A28" s="240" t="str">
        <f>IF(BTA!W28="", "", BTA!W28)</f>
        <v/>
      </c>
      <c r="B28" s="201" t="str">
        <f>IF(BTA!U28="", "", BTA!U28)</f>
        <v/>
      </c>
      <c r="C28" s="201" t="str">
        <f>IF(A28="", "", VLOOKUP(A28, BTA!$A$3:$H$10000, 8, 0))</f>
        <v/>
      </c>
      <c r="D28" s="240" t="str">
        <f>IF(A28="","",VLOOKUP(A28,BTA!$A$3:$R$10000,18,0))</f>
        <v/>
      </c>
      <c r="E28" s="201" t="str">
        <f>IF(BTA!A29="", "", BTA!A29)</f>
        <v>BAHKM</v>
      </c>
    </row>
    <row r="29" spans="1:5">
      <c r="A29" s="240" t="str">
        <f>IF(BTA!W29="", "", BTA!W29)</f>
        <v/>
      </c>
      <c r="B29" s="201" t="str">
        <f>IF(BTA!U29="", "", BTA!U29)</f>
        <v/>
      </c>
      <c r="C29" s="201" t="str">
        <f>IF(A29="", "", VLOOKUP(A29, BTA!$A$3:$H$10000, 8, 0))</f>
        <v/>
      </c>
      <c r="D29" s="240" t="str">
        <f>IF(A29="","",VLOOKUP(A29,BTA!$A$3:$R$10000,18,0))</f>
        <v/>
      </c>
      <c r="E29" s="201" t="str">
        <f>IF(BTA!A30="", "", BTA!A30)</f>
        <v>KARTN</v>
      </c>
    </row>
    <row r="30" spans="1:5">
      <c r="A30" s="240" t="str">
        <f>IF(BTA!W30="", "", BTA!W30)</f>
        <v/>
      </c>
      <c r="B30" s="201" t="str">
        <f>IF(BTA!U30="", "", BTA!U30)</f>
        <v/>
      </c>
      <c r="C30" s="201" t="str">
        <f>IF(A30="", "", VLOOKUP(A30, BTA!$A$3:$H$10000, 8, 0))</f>
        <v/>
      </c>
      <c r="D30" s="240" t="str">
        <f>IF(A30="","",VLOOKUP(A30,BTA!$A$3:$R$10000,18,0))</f>
        <v/>
      </c>
      <c r="E30" s="201" t="str">
        <f>IF(BTA!A31="", "", BTA!A31)</f>
        <v>MCARD</v>
      </c>
    </row>
    <row r="31" spans="1:5">
      <c r="A31" s="240" t="str">
        <f>IF(BTA!W31="", "", BTA!W31)</f>
        <v/>
      </c>
      <c r="B31" s="201" t="str">
        <f>IF(BTA!U31="", "", BTA!U31)</f>
        <v/>
      </c>
      <c r="C31" s="201" t="str">
        <f>IF(A31="", "", VLOOKUP(A31, BTA!$A$3:$H$10000, 8, 0))</f>
        <v/>
      </c>
      <c r="D31" s="240" t="str">
        <f>IF(A31="","",VLOOKUP(A31,BTA!$A$3:$R$10000,18,0))</f>
        <v/>
      </c>
      <c r="E31" s="201" t="str">
        <f>IF(BTA!A32="", "", BTA!A32)</f>
        <v>PSDTC</v>
      </c>
    </row>
    <row r="32" spans="1:5">
      <c r="A32" s="240" t="str">
        <f>IF(BTA!W32="", "", BTA!W32)</f>
        <v/>
      </c>
      <c r="B32" s="201" t="str">
        <f>IF(BTA!U32="", "", BTA!U32)</f>
        <v/>
      </c>
      <c r="C32" s="201" t="str">
        <f>IF(A32="", "", VLOOKUP(A32, BTA!$A$3:$H$10000, 8, 0))</f>
        <v/>
      </c>
      <c r="D32" s="240" t="str">
        <f>IF(A32="","",VLOOKUP(A32,BTA!$A$3:$R$10000,18,0))</f>
        <v/>
      </c>
      <c r="E32" s="201" t="str">
        <f>IF(BTA!A33="", "", BTA!A33)</f>
        <v>BANVT</v>
      </c>
    </row>
    <row r="33" spans="1:5">
      <c r="A33" s="240" t="str">
        <f>IF(BTA!W33="", "", BTA!W33)</f>
        <v/>
      </c>
      <c r="B33" s="201" t="str">
        <f>IF(BTA!U33="", "", BTA!U33)</f>
        <v/>
      </c>
      <c r="C33" s="201" t="str">
        <f>IF(A33="", "", VLOOKUP(A33, BTA!$A$3:$H$10000, 8, 0))</f>
        <v/>
      </c>
      <c r="D33" s="240" t="str">
        <f>IF(A33="","",VLOOKUP(A33,BTA!$A$3:$R$10000,18,0))</f>
        <v/>
      </c>
      <c r="E33" s="201" t="str">
        <f>IF(BTA!A34="", "", BTA!A34)</f>
        <v>ERBOS</v>
      </c>
    </row>
    <row r="34" spans="1:5">
      <c r="A34" s="240" t="str">
        <f>IF(BTA!W34="", "", BTA!W34)</f>
        <v/>
      </c>
      <c r="B34" s="201" t="str">
        <f>IF(BTA!U34="", "", BTA!U34)</f>
        <v/>
      </c>
      <c r="C34" s="201" t="str">
        <f>IF(A34="", "", VLOOKUP(A34, BTA!$A$3:$H$10000, 8, 0))</f>
        <v/>
      </c>
      <c r="D34" s="240" t="str">
        <f>IF(A34="","",VLOOKUP(A34,BTA!$A$3:$R$10000,18,0))</f>
        <v/>
      </c>
      <c r="E34" s="201" t="str">
        <f>IF(BTA!A35="", "", BTA!A35)</f>
        <v>TBORG</v>
      </c>
    </row>
    <row r="35" spans="1:5">
      <c r="A35" s="240" t="str">
        <f>IF(BTA!W35="", "", BTA!W35)</f>
        <v/>
      </c>
      <c r="B35" s="201" t="str">
        <f>IF(BTA!U35="", "", BTA!U35)</f>
        <v/>
      </c>
      <c r="C35" s="201" t="str">
        <f>IF(A35="", "", VLOOKUP(A35, BTA!$A$3:$H$10000, 8, 0))</f>
        <v/>
      </c>
      <c r="D35" s="240" t="str">
        <f>IF(A35="","",VLOOKUP(A35,BTA!$A$3:$R$10000,18,0))</f>
        <v/>
      </c>
      <c r="E35" s="201" t="str">
        <f>IF(BTA!A36="", "", BTA!A36)</f>
        <v>OTTO</v>
      </c>
    </row>
    <row r="36" spans="1:5">
      <c r="A36" s="240" t="str">
        <f>IF(BTA!W36="", "", BTA!W36)</f>
        <v/>
      </c>
      <c r="B36" s="201" t="str">
        <f>IF(BTA!U36="", "", BTA!U36)</f>
        <v/>
      </c>
      <c r="C36" s="201" t="str">
        <f>IF(A36="", "", VLOOKUP(A36, BTA!$A$3:$H$10000, 8, 0))</f>
        <v/>
      </c>
      <c r="D36" s="240" t="str">
        <f>IF(A36="","",VLOOKUP(A36,BTA!$A$3:$R$10000,18,0))</f>
        <v/>
      </c>
      <c r="E36" s="201" t="str">
        <f>IF(BTA!A37="", "", BTA!A37)</f>
        <v>PKART</v>
      </c>
    </row>
    <row r="37" spans="1:5">
      <c r="A37" s="240" t="str">
        <f>IF(BTA!W37="", "", BTA!W37)</f>
        <v/>
      </c>
      <c r="B37" s="201" t="str">
        <f>IF(BTA!U37="", "", BTA!U37)</f>
        <v/>
      </c>
      <c r="C37" s="201" t="str">
        <f>IF(A37="", "", VLOOKUP(A37, BTA!$A$3:$H$10000, 8, 0))</f>
        <v/>
      </c>
      <c r="D37" s="240" t="str">
        <f>IF(A37="","",VLOOKUP(A37,BTA!$A$3:$R$10000,18,0))</f>
        <v/>
      </c>
      <c r="E37" s="201" t="str">
        <f>IF(BTA!A38="", "", BTA!A38)</f>
        <v>DUNYH</v>
      </c>
    </row>
    <row r="38" spans="1:5">
      <c r="A38" s="240" t="str">
        <f>IF(BTA!W38="", "", BTA!W38)</f>
        <v/>
      </c>
      <c r="B38" s="201" t="str">
        <f>IF(BTA!U38="", "", BTA!U38)</f>
        <v/>
      </c>
      <c r="C38" s="201" t="str">
        <f>IF(A38="", "", VLOOKUP(A38, BTA!$A$3:$H$10000, 8, 0))</f>
        <v/>
      </c>
      <c r="D38" s="240" t="str">
        <f>IF(A38="","",VLOOKUP(A38,BTA!$A$3:$R$10000,18,0))</f>
        <v/>
      </c>
      <c r="E38" s="201" t="str">
        <f>IF(BTA!A39="", "", BTA!A39)</f>
        <v>PKENT</v>
      </c>
    </row>
    <row r="39" spans="1:5">
      <c r="A39" s="240" t="str">
        <f>IF(BTA!W39="", "", BTA!W39)</f>
        <v/>
      </c>
      <c r="B39" s="201" t="str">
        <f>IF(BTA!U39="", "", BTA!U39)</f>
        <v/>
      </c>
      <c r="C39" s="201" t="str">
        <f>IF(A39="", "", VLOOKUP(A39, BTA!$A$3:$H$10000, 8, 0))</f>
        <v/>
      </c>
      <c r="D39" s="240" t="str">
        <f>IF(A39="","",VLOOKUP(A39,BTA!$A$3:$R$10000,18,0))</f>
        <v/>
      </c>
      <c r="E39" s="201" t="str">
        <f>IF(BTA!A40="", "", BTA!A40)</f>
        <v>ALCTL</v>
      </c>
    </row>
    <row r="40" spans="1:5">
      <c r="A40" s="240" t="str">
        <f>IF(BTA!W40="", "", BTA!W40)</f>
        <v/>
      </c>
      <c r="B40" s="201" t="str">
        <f>IF(BTA!U40="", "", BTA!U40)</f>
        <v/>
      </c>
      <c r="C40" s="201" t="str">
        <f>IF(A40="", "", VLOOKUP(A40, BTA!$A$3:$H$10000, 8, 0))</f>
        <v/>
      </c>
      <c r="D40" s="240" t="str">
        <f>IF(A40="","",VLOOKUP(A40,BTA!$A$3:$R$10000,18,0))</f>
        <v/>
      </c>
      <c r="E40" s="201" t="str">
        <f>IF(BTA!A41="", "", BTA!A41)</f>
        <v>ACSEL</v>
      </c>
    </row>
    <row r="41" spans="1:5">
      <c r="A41" s="240" t="str">
        <f>IF(BTA!W41="", "", BTA!W41)</f>
        <v/>
      </c>
      <c r="B41" s="201" t="str">
        <f>IF(BTA!U41="", "", BTA!U41)</f>
        <v/>
      </c>
      <c r="C41" s="201" t="str">
        <f>IF(A41="", "", VLOOKUP(A41, BTA!$A$3:$H$10000, 8, 0))</f>
        <v/>
      </c>
      <c r="D41" s="240" t="str">
        <f>IF(A41="","",VLOOKUP(A41,BTA!$A$3:$R$10000,18,0))</f>
        <v/>
      </c>
      <c r="E41" s="201" t="str">
        <f>IF(BTA!A42="", "", BTA!A42)</f>
        <v>FORTE</v>
      </c>
    </row>
    <row r="42" spans="1:5">
      <c r="A42" s="240" t="str">
        <f>IF(BTA!W42="", "", BTA!W42)</f>
        <v/>
      </c>
      <c r="B42" s="201" t="str">
        <f>IF(BTA!U42="", "", BTA!U42)</f>
        <v/>
      </c>
      <c r="C42" s="201" t="str">
        <f>IF(A42="", "", VLOOKUP(A42, BTA!$A$3:$H$10000, 8, 0))</f>
        <v/>
      </c>
      <c r="D42" s="240" t="str">
        <f>IF(A42="","",VLOOKUP(A42,BTA!$A$3:$R$10000,18,0))</f>
        <v/>
      </c>
      <c r="E42" s="201" t="str">
        <f>IF(BTA!A43="", "", BTA!A43)</f>
        <v>NETAS</v>
      </c>
    </row>
    <row r="43" spans="1:5">
      <c r="A43" s="240" t="str">
        <f>IF(BTA!W43="", "", BTA!W43)</f>
        <v/>
      </c>
      <c r="B43" s="201" t="str">
        <f>IF(BTA!U43="", "", BTA!U43)</f>
        <v/>
      </c>
      <c r="C43" s="201" t="str">
        <f>IF(A43="", "", VLOOKUP(A43, BTA!$A$3:$H$10000, 8, 0))</f>
        <v/>
      </c>
      <c r="D43" s="240" t="str">
        <f>IF(A43="","",VLOOKUP(A43,BTA!$A$3:$R$10000,18,0))</f>
        <v/>
      </c>
      <c r="E43" s="201" t="str">
        <f>IF(BTA!A44="", "", BTA!A44)</f>
        <v>BVSAN</v>
      </c>
    </row>
    <row r="44" spans="1:5">
      <c r="A44" s="240" t="str">
        <f>IF(BTA!W44="", "", BTA!W44)</f>
        <v/>
      </c>
      <c r="B44" s="201" t="str">
        <f>IF(BTA!U44="", "", BTA!U44)</f>
        <v/>
      </c>
      <c r="C44" s="201" t="str">
        <f>IF(A44="", "", VLOOKUP(A44, BTA!$A$3:$H$10000, 8, 0))</f>
        <v/>
      </c>
      <c r="D44" s="240" t="str">
        <f>IF(A44="","",VLOOKUP(A44,BTA!$A$3:$R$10000,18,0))</f>
        <v/>
      </c>
      <c r="E44" s="201" t="str">
        <f>IF(BTA!A45="", "", BTA!A45)</f>
        <v>BRKVY</v>
      </c>
    </row>
    <row r="45" spans="1:5">
      <c r="A45" s="240" t="str">
        <f>IF(BTA!W45="", "", BTA!W45)</f>
        <v/>
      </c>
      <c r="B45" s="201" t="str">
        <f>IF(BTA!U45="", "", BTA!U45)</f>
        <v/>
      </c>
      <c r="C45" s="201" t="str">
        <f>IF(A45="", "", VLOOKUP(A45, BTA!$A$3:$H$10000, 8, 0))</f>
        <v/>
      </c>
      <c r="D45" s="240" t="str">
        <f>IF(A45="","",VLOOKUP(A45,BTA!$A$3:$R$10000,18,0))</f>
        <v/>
      </c>
      <c r="E45" s="201" t="str">
        <f>IF(BTA!A46="", "", BTA!A46)</f>
        <v>DGATE</v>
      </c>
    </row>
    <row r="46" spans="1:5">
      <c r="A46" s="240" t="str">
        <f>IF(BTA!W46="", "", BTA!W46)</f>
        <v/>
      </c>
      <c r="B46" s="201" t="str">
        <f>IF(BTA!U46="", "", BTA!U46)</f>
        <v/>
      </c>
      <c r="C46" s="201" t="str">
        <f>IF(A46="", "", VLOOKUP(A46, BTA!$A$3:$H$10000, 8, 0))</f>
        <v/>
      </c>
      <c r="D46" s="240" t="str">
        <f>IF(A46="","",VLOOKUP(A46,BTA!$A$3:$R$10000,18,0))</f>
        <v/>
      </c>
      <c r="E46" s="201" t="str">
        <f>IF(BTA!A47="", "", BTA!A47)</f>
        <v>MARKA</v>
      </c>
    </row>
    <row r="47" spans="1:5">
      <c r="A47" s="240" t="str">
        <f>IF(BTA!W47="", "", BTA!W47)</f>
        <v/>
      </c>
      <c r="B47" s="201" t="str">
        <f>IF(BTA!U47="", "", BTA!U47)</f>
        <v/>
      </c>
      <c r="C47" s="201" t="str">
        <f>IF(A47="", "", VLOOKUP(A47, BTA!$A$3:$H$10000, 8, 0))</f>
        <v/>
      </c>
      <c r="D47" s="240" t="str">
        <f>IF(A47="","",VLOOKUP(A47,BTA!$A$3:$R$10000,18,0))</f>
        <v/>
      </c>
      <c r="E47" s="201" t="str">
        <f>IF(BTA!A48="", "", BTA!A48)</f>
        <v>LUKSK</v>
      </c>
    </row>
    <row r="48" spans="1:5">
      <c r="A48" s="240" t="str">
        <f>IF(BTA!W48="", "", BTA!W48)</f>
        <v/>
      </c>
      <c r="B48" s="201" t="str">
        <f>IF(BTA!U48="", "", BTA!U48)</f>
        <v/>
      </c>
      <c r="C48" s="201" t="str">
        <f>IF(A48="", "", VLOOKUP(A48, BTA!$A$3:$H$10000, 8, 0))</f>
        <v/>
      </c>
      <c r="D48" s="240" t="str">
        <f>IF(A48="","",VLOOKUP(A48,BTA!$A$3:$R$10000,18,0))</f>
        <v/>
      </c>
      <c r="E48" s="201" t="str">
        <f>IF(BTA!A49="", "", BTA!A49)</f>
        <v>KUTPO</v>
      </c>
    </row>
    <row r="49" spans="1:5">
      <c r="A49" s="240" t="str">
        <f>IF(BTA!W49="", "", BTA!W49)</f>
        <v/>
      </c>
      <c r="B49" s="201" t="str">
        <f>IF(BTA!U49="", "", BTA!U49)</f>
        <v/>
      </c>
      <c r="C49" s="201" t="str">
        <f>IF(A49="", "", VLOOKUP(A49, BTA!$A$3:$H$10000, 8, 0))</f>
        <v/>
      </c>
      <c r="D49" s="240" t="str">
        <f>IF(A49="","",VLOOKUP(A49,BTA!$A$3:$R$10000,18,0))</f>
        <v/>
      </c>
      <c r="E49" s="201" t="str">
        <f>IF(BTA!A50="", "", BTA!A50)</f>
        <v>TLMAN</v>
      </c>
    </row>
    <row r="50" spans="1:5">
      <c r="A50" s="240" t="str">
        <f>IF(BTA!W50="", "", BTA!W50)</f>
        <v/>
      </c>
      <c r="B50" s="201" t="str">
        <f>IF(BTA!U50="", "", BTA!U50)</f>
        <v/>
      </c>
      <c r="C50" s="201" t="str">
        <f>IF(A50="", "", VLOOKUP(A50, BTA!$A$3:$H$10000, 8, 0))</f>
        <v/>
      </c>
      <c r="D50" s="240" t="str">
        <f>IF(A50="","",VLOOKUP(A50,BTA!$A$3:$R$10000,18,0))</f>
        <v/>
      </c>
      <c r="E50" s="201" t="str">
        <f>IF(BTA!A51="", "", BTA!A51)</f>
        <v>KTSKR</v>
      </c>
    </row>
    <row r="51" spans="1:5">
      <c r="A51" s="240" t="str">
        <f>IF(BTA!W51="", "", BTA!W51)</f>
        <v/>
      </c>
      <c r="B51" s="201" t="str">
        <f>IF(BTA!U51="", "", BTA!U51)</f>
        <v/>
      </c>
      <c r="C51" s="201" t="str">
        <f>IF(A51="", "", VLOOKUP(A51, BTA!$A$3:$H$10000, 8, 0))</f>
        <v/>
      </c>
      <c r="D51" s="240" t="str">
        <f>IF(A51="","",VLOOKUP(A51,BTA!$A$3:$R$10000,18,0))</f>
        <v/>
      </c>
      <c r="E51" s="201" t="str">
        <f>IF(BTA!A52="", "", BTA!A52)</f>
        <v>PRZMA</v>
      </c>
    </row>
    <row r="52" spans="1:5">
      <c r="A52" s="240" t="str">
        <f>IF(BTA!W52="", "", BTA!W52)</f>
        <v/>
      </c>
      <c r="B52" s="201" t="str">
        <f>IF(BTA!U52="", "", BTA!U52)</f>
        <v/>
      </c>
      <c r="C52" s="201" t="str">
        <f>IF(A52="", "", VLOOKUP(A52, BTA!$A$3:$H$10000, 8, 0))</f>
        <v/>
      </c>
      <c r="D52" s="240" t="str">
        <f>IF(A52="","",VLOOKUP(A52,BTA!$A$3:$R$10000,18,0))</f>
        <v/>
      </c>
      <c r="E52" s="201" t="str">
        <f>IF(BTA!A53="", "", BTA!A53)</f>
        <v>CATES</v>
      </c>
    </row>
    <row r="53" spans="1:5">
      <c r="A53" s="240" t="str">
        <f>IF(BTA!W53="", "", BTA!W53)</f>
        <v/>
      </c>
      <c r="B53" s="201" t="str">
        <f>IF(BTA!U53="", "", BTA!U53)</f>
        <v/>
      </c>
      <c r="C53" s="201" t="str">
        <f>IF(A53="", "", VLOOKUP(A53, BTA!$A$3:$H$10000, 8, 0))</f>
        <v/>
      </c>
      <c r="D53" s="240" t="str">
        <f>IF(A53="","",VLOOKUP(A53,BTA!$A$3:$R$10000,18,0))</f>
        <v/>
      </c>
      <c r="E53" s="201" t="str">
        <f>IF(BTA!A54="", "", BTA!A54)</f>
        <v>PAMEL</v>
      </c>
    </row>
    <row r="54" spans="1:5">
      <c r="A54" s="240" t="str">
        <f>IF(BTA!W54="", "", BTA!W54)</f>
        <v/>
      </c>
      <c r="B54" s="201" t="str">
        <f>IF(BTA!U54="", "", BTA!U54)</f>
        <v/>
      </c>
      <c r="C54" s="201" t="str">
        <f>IF(A54="", "", VLOOKUP(A54, BTA!$A$3:$H$10000, 8, 0))</f>
        <v/>
      </c>
      <c r="D54" s="240" t="str">
        <f>IF(A54="","",VLOOKUP(A54,BTA!$A$3:$R$10000,18,0))</f>
        <v/>
      </c>
      <c r="E54" s="201" t="str">
        <f>IF(BTA!A55="", "", BTA!A55)</f>
        <v>OFSYM</v>
      </c>
    </row>
    <row r="55" spans="1:5">
      <c r="A55" s="240" t="str">
        <f>IF(BTA!W55="", "", BTA!W55)</f>
        <v/>
      </c>
      <c r="B55" s="201" t="str">
        <f>IF(BTA!U55="", "", BTA!U55)</f>
        <v/>
      </c>
      <c r="C55" s="201" t="str">
        <f>IF(A55="", "", VLOOKUP(A55, BTA!$A$3:$H$10000, 8, 0))</f>
        <v/>
      </c>
      <c r="D55" s="240" t="str">
        <f>IF(A55="","",VLOOKUP(A55,BTA!$A$3:$R$10000,18,0))</f>
        <v/>
      </c>
      <c r="E55" s="201" t="str">
        <f>IF(BTA!A56="", "", BTA!A56)</f>
        <v>EMPAE</v>
      </c>
    </row>
    <row r="56" spans="1:5">
      <c r="A56" s="240" t="str">
        <f>IF(BTA!W56="", "", BTA!W56)</f>
        <v/>
      </c>
      <c r="B56" s="201" t="str">
        <f>IF(BTA!U56="", "", BTA!U56)</f>
        <v/>
      </c>
      <c r="C56" s="201" t="str">
        <f>IF(A56="", "", VLOOKUP(A56, BTA!$A$3:$H$10000, 8, 0))</f>
        <v/>
      </c>
      <c r="D56" s="240" t="str">
        <f>IF(A56="","",VLOOKUP(A56,BTA!$A$3:$R$10000,18,0))</f>
        <v/>
      </c>
      <c r="E56" s="201" t="str">
        <f>IF(BTA!A57="", "", BTA!A57)</f>
        <v>ONRYT</v>
      </c>
    </row>
    <row r="57" spans="1:5">
      <c r="A57" s="240" t="str">
        <f>IF(BTA!W57="", "", BTA!W57)</f>
        <v/>
      </c>
      <c r="B57" s="201" t="str">
        <f>IF(BTA!U57="", "", BTA!U57)</f>
        <v/>
      </c>
      <c r="C57" s="201" t="str">
        <f>IF(A57="", "", VLOOKUP(A57, BTA!$A$3:$H$10000, 8, 0))</f>
        <v/>
      </c>
      <c r="D57" s="240" t="str">
        <f>IF(A57="","",VLOOKUP(A57,BTA!$A$3:$R$10000,18,0))</f>
        <v/>
      </c>
      <c r="E57" s="201" t="str">
        <f>IF(BTA!A58="", "", BTA!A58)</f>
        <v>HOROZ</v>
      </c>
    </row>
    <row r="58" spans="1:5">
      <c r="A58" s="240" t="str">
        <f>IF(BTA!W58="", "", BTA!W58)</f>
        <v/>
      </c>
      <c r="B58" s="201" t="str">
        <f>IF(BTA!U58="", "", BTA!U58)</f>
        <v/>
      </c>
      <c r="C58" s="201" t="str">
        <f>IF(A58="", "", VLOOKUP(A58, BTA!$A$3:$H$10000, 8, 0))</f>
        <v/>
      </c>
      <c r="D58" s="240" t="str">
        <f>IF(A58="","",VLOOKUP(A58,BTA!$A$3:$R$10000,18,0))</f>
        <v/>
      </c>
      <c r="E58" s="201" t="str">
        <f>IF(BTA!A59="", "", BTA!A59)</f>
        <v>SAYAS</v>
      </c>
    </row>
    <row r="59" spans="1:5">
      <c r="A59" s="240" t="str">
        <f>IF(BTA!W59="", "", BTA!W59)</f>
        <v/>
      </c>
      <c r="B59" s="201" t="str">
        <f>IF(BTA!U59="", "", BTA!U59)</f>
        <v/>
      </c>
      <c r="C59" s="201" t="str">
        <f>IF(A59="", "", VLOOKUP(A59, BTA!$A$3:$H$10000, 8, 0))</f>
        <v/>
      </c>
      <c r="D59" s="240" t="str">
        <f>IF(A59="","",VLOOKUP(A59,BTA!$A$3:$R$10000,18,0))</f>
        <v/>
      </c>
      <c r="E59" s="201" t="str">
        <f>IF(BTA!A60="", "", BTA!A60)</f>
        <v>GZNMI</v>
      </c>
    </row>
    <row r="60" spans="1:5">
      <c r="A60" s="240" t="str">
        <f>IF(BTA!W60="", "", BTA!W60)</f>
        <v/>
      </c>
      <c r="B60" s="201" t="str">
        <f>IF(BTA!U60="", "", BTA!U60)</f>
        <v/>
      </c>
      <c r="C60" s="201" t="str">
        <f>IF(A60="", "", VLOOKUP(A60, BTA!$A$3:$H$10000, 8, 0))</f>
        <v/>
      </c>
      <c r="D60" s="240" t="str">
        <f>IF(A60="","",VLOOKUP(A60,BTA!$A$3:$R$10000,18,0))</f>
        <v/>
      </c>
      <c r="E60" s="201" t="str">
        <f>IF(BTA!A61="", "", BTA!A61)</f>
        <v>IZFAS</v>
      </c>
    </row>
    <row r="61" spans="1:5">
      <c r="A61" s="240" t="str">
        <f>IF(BTA!W61="", "", BTA!W61)</f>
        <v/>
      </c>
      <c r="B61" s="201" t="str">
        <f>IF(BTA!U61="", "", BTA!U61)</f>
        <v/>
      </c>
      <c r="C61" s="201" t="str">
        <f>IF(A61="", "", VLOOKUP(A61, BTA!$A$3:$H$10000, 8, 0))</f>
        <v/>
      </c>
      <c r="D61" s="240" t="str">
        <f>IF(A61="","",VLOOKUP(A61,BTA!$A$3:$R$10000,18,0))</f>
        <v/>
      </c>
      <c r="E61" s="201" t="str">
        <f>IF(BTA!A62="", "", BTA!A62)</f>
        <v>IHAAS</v>
      </c>
    </row>
    <row r="62" spans="1:5">
      <c r="A62" s="240" t="str">
        <f>IF(BTA!W62="", "", BTA!W62)</f>
        <v/>
      </c>
      <c r="B62" s="201" t="str">
        <f>IF(BTA!U62="", "", BTA!U62)</f>
        <v/>
      </c>
      <c r="C62" s="201" t="str">
        <f>IF(A62="", "", VLOOKUP(A62, BTA!$A$3:$H$10000, 8, 0))</f>
        <v/>
      </c>
      <c r="D62" s="240" t="str">
        <f>IF(A62="","",VLOOKUP(A62,BTA!$A$3:$R$10000,18,0))</f>
        <v/>
      </c>
      <c r="E62" s="201" t="str">
        <f>IF(BTA!A63="", "", BTA!A63)</f>
        <v>IZINV</v>
      </c>
    </row>
    <row r="63" spans="1:5">
      <c r="A63" s="240" t="str">
        <f>IF(BTA!W63="", "", BTA!W63)</f>
        <v/>
      </c>
      <c r="B63" s="201" t="str">
        <f>IF(BTA!U63="", "", BTA!U63)</f>
        <v/>
      </c>
      <c r="C63" s="201" t="str">
        <f>IF(A63="", "", VLOOKUP(A63, BTA!$A$3:$H$10000, 8, 0))</f>
        <v/>
      </c>
      <c r="D63" s="240" t="str">
        <f>IF(A63="","",VLOOKUP(A63,BTA!$A$3:$R$10000,18,0))</f>
        <v/>
      </c>
      <c r="E63" s="201" t="str">
        <f>IF(BTA!A64="", "", BTA!A64)</f>
        <v>SEGMN</v>
      </c>
    </row>
    <row r="64" spans="1:5">
      <c r="A64" s="240" t="str">
        <f>IF(BTA!W64="", "", BTA!W64)</f>
        <v/>
      </c>
      <c r="B64" s="201" t="str">
        <f>IF(BTA!U64="", "", BTA!U64)</f>
        <v/>
      </c>
      <c r="C64" s="201" t="str">
        <f>IF(A64="", "", VLOOKUP(A64, BTA!$A$3:$H$10000, 8, 0))</f>
        <v/>
      </c>
      <c r="D64" s="240" t="str">
        <f>IF(A64="","",VLOOKUP(A64,BTA!$A$3:$R$10000,18,0))</f>
        <v/>
      </c>
      <c r="E64" s="201" t="str">
        <f>IF(BTA!A65="", "", BTA!A65)</f>
        <v>TEHOL</v>
      </c>
    </row>
    <row r="65" spans="1:5">
      <c r="A65" s="240" t="str">
        <f>IF(BTA!W65="", "", BTA!W65)</f>
        <v/>
      </c>
      <c r="B65" s="201" t="str">
        <f>IF(BTA!U65="", "", BTA!U65)</f>
        <v/>
      </c>
      <c r="C65" s="201" t="str">
        <f>IF(A65="", "", VLOOKUP(A65, BTA!$A$3:$H$10000, 8, 0))</f>
        <v/>
      </c>
      <c r="D65" s="240" t="str">
        <f>IF(A65="","",VLOOKUP(A65,BTA!$A$3:$R$10000,18,0))</f>
        <v/>
      </c>
      <c r="E65" s="201" t="str">
        <f>IF(BTA!A66="", "", BTA!A66)</f>
        <v>ERCB</v>
      </c>
    </row>
    <row r="66" spans="1:5">
      <c r="A66" s="240" t="str">
        <f>IF(BTA!W66="", "", BTA!W66)</f>
        <v/>
      </c>
      <c r="B66" s="201" t="str">
        <f>IF(BTA!U66="", "", BTA!U66)</f>
        <v/>
      </c>
      <c r="C66" s="201" t="str">
        <f>IF(A66="", "", VLOOKUP(A66, BTA!$A$3:$H$10000, 8, 0))</f>
        <v/>
      </c>
      <c r="D66" s="240" t="str">
        <f>IF(A66="","",VLOOKUP(A66,BTA!$A$3:$R$10000,18,0))</f>
        <v/>
      </c>
      <c r="E66" s="201" t="str">
        <f>IF(BTA!A67="", "", BTA!A67)</f>
        <v>BMSTL</v>
      </c>
    </row>
    <row r="67" spans="1:5">
      <c r="A67" s="240" t="str">
        <f>IF(BTA!W67="", "", BTA!W67)</f>
        <v/>
      </c>
      <c r="B67" s="201" t="str">
        <f>IF(BTA!U67="", "", BTA!U67)</f>
        <v/>
      </c>
      <c r="C67" s="201" t="str">
        <f>IF(A67="", "", VLOOKUP(A67, BTA!$A$3:$H$10000, 8, 0))</f>
        <v/>
      </c>
      <c r="D67" s="240" t="str">
        <f>IF(A67="","",VLOOKUP(A67,BTA!$A$3:$R$10000,18,0))</f>
        <v/>
      </c>
      <c r="E67" s="201" t="str">
        <f>IF(BTA!A68="", "", BTA!A68)</f>
        <v>ARTMS</v>
      </c>
    </row>
    <row r="68" spans="1:5">
      <c r="A68" s="240" t="str">
        <f>IF(BTA!W68="", "", BTA!W68)</f>
        <v/>
      </c>
      <c r="B68" s="201" t="str">
        <f>IF(BTA!U68="", "", BTA!U68)</f>
        <v/>
      </c>
      <c r="C68" s="201" t="str">
        <f>IF(A68="", "", VLOOKUP(A68, BTA!$A$3:$H$10000, 8, 0))</f>
        <v/>
      </c>
      <c r="D68" s="240" t="str">
        <f>IF(A68="","",VLOOKUP(A68,BTA!$A$3:$R$10000,18,0))</f>
        <v/>
      </c>
      <c r="E68" s="201" t="str">
        <f>IF(BTA!A69="", "", BTA!A69)</f>
        <v>VSNMD</v>
      </c>
    </row>
    <row r="69" spans="1:5">
      <c r="A69" s="240" t="str">
        <f>IF(BTA!W69="", "", BTA!W69)</f>
        <v/>
      </c>
      <c r="B69" s="201" t="str">
        <f>IF(BTA!U69="", "", BTA!U69)</f>
        <v/>
      </c>
      <c r="C69" s="201" t="str">
        <f>IF(A69="", "", VLOOKUP(A69, BTA!$A$3:$H$10000, 8, 0))</f>
        <v/>
      </c>
      <c r="D69" s="240" t="str">
        <f>IF(A69="","",VLOOKUP(A69,BTA!$A$3:$R$10000,18,0))</f>
        <v/>
      </c>
      <c r="E69" s="201" t="str">
        <f>IF(BTA!A70="", "", BTA!A70)</f>
        <v>BLUME</v>
      </c>
    </row>
    <row r="70" spans="1:5">
      <c r="A70" s="240" t="str">
        <f>IF(BTA!W70="", "", BTA!W70)</f>
        <v/>
      </c>
      <c r="B70" s="201" t="str">
        <f>IF(BTA!U70="", "", BTA!U70)</f>
        <v/>
      </c>
      <c r="C70" s="201" t="str">
        <f>IF(A70="", "", VLOOKUP(A70, BTA!$A$3:$H$10000, 8, 0))</f>
        <v/>
      </c>
      <c r="D70" s="240" t="str">
        <f>IF(A70="","",VLOOKUP(A70,BTA!$A$3:$R$10000,18,0))</f>
        <v/>
      </c>
      <c r="E70" s="201" t="str">
        <f>IF(BTA!A71="", "", BTA!A71)</f>
        <v>AKHAN</v>
      </c>
    </row>
    <row r="71" spans="1:5">
      <c r="A71" s="240" t="str">
        <f>IF(BTA!W71="", "", BTA!W71)</f>
        <v/>
      </c>
      <c r="B71" s="201" t="str">
        <f>IF(BTA!U71="", "", BTA!U71)</f>
        <v/>
      </c>
      <c r="C71" s="201" t="str">
        <f>IF(A71="", "", VLOOKUP(A71, BTA!$A$3:$H$10000, 8, 0))</f>
        <v/>
      </c>
      <c r="D71" s="240" t="str">
        <f>IF(A71="","",VLOOKUP(A71,BTA!$A$3:$R$10000,18,0))</f>
        <v/>
      </c>
      <c r="E71" s="201" t="str">
        <f>IF(BTA!A72="", "", BTA!A72)</f>
        <v>PNLSN</v>
      </c>
    </row>
    <row r="72" spans="1:5">
      <c r="A72" s="240" t="str">
        <f>IF(BTA!W72="", "", BTA!W72)</f>
        <v/>
      </c>
      <c r="B72" s="201" t="str">
        <f>IF(BTA!U72="", "", BTA!U72)</f>
        <v/>
      </c>
      <c r="C72" s="201" t="str">
        <f>IF(A72="", "", VLOOKUP(A72, BTA!$A$3:$H$10000, 8, 0))</f>
        <v/>
      </c>
      <c r="D72" s="240" t="str">
        <f>IF(A72="","",VLOOKUP(A72,BTA!$A$3:$R$10000,18,0))</f>
        <v/>
      </c>
      <c r="E72" s="201" t="str">
        <f>IF(BTA!A73="", "", BTA!A73)</f>
        <v>DESPC</v>
      </c>
    </row>
    <row r="73" spans="1:5">
      <c r="A73" s="240" t="str">
        <f>IF(BTA!W73="", "", BTA!W73)</f>
        <v/>
      </c>
      <c r="B73" s="201" t="str">
        <f>IF(BTA!U73="", "", BTA!U73)</f>
        <v/>
      </c>
      <c r="C73" s="201" t="str">
        <f>IF(A73="", "", VLOOKUP(A73, BTA!$A$3:$H$10000, 8, 0))</f>
        <v/>
      </c>
      <c r="D73" s="240" t="str">
        <f>IF(A73="","",VLOOKUP(A73,BTA!$A$3:$R$10000,18,0))</f>
        <v/>
      </c>
      <c r="E73" s="201" t="str">
        <f>IF(BTA!A74="", "", BTA!A74)</f>
        <v>VBTYZ</v>
      </c>
    </row>
    <row r="74" spans="1:5">
      <c r="A74" s="240" t="str">
        <f>IF(BTA!W74="", "", BTA!W74)</f>
        <v/>
      </c>
      <c r="B74" s="201" t="str">
        <f>IF(BTA!U74="", "", BTA!U74)</f>
        <v/>
      </c>
      <c r="C74" s="201" t="str">
        <f>IF(A74="", "", VLOOKUP(A74, BTA!$A$3:$H$10000, 8, 0))</f>
        <v/>
      </c>
      <c r="D74" s="240" t="str">
        <f>IF(A74="","",VLOOKUP(A74,BTA!$A$3:$R$10000,18,0))</f>
        <v/>
      </c>
      <c r="E74" s="201" t="str">
        <f>IF(BTA!A75="", "", BTA!A75)</f>
        <v>OZSUB</v>
      </c>
    </row>
    <row r="75" spans="1:5">
      <c r="A75" s="240" t="str">
        <f>IF(BTA!W75="", "", BTA!W75)</f>
        <v/>
      </c>
      <c r="B75" s="201" t="str">
        <f>IF(BTA!U75="", "", BTA!U75)</f>
        <v/>
      </c>
      <c r="C75" s="201" t="str">
        <f>IF(A75="", "", VLOOKUP(A75, BTA!$A$3:$H$10000, 8, 0))</f>
        <v/>
      </c>
      <c r="D75" s="240" t="str">
        <f>IF(A75="","",VLOOKUP(A75,BTA!$A$3:$R$10000,18,0))</f>
        <v/>
      </c>
      <c r="E75" s="201" t="str">
        <f>IF(BTA!A76="", "", BTA!A76)</f>
        <v>GEREL</v>
      </c>
    </row>
    <row r="76" spans="1:5">
      <c r="A76" s="240" t="str">
        <f>IF(BTA!W76="", "", BTA!W76)</f>
        <v/>
      </c>
      <c r="B76" s="201" t="str">
        <f>IF(BTA!U76="", "", BTA!U76)</f>
        <v/>
      </c>
      <c r="C76" s="201" t="str">
        <f>IF(A76="", "", VLOOKUP(A76, BTA!$A$3:$H$10000, 8, 0))</f>
        <v/>
      </c>
      <c r="D76" s="240" t="str">
        <f>IF(A76="","",VLOOKUP(A76,BTA!$A$3:$R$10000,18,0))</f>
        <v/>
      </c>
      <c r="E76" s="201" t="str">
        <f>IF(BTA!A77="", "", BTA!A77)</f>
        <v>BAKAB</v>
      </c>
    </row>
    <row r="77" spans="1:5">
      <c r="A77" s="240" t="str">
        <f>IF(BTA!W77="", "", BTA!W77)</f>
        <v/>
      </c>
      <c r="B77" s="201" t="str">
        <f>IF(BTA!U77="", "", BTA!U77)</f>
        <v/>
      </c>
      <c r="C77" s="201" t="str">
        <f>IF(A77="", "", VLOOKUP(A77, BTA!$A$3:$H$10000, 8, 0))</f>
        <v/>
      </c>
      <c r="D77" s="240" t="str">
        <f>IF(A77="","",VLOOKUP(A77,BTA!$A$3:$R$10000,18,0))</f>
        <v/>
      </c>
      <c r="E77" s="201" t="str">
        <f>IF(BTA!A78="", "", BTA!A78)</f>
        <v>MANAS</v>
      </c>
    </row>
    <row r="78" spans="1:5">
      <c r="A78" s="240" t="str">
        <f>IF(BTA!W78="", "", BTA!W78)</f>
        <v/>
      </c>
      <c r="B78" s="201" t="str">
        <f>IF(BTA!U78="", "", BTA!U78)</f>
        <v/>
      </c>
      <c r="C78" s="201" t="str">
        <f>IF(A78="", "", VLOOKUP(A78, BTA!$A$3:$H$10000, 8, 0))</f>
        <v/>
      </c>
      <c r="D78" s="240" t="str">
        <f>IF(A78="","",VLOOKUP(A78,BTA!$A$3:$R$10000,18,0))</f>
        <v/>
      </c>
      <c r="E78" s="201" t="str">
        <f>IF(BTA!A79="", "", BTA!A79)</f>
        <v>BYDNR</v>
      </c>
    </row>
    <row r="79" spans="1:5">
      <c r="A79" s="240" t="str">
        <f>IF(BTA!W79="", "", BTA!W79)</f>
        <v/>
      </c>
      <c r="B79" s="201" t="str">
        <f>IF(BTA!U79="", "", BTA!U79)</f>
        <v/>
      </c>
      <c r="C79" s="201" t="str">
        <f>IF(A79="", "", VLOOKUP(A79, BTA!$A$3:$H$10000, 8, 0))</f>
        <v/>
      </c>
      <c r="D79" s="240" t="str">
        <f>IF(A79="","",VLOOKUP(A79,BTA!$A$3:$R$10000,18,0))</f>
        <v/>
      </c>
      <c r="E79" s="201" t="str">
        <f>IF(BTA!A80="", "", BTA!A80)</f>
        <v>EDIP</v>
      </c>
    </row>
    <row r="80" spans="1:5">
      <c r="A80" s="240" t="str">
        <f>IF(BTA!W80="", "", BTA!W80)</f>
        <v/>
      </c>
      <c r="B80" s="201" t="str">
        <f>IF(BTA!U80="", "", BTA!U80)</f>
        <v/>
      </c>
      <c r="C80" s="201" t="str">
        <f>IF(A80="", "", VLOOKUP(A80, BTA!$A$3:$H$10000, 8, 0))</f>
        <v/>
      </c>
      <c r="D80" s="240" t="str">
        <f>IF(A80="","",VLOOKUP(A80,BTA!$A$3:$R$10000,18,0))</f>
        <v/>
      </c>
      <c r="E80" s="201" t="str">
        <f>IF(BTA!A81="", "", BTA!A81)</f>
        <v>OBASE</v>
      </c>
    </row>
    <row r="81" spans="1:5">
      <c r="A81" s="240" t="str">
        <f>IF(BTA!W81="", "", BTA!W81)</f>
        <v/>
      </c>
      <c r="B81" s="201" t="str">
        <f>IF(BTA!U81="", "", BTA!U81)</f>
        <v/>
      </c>
      <c r="C81" s="201" t="str">
        <f>IF(A81="", "", VLOOKUP(A81, BTA!$A$3:$H$10000, 8, 0))</f>
        <v/>
      </c>
      <c r="D81" s="240" t="str">
        <f>IF(A81="","",VLOOKUP(A81,BTA!$A$3:$R$10000,18,0))</f>
        <v/>
      </c>
      <c r="E81" s="201" t="str">
        <f>IF(BTA!A82="", "", BTA!A82)</f>
        <v>MACKO</v>
      </c>
    </row>
    <row r="82" spans="1:5">
      <c r="A82" s="240" t="str">
        <f>IF(BTA!W82="", "", BTA!W82)</f>
        <v/>
      </c>
      <c r="B82" s="201" t="str">
        <f>IF(BTA!U82="", "", BTA!U82)</f>
        <v/>
      </c>
      <c r="C82" s="201" t="str">
        <f>IF(A82="", "", VLOOKUP(A82, BTA!$A$3:$H$10000, 8, 0))</f>
        <v/>
      </c>
      <c r="D82" s="240" t="str">
        <f>IF(A82="","",VLOOKUP(A82,BTA!$A$3:$R$10000,18,0))</f>
        <v/>
      </c>
      <c r="E82" s="201" t="str">
        <f>IF(BTA!A83="", "", BTA!A83)</f>
        <v>DERIM</v>
      </c>
    </row>
    <row r="83" spans="1:5">
      <c r="A83" s="240" t="str">
        <f>IF(BTA!W83="", "", BTA!W83)</f>
        <v/>
      </c>
      <c r="B83" s="201" t="str">
        <f>IF(BTA!U83="", "", BTA!U83)</f>
        <v/>
      </c>
      <c r="C83" s="201" t="str">
        <f>IF(A83="", "", VLOOKUP(A83, BTA!$A$3:$H$10000, 8, 0))</f>
        <v/>
      </c>
      <c r="D83" s="240" t="str">
        <f>IF(A83="","",VLOOKUP(A83,BTA!$A$3:$R$10000,18,0))</f>
        <v/>
      </c>
      <c r="E83" s="201" t="str">
        <f>IF(BTA!A84="", "", BTA!A84)</f>
        <v>AVHOL</v>
      </c>
    </row>
    <row r="84" spans="1:5">
      <c r="A84" s="240" t="str">
        <f>IF(BTA!W84="", "", BTA!W84)</f>
        <v/>
      </c>
      <c r="B84" s="201" t="str">
        <f>IF(BTA!U84="", "", BTA!U84)</f>
        <v/>
      </c>
      <c r="C84" s="201" t="str">
        <f>IF(A84="", "", VLOOKUP(A84, BTA!$A$3:$H$10000, 8, 0))</f>
        <v/>
      </c>
      <c r="D84" s="240" t="str">
        <f>IF(A84="","",VLOOKUP(A84,BTA!$A$3:$R$10000,18,0))</f>
        <v/>
      </c>
      <c r="E84" s="201" t="str">
        <f>IF(BTA!A85="", "", BTA!A85)</f>
        <v>VERTU</v>
      </c>
    </row>
    <row r="85" spans="1:5">
      <c r="A85" s="240" t="str">
        <f>IF(BTA!W85="", "", BTA!W85)</f>
        <v/>
      </c>
      <c r="B85" s="201" t="str">
        <f>IF(BTA!U85="", "", BTA!U85)</f>
        <v/>
      </c>
      <c r="C85" s="201" t="str">
        <f>IF(A85="", "", VLOOKUP(A85, BTA!$A$3:$H$10000, 8, 0))</f>
        <v/>
      </c>
      <c r="D85" s="240" t="str">
        <f>IF(A85="","",VLOOKUP(A85,BTA!$A$3:$R$10000,18,0))</f>
        <v/>
      </c>
      <c r="E85" s="201" t="str">
        <f>IF(BTA!A86="", "", BTA!A86)</f>
        <v>BURCE</v>
      </c>
    </row>
    <row r="86" spans="1:5">
      <c r="A86" s="240" t="str">
        <f>IF(BTA!W86="", "", BTA!W86)</f>
        <v/>
      </c>
      <c r="B86" s="201" t="str">
        <f>IF(BTA!U86="", "", BTA!U86)</f>
        <v/>
      </c>
      <c r="C86" s="201" t="str">
        <f>IF(A86="", "", VLOOKUP(A86, BTA!$A$3:$H$10000, 8, 0))</f>
        <v/>
      </c>
      <c r="D86" s="240" t="str">
        <f>IF(A86="","",VLOOKUP(A86,BTA!$A$3:$R$10000,18,0))</f>
        <v/>
      </c>
      <c r="E86" s="201" t="str">
        <f>IF(BTA!A87="", "", BTA!A87)</f>
        <v>FRMPL</v>
      </c>
    </row>
    <row r="87" spans="1:5">
      <c r="A87" s="240" t="str">
        <f>IF(BTA!W87="", "", BTA!W87)</f>
        <v/>
      </c>
      <c r="B87" s="201" t="str">
        <f>IF(BTA!U87="", "", BTA!U87)</f>
        <v/>
      </c>
      <c r="C87" s="201" t="str">
        <f>IF(A87="", "", VLOOKUP(A87, BTA!$A$3:$H$10000, 8, 0))</f>
        <v/>
      </c>
      <c r="D87" s="240" t="str">
        <f>IF(A87="","",VLOOKUP(A87,BTA!$A$3:$R$10000,18,0))</f>
        <v/>
      </c>
      <c r="E87" s="201" t="str">
        <f>IF(BTA!A88="", "", BTA!A88)</f>
        <v>BULGS</v>
      </c>
    </row>
    <row r="88" spans="1:5">
      <c r="A88" s="240" t="str">
        <f>IF(BTA!W88="", "", BTA!W88)</f>
        <v/>
      </c>
      <c r="B88" s="201" t="str">
        <f>IF(BTA!U88="", "", BTA!U88)</f>
        <v/>
      </c>
      <c r="C88" s="201" t="str">
        <f>IF(A88="", "", VLOOKUP(A88, BTA!$A$3:$H$10000, 8, 0))</f>
        <v/>
      </c>
      <c r="D88" s="240" t="str">
        <f>IF(A88="","",VLOOKUP(A88,BTA!$A$3:$R$10000,18,0))</f>
        <v/>
      </c>
      <c r="E88" s="201" t="str">
        <f>IF(BTA!A89="", "", BTA!A89)</f>
        <v>BESTE</v>
      </c>
    </row>
    <row r="89" spans="1:5">
      <c r="A89" s="240" t="str">
        <f>IF(BTA!W89="", "", BTA!W89)</f>
        <v/>
      </c>
      <c r="B89" s="201" t="str">
        <f>IF(BTA!U89="", "", BTA!U89)</f>
        <v/>
      </c>
      <c r="C89" s="201" t="str">
        <f>IF(A89="", "", VLOOKUP(A89, BTA!$A$3:$H$10000, 8, 0))</f>
        <v/>
      </c>
      <c r="D89" s="240" t="str">
        <f>IF(A89="","",VLOOKUP(A89,BTA!$A$3:$R$10000,18,0))</f>
        <v/>
      </c>
      <c r="E89" s="201" t="str">
        <f>IF(BTA!A90="", "", BTA!A90)</f>
        <v>ADEL</v>
      </c>
    </row>
    <row r="90" spans="1:5">
      <c r="A90" s="240" t="str">
        <f>IF(BTA!W90="", "", BTA!W90)</f>
        <v/>
      </c>
      <c r="B90" s="201" t="str">
        <f>IF(BTA!U90="", "", BTA!U90)</f>
        <v/>
      </c>
      <c r="C90" s="201" t="str">
        <f>IF(A90="", "", VLOOKUP(A90, BTA!$A$3:$H$10000, 8, 0))</f>
        <v/>
      </c>
      <c r="D90" s="240" t="str">
        <f>IF(A90="","",VLOOKUP(A90,BTA!$A$3:$R$10000,18,0))</f>
        <v/>
      </c>
      <c r="E90" s="201" t="str">
        <f>IF(BTA!A91="", "", BTA!A91)</f>
        <v>PCILT</v>
      </c>
    </row>
    <row r="91" spans="1:5">
      <c r="A91" s="240" t="str">
        <f>IF(BTA!W91="", "", BTA!W91)</f>
        <v/>
      </c>
      <c r="B91" s="201" t="str">
        <f>IF(BTA!U91="", "", BTA!U91)</f>
        <v/>
      </c>
      <c r="C91" s="201" t="str">
        <f>IF(A91="", "", VLOOKUP(A91, BTA!$A$3:$H$10000, 8, 0))</f>
        <v/>
      </c>
      <c r="D91" s="240" t="str">
        <f>IF(A91="","",VLOOKUP(A91,BTA!$A$3:$R$10000,18,0))</f>
        <v/>
      </c>
      <c r="E91" s="201" t="str">
        <f>IF(BTA!A92="", "", BTA!A92)</f>
        <v>MTRKS</v>
      </c>
    </row>
    <row r="92" spans="1:5">
      <c r="A92" s="240" t="str">
        <f>IF(BTA!W92="", "", BTA!W92)</f>
        <v/>
      </c>
      <c r="B92" s="201" t="str">
        <f>IF(BTA!U92="", "", BTA!U92)</f>
        <v/>
      </c>
      <c r="C92" s="201" t="str">
        <f>IF(A92="", "", VLOOKUP(A92, BTA!$A$3:$H$10000, 8, 0))</f>
        <v/>
      </c>
      <c r="D92" s="240" t="str">
        <f>IF(A92="","",VLOOKUP(A92,BTA!$A$3:$R$10000,18,0))</f>
        <v/>
      </c>
      <c r="E92" s="201" t="str">
        <f>IF(BTA!A93="", "", BTA!A93)</f>
        <v>RUBNS</v>
      </c>
    </row>
    <row r="93" spans="1:5">
      <c r="A93" s="240" t="str">
        <f>IF(BTA!W93="", "", BTA!W93)</f>
        <v/>
      </c>
      <c r="B93" s="201" t="str">
        <f>IF(BTA!U93="", "", BTA!U93)</f>
        <v/>
      </c>
      <c r="C93" s="201" t="str">
        <f>IF(A93="", "", VLOOKUP(A93, BTA!$A$3:$H$10000, 8, 0))</f>
        <v/>
      </c>
      <c r="D93" s="240" t="str">
        <f>IF(A93="","",VLOOKUP(A93,BTA!$A$3:$R$10000,18,0))</f>
        <v/>
      </c>
      <c r="E93" s="201" t="str">
        <f>IF(BTA!A94="", "", BTA!A94)</f>
        <v>PRKAB</v>
      </c>
    </row>
    <row r="94" spans="1:5">
      <c r="A94" s="240" t="str">
        <f>IF(BTA!W94="", "", BTA!W94)</f>
        <v/>
      </c>
      <c r="B94" s="201" t="str">
        <f>IF(BTA!U94="", "", BTA!U94)</f>
        <v/>
      </c>
      <c r="C94" s="201" t="str">
        <f>IF(A94="", "", VLOOKUP(A94, BTA!$A$3:$H$10000, 8, 0))</f>
        <v/>
      </c>
      <c r="D94" s="240" t="str">
        <f>IF(A94="","",VLOOKUP(A94,BTA!$A$3:$R$10000,18,0))</f>
        <v/>
      </c>
      <c r="E94" s="201" t="str">
        <f>IF(BTA!A95="", "", BTA!A95)</f>
        <v>AYEN</v>
      </c>
    </row>
    <row r="95" spans="1:5">
      <c r="A95" s="240" t="str">
        <f>IF(BTA!W95="", "", BTA!W95)</f>
        <v/>
      </c>
      <c r="B95" s="201" t="str">
        <f>IF(BTA!U95="", "", BTA!U95)</f>
        <v/>
      </c>
      <c r="C95" s="201" t="str">
        <f>IF(A95="", "", VLOOKUP(A95, BTA!$A$3:$H$10000, 8, 0))</f>
        <v/>
      </c>
      <c r="D95" s="240" t="str">
        <f>IF(A95="","",VLOOKUP(A95,BTA!$A$3:$R$10000,18,0))</f>
        <v/>
      </c>
      <c r="E95" s="201" t="str">
        <f>IF(BTA!A96="", "", BTA!A96)</f>
        <v>AKSUE</v>
      </c>
    </row>
    <row r="96" spans="1:5">
      <c r="A96" s="240" t="str">
        <f>IF(BTA!W96="", "", BTA!W96)</f>
        <v/>
      </c>
      <c r="B96" s="201" t="str">
        <f>IF(BTA!U96="", "", BTA!U96)</f>
        <v/>
      </c>
      <c r="C96" s="201" t="str">
        <f>IF(A96="", "", VLOOKUP(A96, BTA!$A$3:$H$10000, 8, 0))</f>
        <v/>
      </c>
      <c r="D96" s="240" t="str">
        <f>IF(A96="","",VLOOKUP(A96,BTA!$A$3:$R$10000,18,0))</f>
        <v/>
      </c>
      <c r="E96" s="201" t="str">
        <f>IF(BTA!A97="", "", BTA!A97)</f>
        <v>TURGG</v>
      </c>
    </row>
    <row r="97" spans="1:5">
      <c r="A97" s="240" t="str">
        <f>IF(BTA!W97="", "", BTA!W97)</f>
        <v/>
      </c>
      <c r="B97" s="201" t="str">
        <f>IF(BTA!U97="", "", BTA!U97)</f>
        <v/>
      </c>
      <c r="C97" s="201" t="str">
        <f>IF(A97="", "", VLOOKUP(A97, BTA!$A$3:$H$10000, 8, 0))</f>
        <v/>
      </c>
      <c r="D97" s="240" t="str">
        <f>IF(A97="","",VLOOKUP(A97,BTA!$A$3:$R$10000,18,0))</f>
        <v/>
      </c>
      <c r="E97" s="201" t="str">
        <f>IF(BTA!A98="", "", BTA!A98)</f>
        <v>DOFER</v>
      </c>
    </row>
    <row r="98" spans="1:5">
      <c r="A98" s="240" t="str">
        <f>IF(BTA!W98="", "", BTA!W98)</f>
        <v/>
      </c>
      <c r="B98" s="201" t="str">
        <f>IF(BTA!U98="", "", BTA!U98)</f>
        <v/>
      </c>
      <c r="C98" s="201" t="str">
        <f>IF(A98="", "", VLOOKUP(A98, BTA!$A$3:$H$10000, 8, 0))</f>
        <v/>
      </c>
      <c r="D98" s="240" t="str">
        <f>IF(A98="","",VLOOKUP(A98,BTA!$A$3:$R$10000,18,0))</f>
        <v/>
      </c>
      <c r="E98" s="201" t="str">
        <f>IF(BTA!A99="", "", BTA!A99)</f>
        <v>KLMSN</v>
      </c>
    </row>
    <row r="99" spans="1:5">
      <c r="A99" s="240" t="str">
        <f>IF(BTA!W99="", "", BTA!W99)</f>
        <v/>
      </c>
      <c r="B99" s="201" t="str">
        <f>IF(BTA!U99="", "", BTA!U99)</f>
        <v/>
      </c>
      <c r="C99" s="201" t="str">
        <f>IF(A99="", "", VLOOKUP(A99, BTA!$A$3:$H$10000, 8, 0))</f>
        <v/>
      </c>
      <c r="D99" s="240" t="str">
        <f>IF(A99="","",VLOOKUP(A99,BTA!$A$3:$R$10000,18,0))</f>
        <v/>
      </c>
      <c r="E99" s="201" t="str">
        <f>IF(BTA!A100="", "", BTA!A100)</f>
        <v>GEDZA</v>
      </c>
    </row>
    <row r="100" spans="1:5">
      <c r="A100" s="240" t="str">
        <f>IF(BTA!W100="", "", BTA!W100)</f>
        <v/>
      </c>
      <c r="B100" s="201" t="str">
        <f>IF(BTA!U100="", "", BTA!U100)</f>
        <v/>
      </c>
      <c r="C100" s="201" t="str">
        <f>IF(A100="", "", VLOOKUP(A100, BTA!$A$3:$H$10000, 8, 0))</f>
        <v/>
      </c>
      <c r="D100" s="240" t="str">
        <f>IF(A100="","",VLOOKUP(A100,BTA!$A$3:$R$10000,18,0))</f>
        <v/>
      </c>
      <c r="E100" s="201" t="str">
        <f>IF(BTA!A101="", "", BTA!A101)</f>
        <v>GARFA</v>
      </c>
    </row>
    <row r="101" spans="1:5">
      <c r="A101" s="240" t="str">
        <f>IF(BTA!W101="", "", BTA!W101)</f>
        <v/>
      </c>
      <c r="B101" s="201" t="str">
        <f>IF(BTA!U101="", "", BTA!U101)</f>
        <v/>
      </c>
      <c r="C101" s="201" t="str">
        <f>IF(A101="", "", VLOOKUP(A101, BTA!$A$3:$H$10000, 8, 0))</f>
        <v/>
      </c>
      <c r="D101" s="240" t="str">
        <f>IF(A101="","",VLOOKUP(A101,BTA!$A$3:$R$10000,18,0))</f>
        <v/>
      </c>
      <c r="E101" s="201" t="str">
        <f>IF(BTA!A102="", "", BTA!A102)</f>
        <v>ELITE</v>
      </c>
    </row>
    <row r="102" spans="1:5">
      <c r="A102" s="240" t="str">
        <f>IF(BTA!W102="", "", BTA!W102)</f>
        <v/>
      </c>
      <c r="B102" s="201" t="str">
        <f>IF(BTA!U102="", "", BTA!U102)</f>
        <v/>
      </c>
      <c r="C102" s="201" t="str">
        <f>IF(A102="", "", VLOOKUP(A102, BTA!$A$3:$H$10000, 8, 0))</f>
        <v/>
      </c>
      <c r="D102" s="240" t="str">
        <f>IF(A102="","",VLOOKUP(A102,BTA!$A$3:$R$10000,18,0))</f>
        <v/>
      </c>
      <c r="E102" s="201" t="str">
        <f>IF(BTA!A103="", "", BTA!A103)</f>
        <v>BAGFS</v>
      </c>
    </row>
    <row r="103" spans="1:5">
      <c r="A103" s="240" t="str">
        <f>IF(BTA!W103="", "", BTA!W103)</f>
        <v/>
      </c>
      <c r="B103" s="201" t="str">
        <f>IF(BTA!U103="", "", BTA!U103)</f>
        <v/>
      </c>
      <c r="C103" s="201" t="str">
        <f>IF(A103="", "", VLOOKUP(A103, BTA!$A$3:$H$10000, 8, 0))</f>
        <v/>
      </c>
      <c r="D103" s="240" t="str">
        <f>IF(A103="","",VLOOKUP(A103,BTA!$A$3:$R$10000,18,0))</f>
        <v/>
      </c>
      <c r="E103" s="201" t="str">
        <f>IF(BTA!A104="", "", BTA!A104)</f>
        <v>EGEGY</v>
      </c>
    </row>
    <row r="104" spans="1:5">
      <c r="A104" s="240" t="str">
        <f>IF(BTA!W104="", "", BTA!W104)</f>
        <v/>
      </c>
      <c r="B104" s="201" t="str">
        <f>IF(BTA!U104="", "", BTA!U104)</f>
        <v/>
      </c>
      <c r="C104" s="201" t="str">
        <f>IF(A104="", "", VLOOKUP(A104, BTA!$A$3:$H$10000, 8, 0))</f>
        <v/>
      </c>
      <c r="D104" s="240" t="str">
        <f>IF(A104="","",VLOOKUP(A104,BTA!$A$3:$R$10000,18,0))</f>
        <v/>
      </c>
      <c r="E104" s="201" t="str">
        <f>IF(BTA!A105="", "", BTA!A105)</f>
        <v>KRONT</v>
      </c>
    </row>
    <row r="105" spans="1:5">
      <c r="A105" s="240" t="str">
        <f>IF(BTA!W105="", "", BTA!W105)</f>
        <v/>
      </c>
      <c r="B105" s="201" t="str">
        <f>IF(BTA!U105="", "", BTA!U105)</f>
        <v/>
      </c>
      <c r="C105" s="201" t="str">
        <f>IF(A105="", "", VLOOKUP(A105, BTA!$A$3:$H$10000, 8, 0))</f>
        <v/>
      </c>
      <c r="D105" s="240" t="str">
        <f>IF(A105="","",VLOOKUP(A105,BTA!$A$3:$R$10000,18,0))</f>
        <v/>
      </c>
      <c r="E105" s="201" t="str">
        <f>IF(BTA!A106="", "", BTA!A106)</f>
        <v>MEDTR</v>
      </c>
    </row>
    <row r="106" spans="1:5">
      <c r="A106" s="240" t="str">
        <f>IF(BTA!W106="", "", BTA!W106)</f>
        <v/>
      </c>
      <c r="B106" s="201" t="str">
        <f>IF(BTA!U106="", "", BTA!U106)</f>
        <v/>
      </c>
      <c r="C106" s="201" t="str">
        <f>IF(A106="", "", VLOOKUP(A106, BTA!$A$3:$H$10000, 8, 0))</f>
        <v/>
      </c>
      <c r="D106" s="240" t="str">
        <f>IF(A106="","",VLOOKUP(A106,BTA!$A$3:$R$10000,18,0))</f>
        <v/>
      </c>
      <c r="E106" s="201" t="str">
        <f>IF(BTA!A107="", "", BTA!A107)</f>
        <v>CELHA</v>
      </c>
    </row>
    <row r="107" spans="1:5">
      <c r="A107" s="240" t="str">
        <f>IF(BTA!W107="", "", BTA!W107)</f>
        <v/>
      </c>
      <c r="B107" s="201" t="str">
        <f>IF(BTA!U107="", "", BTA!U107)</f>
        <v/>
      </c>
      <c r="C107" s="201" t="str">
        <f>IF(A107="", "", VLOOKUP(A107, BTA!$A$3:$H$10000, 8, 0))</f>
        <v/>
      </c>
      <c r="D107" s="240" t="str">
        <f>IF(A107="","",VLOOKUP(A107,BTA!$A$3:$R$10000,18,0))</f>
        <v/>
      </c>
      <c r="E107" s="201" t="str">
        <f>IF(BTA!A108="", "", BTA!A108)</f>
        <v>CUSAN</v>
      </c>
    </row>
    <row r="108" spans="1:5">
      <c r="A108" s="240" t="str">
        <f>IF(BTA!W108="", "", BTA!W108)</f>
        <v/>
      </c>
      <c r="B108" s="201" t="str">
        <f>IF(BTA!U108="", "", BTA!U108)</f>
        <v/>
      </c>
      <c r="C108" s="201" t="str">
        <f>IF(A108="", "", VLOOKUP(A108, BTA!$A$3:$H$10000, 8, 0))</f>
        <v/>
      </c>
      <c r="D108" s="240" t="str">
        <f>IF(A108="","",VLOOKUP(A108,BTA!$A$3:$R$10000,18,0))</f>
        <v/>
      </c>
      <c r="E108" s="201" t="str">
        <f>IF(BTA!A109="", "", BTA!A109)</f>
        <v>BIZIM</v>
      </c>
    </row>
    <row r="109" spans="1:5">
      <c r="A109" s="240" t="str">
        <f>IF(BTA!W109="", "", BTA!W109)</f>
        <v/>
      </c>
      <c r="B109" s="201" t="str">
        <f>IF(BTA!U109="", "", BTA!U109)</f>
        <v/>
      </c>
      <c r="C109" s="201" t="str">
        <f>IF(A109="", "", VLOOKUP(A109, BTA!$A$3:$H$10000, 8, 0))</f>
        <v/>
      </c>
      <c r="D109" s="240" t="str">
        <f>IF(A109="","",VLOOKUP(A109,BTA!$A$3:$R$10000,18,0))</f>
        <v/>
      </c>
      <c r="E109" s="201" t="str">
        <f>IF(BTA!A110="", "", BTA!A110)</f>
        <v>CEOEM</v>
      </c>
    </row>
    <row r="110" spans="1:5">
      <c r="A110" s="240" t="str">
        <f>IF(BTA!W110="", "", BTA!W110)</f>
        <v/>
      </c>
      <c r="B110" s="201" t="str">
        <f>IF(BTA!U110="", "", BTA!U110)</f>
        <v/>
      </c>
      <c r="C110" s="201" t="str">
        <f>IF(A110="", "", VLOOKUP(A110, BTA!$A$3:$H$10000, 8, 0))</f>
        <v/>
      </c>
      <c r="D110" s="240" t="str">
        <f>IF(A110="","",VLOOKUP(A110,BTA!$A$3:$R$10000,18,0))</f>
        <v/>
      </c>
      <c r="E110" s="201" t="str">
        <f>IF(BTA!A111="", "", BTA!A111)</f>
        <v>SMART</v>
      </c>
    </row>
    <row r="111" spans="1:5">
      <c r="A111" s="240" t="str">
        <f>IF(BTA!W111="", "", BTA!W111)</f>
        <v/>
      </c>
      <c r="B111" s="201" t="str">
        <f>IF(BTA!U111="", "", BTA!U111)</f>
        <v/>
      </c>
      <c r="C111" s="201" t="str">
        <f>IF(A111="", "", VLOOKUP(A111, BTA!$A$3:$H$10000, 8, 0))</f>
        <v/>
      </c>
      <c r="D111" s="240" t="str">
        <f>IF(A111="","",VLOOKUP(A111,BTA!$A$3:$R$10000,18,0))</f>
        <v/>
      </c>
      <c r="E111" s="201" t="str">
        <f>IF(BTA!A112="", "", BTA!A112)</f>
        <v>KZGYO</v>
      </c>
    </row>
    <row r="112" spans="1:5">
      <c r="A112" s="240" t="str">
        <f>IF(BTA!W112="", "", BTA!W112)</f>
        <v/>
      </c>
      <c r="B112" s="201" t="str">
        <f>IF(BTA!U112="", "", BTA!U112)</f>
        <v/>
      </c>
      <c r="C112" s="201" t="str">
        <f>IF(A112="", "", VLOOKUP(A112, BTA!$A$3:$H$10000, 8, 0))</f>
        <v/>
      </c>
      <c r="D112" s="240" t="str">
        <f>IF(A112="","",VLOOKUP(A112,BTA!$A$3:$R$10000,18,0))</f>
        <v/>
      </c>
      <c r="E112" s="201" t="str">
        <f>IF(BTA!A113="", "", BTA!A113)</f>
        <v>DOKTA</v>
      </c>
    </row>
    <row r="113" spans="1:5">
      <c r="A113" s="240" t="str">
        <f>IF(BTA!W113="", "", BTA!W113)</f>
        <v/>
      </c>
      <c r="B113" s="201" t="str">
        <f>IF(BTA!U113="", "", BTA!U113)</f>
        <v/>
      </c>
      <c r="C113" s="201" t="str">
        <f>IF(A113="", "", VLOOKUP(A113, BTA!$A$3:$H$10000, 8, 0))</f>
        <v/>
      </c>
      <c r="D113" s="240" t="str">
        <f>IF(A113="","",VLOOKUP(A113,BTA!$A$3:$R$10000,18,0))</f>
        <v/>
      </c>
      <c r="E113" s="201" t="str">
        <f>IF(BTA!A114="", "", BTA!A114)</f>
        <v>YAYLA</v>
      </c>
    </row>
    <row r="114" spans="1:5">
      <c r="A114" s="240" t="str">
        <f>IF(BTA!W114="", "", BTA!W114)</f>
        <v/>
      </c>
      <c r="B114" s="201" t="str">
        <f>IF(BTA!U114="", "", BTA!U114)</f>
        <v/>
      </c>
      <c r="C114" s="201" t="str">
        <f>IF(A114="", "", VLOOKUP(A114, BTA!$A$3:$H$10000, 8, 0))</f>
        <v/>
      </c>
      <c r="D114" s="240" t="str">
        <f>IF(A114="","",VLOOKUP(A114,BTA!$A$3:$R$10000,18,0))</f>
        <v/>
      </c>
      <c r="E114" s="201" t="str">
        <f>IF(BTA!A115="", "", BTA!A115)</f>
        <v>YIGIT</v>
      </c>
    </row>
    <row r="115" spans="1:5">
      <c r="A115" s="240" t="str">
        <f>IF(BTA!W115="", "", BTA!W115)</f>
        <v/>
      </c>
      <c r="B115" s="201" t="str">
        <f>IF(BTA!U115="", "", BTA!U115)</f>
        <v/>
      </c>
      <c r="C115" s="201" t="str">
        <f>IF(A115="", "", VLOOKUP(A115, BTA!$A$3:$H$10000, 8, 0))</f>
        <v/>
      </c>
      <c r="D115" s="240" t="str">
        <f>IF(A115="","",VLOOKUP(A115,BTA!$A$3:$R$10000,18,0))</f>
        <v/>
      </c>
      <c r="E115" s="201" t="str">
        <f>IF(BTA!A116="", "", BTA!A116)</f>
        <v>DURKN</v>
      </c>
    </row>
    <row r="116" spans="1:5">
      <c r="A116" s="240" t="str">
        <f>IF(BTA!W116="", "", BTA!W116)</f>
        <v/>
      </c>
      <c r="B116" s="201" t="str">
        <f>IF(BTA!U116="", "", BTA!U116)</f>
        <v/>
      </c>
      <c r="C116" s="201" t="str">
        <f>IF(A116="", "", VLOOKUP(A116, BTA!$A$3:$H$10000, 8, 0))</f>
        <v/>
      </c>
      <c r="D116" s="240" t="str">
        <f>IF(A116="","",VLOOKUP(A116,BTA!$A$3:$R$10000,18,0))</f>
        <v/>
      </c>
      <c r="E116" s="201" t="str">
        <f>IF(BTA!A117="", "", BTA!A117)</f>
        <v>BEYAZ</v>
      </c>
    </row>
    <row r="117" spans="1:5">
      <c r="A117" s="240" t="str">
        <f>IF(BTA!W117="", "", BTA!W117)</f>
        <v/>
      </c>
      <c r="B117" s="201" t="str">
        <f>IF(BTA!U117="", "", BTA!U117)</f>
        <v/>
      </c>
      <c r="C117" s="201" t="str">
        <f>IF(A117="", "", VLOOKUP(A117, BTA!$A$3:$H$10000, 8, 0))</f>
        <v/>
      </c>
      <c r="D117" s="240" t="str">
        <f>IF(A117="","",VLOOKUP(A117,BTA!$A$3:$R$10000,18,0))</f>
        <v/>
      </c>
      <c r="E117" s="201" t="str">
        <f>IF(BTA!A118="", "", BTA!A118)</f>
        <v>ZGYO</v>
      </c>
    </row>
    <row r="118" spans="1:5">
      <c r="A118" s="240" t="str">
        <f>IF(BTA!W118="", "", BTA!W118)</f>
        <v/>
      </c>
      <c r="B118" s="201" t="str">
        <f>IF(BTA!U118="", "", BTA!U118)</f>
        <v/>
      </c>
      <c r="C118" s="201" t="str">
        <f>IF(A118="", "", VLOOKUP(A118, BTA!$A$3:$H$10000, 8, 0))</f>
        <v/>
      </c>
      <c r="D118" s="240" t="str">
        <f>IF(A118="","",VLOOKUP(A118,BTA!$A$3:$R$10000,18,0))</f>
        <v/>
      </c>
      <c r="E118" s="201" t="str">
        <f>IF(BTA!A119="", "", BTA!A119)</f>
        <v>DITAS</v>
      </c>
    </row>
    <row r="119" spans="1:5">
      <c r="A119" s="240" t="str">
        <f>IF(BTA!W119="", "", BTA!W119)</f>
        <v/>
      </c>
      <c r="B119" s="201" t="str">
        <f>IF(BTA!U119="", "", BTA!U119)</f>
        <v/>
      </c>
      <c r="C119" s="201" t="str">
        <f>IF(A119="", "", VLOOKUP(A119, BTA!$A$3:$H$10000, 8, 0))</f>
        <v/>
      </c>
      <c r="D119" s="240" t="str">
        <f>IF(A119="","",VLOOKUP(A119,BTA!$A$3:$R$10000,18,0))</f>
        <v/>
      </c>
      <c r="E119" s="201" t="str">
        <f>IF(BTA!A120="", "", BTA!A120)</f>
        <v>PLTUR</v>
      </c>
    </row>
    <row r="120" spans="1:5">
      <c r="A120" s="240" t="str">
        <f>IF(BTA!W120="", "", BTA!W120)</f>
        <v/>
      </c>
      <c r="B120" s="201" t="str">
        <f>IF(BTA!U120="", "", BTA!U120)</f>
        <v/>
      </c>
      <c r="C120" s="201" t="str">
        <f>IF(A120="", "", VLOOKUP(A120, BTA!$A$3:$H$10000, 8, 0))</f>
        <v/>
      </c>
      <c r="D120" s="240" t="str">
        <f>IF(A120="","",VLOOKUP(A120,BTA!$A$3:$R$10000,18,0))</f>
        <v/>
      </c>
      <c r="E120" s="201" t="str">
        <f>IF(BTA!A121="", "", BTA!A121)</f>
        <v>VKING</v>
      </c>
    </row>
    <row r="121" spans="1:5">
      <c r="A121" s="240" t="str">
        <f>IF(BTA!W121="", "", BTA!W121)</f>
        <v/>
      </c>
      <c r="B121" s="201" t="str">
        <f>IF(BTA!U121="", "", BTA!U121)</f>
        <v/>
      </c>
      <c r="C121" s="201" t="str">
        <f>IF(A121="", "", VLOOKUP(A121, BTA!$A$3:$H$10000, 8, 0))</f>
        <v/>
      </c>
      <c r="D121" s="240" t="str">
        <f>IF(A121="","",VLOOKUP(A121,BTA!$A$3:$R$10000,18,0))</f>
        <v/>
      </c>
      <c r="E121" s="201" t="str">
        <f>IF(BTA!A122="", "", BTA!A122)</f>
        <v>SANKO</v>
      </c>
    </row>
    <row r="122" spans="1:5">
      <c r="A122" s="240" t="str">
        <f>IF(BTA!W122="", "", BTA!W122)</f>
        <v/>
      </c>
      <c r="B122" s="201" t="str">
        <f>IF(BTA!U122="", "", BTA!U122)</f>
        <v/>
      </c>
      <c r="C122" s="201" t="str">
        <f>IF(A122="", "", VLOOKUP(A122, BTA!$A$3:$H$10000, 8, 0))</f>
        <v/>
      </c>
      <c r="D122" s="240" t="str">
        <f>IF(A122="","",VLOOKUP(A122,BTA!$A$3:$R$10000,18,0))</f>
        <v/>
      </c>
      <c r="E122" s="201" t="str">
        <f>IF(BTA!A123="", "", BTA!A123)</f>
        <v>ICBCT</v>
      </c>
    </row>
    <row r="123" spans="1:5">
      <c r="A123" s="240" t="str">
        <f>IF(BTA!W123="", "", BTA!W123)</f>
        <v/>
      </c>
      <c r="B123" s="201" t="str">
        <f>IF(BTA!U123="", "", BTA!U123)</f>
        <v/>
      </c>
      <c r="C123" s="201" t="str">
        <f>IF(A123="", "", VLOOKUP(A123, BTA!$A$3:$H$10000, 8, 0))</f>
        <v/>
      </c>
      <c r="D123" s="240" t="str">
        <f>IF(A123="","",VLOOKUP(A123,BTA!$A$3:$R$10000,18,0))</f>
        <v/>
      </c>
      <c r="E123" s="201" t="str">
        <f>IF(BTA!A124="", "", BTA!A124)</f>
        <v>ARENA</v>
      </c>
    </row>
    <row r="124" spans="1:5">
      <c r="A124" s="240" t="str">
        <f>IF(BTA!W124="", "", BTA!W124)</f>
        <v/>
      </c>
      <c r="B124" s="201" t="str">
        <f>IF(BTA!U124="", "", BTA!U124)</f>
        <v/>
      </c>
      <c r="C124" s="201" t="str">
        <f>IF(A124="", "", VLOOKUP(A124, BTA!$A$3:$H$10000, 8, 0))</f>
        <v/>
      </c>
      <c r="D124" s="240" t="str">
        <f>IF(A124="","",VLOOKUP(A124,BTA!$A$3:$R$10000,18,0))</f>
        <v/>
      </c>
      <c r="E124" s="201" t="str">
        <f>IF(BTA!A125="", "", BTA!A125)</f>
        <v>BRLSM</v>
      </c>
    </row>
    <row r="125" spans="1:5">
      <c r="A125" s="240" t="str">
        <f>IF(BTA!W125="", "", BTA!W125)</f>
        <v/>
      </c>
      <c r="B125" s="201" t="str">
        <f>IF(BTA!U125="", "", BTA!U125)</f>
        <v/>
      </c>
      <c r="C125" s="201" t="str">
        <f>IF(A125="", "", VLOOKUP(A125, BTA!$A$3:$H$10000, 8, 0))</f>
        <v/>
      </c>
      <c r="D125" s="240" t="str">
        <f>IF(A125="","",VLOOKUP(A125,BTA!$A$3:$R$10000,18,0))</f>
        <v/>
      </c>
      <c r="E125" s="201" t="str">
        <f>IF(BTA!A126="", "", BTA!A126)</f>
        <v>PRKME</v>
      </c>
    </row>
    <row r="126" spans="1:5">
      <c r="A126" s="240" t="str">
        <f>IF(BTA!W126="", "", BTA!W126)</f>
        <v/>
      </c>
      <c r="B126" s="201" t="str">
        <f>IF(BTA!U126="", "", BTA!U126)</f>
        <v/>
      </c>
      <c r="C126" s="201" t="str">
        <f>IF(A126="", "", VLOOKUP(A126, BTA!$A$3:$H$10000, 8, 0))</f>
        <v/>
      </c>
      <c r="D126" s="240" t="str">
        <f>IF(A126="","",VLOOKUP(A126,BTA!$A$3:$R$10000,18,0))</f>
        <v/>
      </c>
      <c r="E126" s="201" t="str">
        <f>IF(BTA!A127="", "", BTA!A127)</f>
        <v>ARFYE</v>
      </c>
    </row>
    <row r="127" spans="1:5">
      <c r="A127" s="240" t="str">
        <f>IF(BTA!W127="", "", BTA!W127)</f>
        <v/>
      </c>
      <c r="B127" s="201" t="str">
        <f>IF(BTA!U127="", "", BTA!U127)</f>
        <v/>
      </c>
      <c r="C127" s="201" t="str">
        <f>IF(A127="", "", VLOOKUP(A127, BTA!$A$3:$H$10000, 8, 0))</f>
        <v/>
      </c>
      <c r="D127" s="240" t="str">
        <f>IF(A127="","",VLOOKUP(A127,BTA!$A$3:$R$10000,18,0))</f>
        <v/>
      </c>
      <c r="E127" s="201" t="str">
        <f>IF(BTA!A128="", "", BTA!A128)</f>
        <v>EDATA</v>
      </c>
    </row>
    <row r="128" spans="1:5">
      <c r="A128" s="240" t="str">
        <f>IF(BTA!W128="", "", BTA!W128)</f>
        <v/>
      </c>
      <c r="B128" s="201" t="str">
        <f>IF(BTA!U128="", "", BTA!U128)</f>
        <v/>
      </c>
      <c r="C128" s="201" t="str">
        <f>IF(A128="", "", VLOOKUP(A128, BTA!$A$3:$H$10000, 8, 0))</f>
        <v/>
      </c>
      <c r="D128" s="240" t="str">
        <f>IF(A128="","",VLOOKUP(A128,BTA!$A$3:$R$10000,18,0))</f>
        <v/>
      </c>
      <c r="E128" s="201" t="str">
        <f>IF(BTA!A129="", "", BTA!A129)</f>
        <v>TATGD</v>
      </c>
    </row>
    <row r="129" spans="1:5">
      <c r="A129" s="240" t="str">
        <f>IF(BTA!W129="", "", BTA!W129)</f>
        <v/>
      </c>
      <c r="B129" s="201" t="str">
        <f>IF(BTA!U129="", "", BTA!U129)</f>
        <v/>
      </c>
      <c r="C129" s="201" t="str">
        <f>IF(A129="", "", VLOOKUP(A129, BTA!$A$3:$H$10000, 8, 0))</f>
        <v/>
      </c>
      <c r="D129" s="240" t="str">
        <f>IF(A129="","",VLOOKUP(A129,BTA!$A$3:$R$10000,18,0))</f>
        <v/>
      </c>
      <c r="E129" s="201" t="str">
        <f>IF(BTA!A130="", "", BTA!A130)</f>
        <v>MERCN</v>
      </c>
    </row>
    <row r="130" spans="1:5">
      <c r="A130" s="240" t="str">
        <f>IF(BTA!W130="", "", BTA!W130)</f>
        <v/>
      </c>
      <c r="B130" s="201" t="str">
        <f>IF(BTA!U130="", "", BTA!U130)</f>
        <v/>
      </c>
      <c r="C130" s="201" t="str">
        <f>IF(A130="", "", VLOOKUP(A130, BTA!$A$3:$H$10000, 8, 0))</f>
        <v/>
      </c>
      <c r="D130" s="240" t="str">
        <f>IF(A130="","",VLOOKUP(A130,BTA!$A$3:$R$10000,18,0))</f>
        <v/>
      </c>
      <c r="E130" s="201" t="str">
        <f>IF(BTA!A131="", "", BTA!A131)</f>
        <v>TKNSA</v>
      </c>
    </row>
    <row r="131" spans="1:5">
      <c r="A131" s="240" t="str">
        <f>IF(BTA!W131="", "", BTA!W131)</f>
        <v/>
      </c>
      <c r="B131" s="201" t="str">
        <f>IF(BTA!U131="", "", BTA!U131)</f>
        <v/>
      </c>
      <c r="C131" s="201" t="str">
        <f>IF(A131="", "", VLOOKUP(A131, BTA!$A$3:$H$10000, 8, 0))</f>
        <v/>
      </c>
      <c r="D131" s="240" t="str">
        <f>IF(A131="","",VLOOKUP(A131,BTA!$A$3:$R$10000,18,0))</f>
        <v/>
      </c>
      <c r="E131" s="201" t="str">
        <f>IF(BTA!A132="", "", BTA!A132)</f>
        <v>AVGYO</v>
      </c>
    </row>
    <row r="132" spans="1:5">
      <c r="A132" s="240" t="str">
        <f>IF(BTA!W132="", "", BTA!W132)</f>
        <v/>
      </c>
      <c r="B132" s="201" t="str">
        <f>IF(BTA!U132="", "", BTA!U132)</f>
        <v/>
      </c>
      <c r="C132" s="201" t="str">
        <f>IF(A132="", "", VLOOKUP(A132, BTA!$A$3:$H$10000, 8, 0))</f>
        <v/>
      </c>
      <c r="D132" s="240" t="str">
        <f>IF(A132="","",VLOOKUP(A132,BTA!$A$3:$R$10000,18,0))</f>
        <v/>
      </c>
      <c r="E132" s="201" t="str">
        <f>IF(BTA!A133="", "", BTA!A133)</f>
        <v>FADE</v>
      </c>
    </row>
    <row r="133" spans="1:5">
      <c r="A133" s="240" t="str">
        <f>IF(BTA!W133="", "", BTA!W133)</f>
        <v/>
      </c>
      <c r="B133" s="201" t="str">
        <f>IF(BTA!U133="", "", BTA!U133)</f>
        <v/>
      </c>
      <c r="C133" s="201" t="str">
        <f>IF(A133="", "", VLOOKUP(A133, BTA!$A$3:$H$10000, 8, 0))</f>
        <v/>
      </c>
      <c r="D133" s="240" t="str">
        <f>IF(A133="","",VLOOKUP(A133,BTA!$A$3:$R$10000,18,0))</f>
        <v/>
      </c>
      <c r="E133" s="201" t="str">
        <f>IF(BTA!A134="", "", BTA!A134)</f>
        <v>ISGSY</v>
      </c>
    </row>
    <row r="134" spans="1:5">
      <c r="A134" s="240" t="str">
        <f>IF(BTA!W134="", "", BTA!W134)</f>
        <v/>
      </c>
      <c r="B134" s="201" t="str">
        <f>IF(BTA!U134="", "", BTA!U134)</f>
        <v/>
      </c>
      <c r="C134" s="201" t="str">
        <f>IF(A134="", "", VLOOKUP(A134, BTA!$A$3:$H$10000, 8, 0))</f>
        <v/>
      </c>
      <c r="D134" s="240" t="str">
        <f>IF(A134="","",VLOOKUP(A134,BTA!$A$3:$R$10000,18,0))</f>
        <v/>
      </c>
      <c r="E134" s="201" t="str">
        <f>IF(BTA!A135="", "", BTA!A135)</f>
        <v>KLSYN</v>
      </c>
    </row>
    <row r="135" spans="1:5">
      <c r="A135" s="240" t="str">
        <f>IF(BTA!W135="", "", BTA!W135)</f>
        <v/>
      </c>
      <c r="B135" s="201" t="str">
        <f>IF(BTA!U135="", "", BTA!U135)</f>
        <v/>
      </c>
      <c r="C135" s="201" t="str">
        <f>IF(A135="", "", VLOOKUP(A135, BTA!$A$3:$H$10000, 8, 0))</f>
        <v/>
      </c>
      <c r="D135" s="240" t="str">
        <f>IF(A135="","",VLOOKUP(A135,BTA!$A$3:$R$10000,18,0))</f>
        <v/>
      </c>
      <c r="E135" s="201" t="str">
        <f>IF(BTA!A136="", "", BTA!A136)</f>
        <v>SKYMD</v>
      </c>
    </row>
    <row r="136" spans="1:5">
      <c r="A136" s="240" t="str">
        <f>IF(BTA!W136="", "", BTA!W136)</f>
        <v/>
      </c>
      <c r="B136" s="201" t="str">
        <f>IF(BTA!U136="", "", BTA!U136)</f>
        <v/>
      </c>
      <c r="C136" s="201" t="str">
        <f>IF(A136="", "", VLOOKUP(A136, BTA!$A$3:$H$10000, 8, 0))</f>
        <v/>
      </c>
      <c r="D136" s="240" t="str">
        <f>IF(A136="","",VLOOKUP(A136,BTA!$A$3:$R$10000,18,0))</f>
        <v/>
      </c>
      <c r="E136" s="201" t="str">
        <f>IF(BTA!A137="", "", BTA!A137)</f>
        <v>JANTS</v>
      </c>
    </row>
    <row r="137" spans="1:5">
      <c r="A137" s="240" t="str">
        <f>IF(BTA!W137="", "", BTA!W137)</f>
        <v/>
      </c>
      <c r="B137" s="201" t="str">
        <f>IF(BTA!U137="", "", BTA!U137)</f>
        <v/>
      </c>
      <c r="C137" s="201" t="str">
        <f>IF(A137="", "", VLOOKUP(A137, BTA!$A$3:$H$10000, 8, 0))</f>
        <v/>
      </c>
      <c r="D137" s="240" t="str">
        <f>IF(A137="","",VLOOKUP(A137,BTA!$A$3:$R$10000,18,0))</f>
        <v/>
      </c>
      <c r="E137" s="201" t="str">
        <f>IF(BTA!A138="", "", BTA!A138)</f>
        <v>ALKIM</v>
      </c>
    </row>
    <row r="138" spans="1:5">
      <c r="A138" s="240" t="str">
        <f>IF(BTA!W138="", "", BTA!W138)</f>
        <v/>
      </c>
      <c r="B138" s="201" t="str">
        <f>IF(BTA!U138="", "", BTA!U138)</f>
        <v/>
      </c>
      <c r="C138" s="201" t="str">
        <f>IF(A138="", "", VLOOKUP(A138, BTA!$A$3:$H$10000, 8, 0))</f>
        <v/>
      </c>
      <c r="D138" s="240" t="str">
        <f>IF(A138="","",VLOOKUP(A138,BTA!$A$3:$R$10000,18,0))</f>
        <v/>
      </c>
      <c r="E138" s="201" t="str">
        <f>IF(BTA!A139="", "", BTA!A139)</f>
        <v>SVGYO</v>
      </c>
    </row>
    <row r="139" spans="1:5">
      <c r="A139" s="240" t="str">
        <f>IF(BTA!W139="", "", BTA!W139)</f>
        <v/>
      </c>
      <c r="B139" s="201" t="str">
        <f>IF(BTA!U139="", "", BTA!U139)</f>
        <v/>
      </c>
      <c r="C139" s="201" t="str">
        <f>IF(A139="", "", VLOOKUP(A139, BTA!$A$3:$H$10000, 8, 0))</f>
        <v/>
      </c>
      <c r="D139" s="240" t="str">
        <f>IF(A139="","",VLOOKUP(A139,BTA!$A$3:$R$10000,18,0))</f>
        <v/>
      </c>
      <c r="E139" s="201" t="str">
        <f>IF(BTA!A140="", "", BTA!A140)</f>
        <v>MAKIM</v>
      </c>
    </row>
    <row r="140" spans="1:5">
      <c r="A140" s="240" t="str">
        <f>IF(BTA!W140="", "", BTA!W140)</f>
        <v/>
      </c>
      <c r="B140" s="201" t="str">
        <f>IF(BTA!U140="", "", BTA!U140)</f>
        <v/>
      </c>
      <c r="C140" s="201" t="str">
        <f>IF(A140="", "", VLOOKUP(A140, BTA!$A$3:$H$10000, 8, 0))</f>
        <v/>
      </c>
      <c r="D140" s="240" t="str">
        <f>IF(A140="","",VLOOKUP(A140,BTA!$A$3:$R$10000,18,0))</f>
        <v/>
      </c>
      <c r="E140" s="201" t="str">
        <f>IF(BTA!A141="", "", BTA!A141)</f>
        <v>AHSGY</v>
      </c>
    </row>
    <row r="141" spans="1:5">
      <c r="A141" s="240" t="str">
        <f>IF(BTA!W141="", "", BTA!W141)</f>
        <v/>
      </c>
      <c r="B141" s="201" t="str">
        <f>IF(BTA!U141="", "", BTA!U141)</f>
        <v/>
      </c>
      <c r="C141" s="201" t="str">
        <f>IF(A141="", "", VLOOKUP(A141, BTA!$A$3:$H$10000, 8, 0))</f>
        <v/>
      </c>
      <c r="D141" s="240" t="str">
        <f>IF(A141="","",VLOOKUP(A141,BTA!$A$3:$R$10000,18,0))</f>
        <v/>
      </c>
      <c r="E141" s="201" t="str">
        <f>IF(BTA!A142="", "", BTA!A142)</f>
        <v>EGEPO</v>
      </c>
    </row>
    <row r="142" spans="1:5">
      <c r="A142" s="240" t="str">
        <f>IF(BTA!W142="", "", BTA!W142)</f>
        <v/>
      </c>
      <c r="B142" s="201" t="str">
        <f>IF(BTA!U142="", "", BTA!U142)</f>
        <v/>
      </c>
      <c r="C142" s="201" t="str">
        <f>IF(A142="", "", VLOOKUP(A142, BTA!$A$3:$H$10000, 8, 0))</f>
        <v/>
      </c>
      <c r="D142" s="240" t="str">
        <f>IF(A142="","",VLOOKUP(A142,BTA!$A$3:$R$10000,18,0))</f>
        <v/>
      </c>
      <c r="E142" s="201" t="str">
        <f>IF(BTA!A143="", "", BTA!A143)</f>
        <v>DYOBY</v>
      </c>
    </row>
    <row r="143" spans="1:5">
      <c r="A143" s="240" t="str">
        <f>IF(BTA!W143="", "", BTA!W143)</f>
        <v/>
      </c>
      <c r="B143" s="201" t="str">
        <f>IF(BTA!U143="", "", BTA!U143)</f>
        <v/>
      </c>
      <c r="C143" s="201" t="str">
        <f>IF(A143="", "", VLOOKUP(A143, BTA!$A$3:$H$10000, 8, 0))</f>
        <v/>
      </c>
      <c r="D143" s="240" t="str">
        <f>IF(A143="","",VLOOKUP(A143,BTA!$A$3:$R$10000,18,0))</f>
        <v/>
      </c>
      <c r="E143" s="201" t="str">
        <f>IF(BTA!A144="", "", BTA!A144)</f>
        <v>KIMMR</v>
      </c>
    </row>
    <row r="144" spans="1:5">
      <c r="A144" s="240" t="str">
        <f>IF(BTA!W144="", "", BTA!W144)</f>
        <v/>
      </c>
      <c r="B144" s="201" t="str">
        <f>IF(BTA!U144="", "", BTA!U144)</f>
        <v/>
      </c>
      <c r="C144" s="201" t="str">
        <f>IF(A144="", "", VLOOKUP(A144, BTA!$A$3:$H$10000, 8, 0))</f>
        <v/>
      </c>
      <c r="D144" s="240" t="str">
        <f>IF(A144="","",VLOOKUP(A144,BTA!$A$3:$R$10000,18,0))</f>
        <v/>
      </c>
      <c r="E144" s="201" t="str">
        <f>IF(BTA!A145="", "", BTA!A145)</f>
        <v>LKMNH</v>
      </c>
    </row>
    <row r="145" spans="1:5">
      <c r="A145" s="240" t="str">
        <f>IF(BTA!W145="", "", BTA!W145)</f>
        <v/>
      </c>
      <c r="B145" s="201" t="str">
        <f>IF(BTA!U145="", "", BTA!U145)</f>
        <v/>
      </c>
      <c r="C145" s="201" t="str">
        <f>IF(A145="", "", VLOOKUP(A145, BTA!$A$3:$H$10000, 8, 0))</f>
        <v/>
      </c>
      <c r="D145" s="240" t="str">
        <f>IF(A145="","",VLOOKUP(A145,BTA!$A$3:$R$10000,18,0))</f>
        <v/>
      </c>
      <c r="E145" s="201" t="str">
        <f>IF(BTA!A146="", "", BTA!A146)</f>
        <v>EMKEL</v>
      </c>
    </row>
    <row r="146" spans="1:5">
      <c r="A146" s="240" t="str">
        <f>IF(BTA!W146="", "", BTA!W146)</f>
        <v/>
      </c>
      <c r="B146" s="201" t="str">
        <f>IF(BTA!U146="", "", BTA!U146)</f>
        <v/>
      </c>
      <c r="C146" s="201" t="str">
        <f>IF(A146="", "", VLOOKUP(A146, BTA!$A$3:$H$10000, 8, 0))</f>
        <v/>
      </c>
      <c r="D146" s="240" t="str">
        <f>IF(A146="","",VLOOKUP(A146,BTA!$A$3:$R$10000,18,0))</f>
        <v/>
      </c>
      <c r="E146" s="201" t="str">
        <f>IF(BTA!A147="", "", BTA!A147)</f>
        <v>HKTM</v>
      </c>
    </row>
    <row r="147" spans="1:5">
      <c r="A147" s="240" t="str">
        <f>IF(BTA!W147="", "", BTA!W147)</f>
        <v/>
      </c>
      <c r="B147" s="201" t="str">
        <f>IF(BTA!U147="", "", BTA!U147)</f>
        <v/>
      </c>
      <c r="C147" s="201" t="str">
        <f>IF(A147="", "", VLOOKUP(A147, BTA!$A$3:$H$10000, 8, 0))</f>
        <v/>
      </c>
      <c r="D147" s="240" t="str">
        <f>IF(A147="","",VLOOKUP(A147,BTA!$A$3:$R$10000,18,0))</f>
        <v/>
      </c>
      <c r="E147" s="201" t="str">
        <f>IF(BTA!A148="", "", BTA!A148)</f>
        <v>PENTA</v>
      </c>
    </row>
    <row r="148" spans="1:5">
      <c r="A148" s="240" t="str">
        <f>IF(BTA!W148="", "", BTA!W148)</f>
        <v/>
      </c>
      <c r="B148" s="201" t="str">
        <f>IF(BTA!U148="", "", BTA!U148)</f>
        <v/>
      </c>
      <c r="C148" s="201" t="str">
        <f>IF(A148="", "", VLOOKUP(A148, BTA!$A$3:$H$10000, 8, 0))</f>
        <v/>
      </c>
      <c r="D148" s="240" t="str">
        <f>IF(A148="","",VLOOKUP(A148,BTA!$A$3:$R$10000,18,0))</f>
        <v/>
      </c>
      <c r="E148" s="201" t="str">
        <f>IF(BTA!A149="", "", BTA!A149)</f>
        <v>GSDDE</v>
      </c>
    </row>
    <row r="149" spans="1:5">
      <c r="A149" s="240" t="str">
        <f>IF(BTA!W149="", "", BTA!W149)</f>
        <v/>
      </c>
      <c r="B149" s="201" t="str">
        <f>IF(BTA!U149="", "", BTA!U149)</f>
        <v/>
      </c>
      <c r="C149" s="201" t="str">
        <f>IF(A149="", "", VLOOKUP(A149, BTA!$A$3:$H$10000, 8, 0))</f>
        <v/>
      </c>
      <c r="D149" s="240" t="str">
        <f>IF(A149="","",VLOOKUP(A149,BTA!$A$3:$R$10000,18,0))</f>
        <v/>
      </c>
      <c r="E149" s="201" t="str">
        <f>IF(BTA!A150="", "", BTA!A150)</f>
        <v>HATEK</v>
      </c>
    </row>
    <row r="150" spans="1:5">
      <c r="A150" s="240" t="str">
        <f>IF(BTA!W150="", "", BTA!W150)</f>
        <v/>
      </c>
      <c r="B150" s="201" t="str">
        <f>IF(BTA!U150="", "", BTA!U150)</f>
        <v/>
      </c>
      <c r="C150" s="201" t="str">
        <f>IF(A150="", "", VLOOKUP(A150, BTA!$A$3:$H$10000, 8, 0))</f>
        <v/>
      </c>
      <c r="D150" s="240" t="str">
        <f>IF(A150="","",VLOOKUP(A150,BTA!$A$3:$R$10000,18,0))</f>
        <v/>
      </c>
      <c r="E150" s="201" t="str">
        <f>IF(BTA!A151="", "", BTA!A151)</f>
        <v>AFYON</v>
      </c>
    </row>
    <row r="151" spans="1:5">
      <c r="A151" s="240" t="str">
        <f>IF(BTA!W151="", "", BTA!W151)</f>
        <v/>
      </c>
      <c r="B151" s="201" t="str">
        <f>IF(BTA!U151="", "", BTA!U151)</f>
        <v/>
      </c>
      <c r="C151" s="201" t="str">
        <f>IF(A151="", "", VLOOKUP(A151, BTA!$A$3:$H$10000, 8, 0))</f>
        <v/>
      </c>
      <c r="D151" s="240" t="str">
        <f>IF(A151="","",VLOOKUP(A151,BTA!$A$3:$R$10000,18,0))</f>
        <v/>
      </c>
      <c r="E151" s="201" t="str">
        <f>IF(BTA!A152="", "", BTA!A152)</f>
        <v>KGYO</v>
      </c>
    </row>
    <row r="152" spans="1:5">
      <c r="A152" s="240" t="str">
        <f>IF(BTA!W152="", "", BTA!W152)</f>
        <v/>
      </c>
      <c r="B152" s="201" t="str">
        <f>IF(BTA!U152="", "", BTA!U152)</f>
        <v/>
      </c>
      <c r="C152" s="201" t="str">
        <f>IF(A152="", "", VLOOKUP(A152, BTA!$A$3:$H$10000, 8, 0))</f>
        <v/>
      </c>
      <c r="D152" s="240" t="str">
        <f>IF(A152="","",VLOOKUP(A152,BTA!$A$3:$R$10000,18,0))</f>
        <v/>
      </c>
      <c r="E152" s="201" t="str">
        <f>IF(BTA!A153="", "", BTA!A153)</f>
        <v>MARBL</v>
      </c>
    </row>
    <row r="153" spans="1:5">
      <c r="A153" s="240" t="str">
        <f>IF(BTA!W153="", "", BTA!W153)</f>
        <v/>
      </c>
      <c r="B153" s="201" t="str">
        <f>IF(BTA!U153="", "", BTA!U153)</f>
        <v/>
      </c>
      <c r="C153" s="201" t="str">
        <f>IF(A153="", "", VLOOKUP(A153, BTA!$A$3:$H$10000, 8, 0))</f>
        <v/>
      </c>
      <c r="D153" s="240" t="str">
        <f>IF(A153="","",VLOOKUP(A153,BTA!$A$3:$R$10000,18,0))</f>
        <v/>
      </c>
      <c r="E153" s="201" t="str">
        <f>IF(BTA!A154="", "", BTA!A154)</f>
        <v>KNFRT</v>
      </c>
    </row>
    <row r="154" spans="1:5">
      <c r="A154" s="240" t="str">
        <f>IF(BTA!W154="", "", BTA!W154)</f>
        <v/>
      </c>
      <c r="B154" s="201" t="str">
        <f>IF(BTA!U154="", "", BTA!U154)</f>
        <v/>
      </c>
      <c r="C154" s="201" t="str">
        <f>IF(A154="", "", VLOOKUP(A154, BTA!$A$3:$H$10000, 8, 0))</f>
        <v/>
      </c>
      <c r="D154" s="240" t="str">
        <f>IF(A154="","",VLOOKUP(A154,BTA!$A$3:$R$10000,18,0))</f>
        <v/>
      </c>
      <c r="E154" s="201" t="str">
        <f>IF(BTA!A155="", "", BTA!A155)</f>
        <v>PETUN</v>
      </c>
    </row>
    <row r="155" spans="1:5">
      <c r="A155" s="240" t="str">
        <f>IF(BTA!W155="", "", BTA!W155)</f>
        <v/>
      </c>
      <c r="B155" s="201" t="str">
        <f>IF(BTA!U155="", "", BTA!U155)</f>
        <v/>
      </c>
      <c r="C155" s="201" t="str">
        <f>IF(A155="", "", VLOOKUP(A155, BTA!$A$3:$H$10000, 8, 0))</f>
        <v/>
      </c>
      <c r="D155" s="240" t="str">
        <f>IF(A155="","",VLOOKUP(A155,BTA!$A$3:$R$10000,18,0))</f>
        <v/>
      </c>
      <c r="E155" s="201" t="str">
        <f>IF(BTA!A156="", "", BTA!A156)</f>
        <v>SOKE</v>
      </c>
    </row>
    <row r="156" spans="1:5">
      <c r="A156" s="240" t="str">
        <f>IF(BTA!W156="", "", BTA!W156)</f>
        <v/>
      </c>
      <c r="B156" s="201" t="str">
        <f>IF(BTA!U156="", "", BTA!U156)</f>
        <v/>
      </c>
      <c r="C156" s="201" t="str">
        <f>IF(A156="", "", VLOOKUP(A156, BTA!$A$3:$H$10000, 8, 0))</f>
        <v/>
      </c>
      <c r="D156" s="240" t="str">
        <f>IF(A156="","",VLOOKUP(A156,BTA!$A$3:$R$10000,18,0))</f>
        <v/>
      </c>
      <c r="E156" s="201" t="str">
        <f>IF(BTA!A157="", "", BTA!A157)</f>
        <v>KRPLS</v>
      </c>
    </row>
    <row r="157" spans="1:5">
      <c r="A157" s="240" t="str">
        <f>IF(BTA!W157="", "", BTA!W157)</f>
        <v/>
      </c>
      <c r="B157" s="201" t="str">
        <f>IF(BTA!U157="", "", BTA!U157)</f>
        <v/>
      </c>
      <c r="C157" s="201" t="str">
        <f>IF(A157="", "", VLOOKUP(A157, BTA!$A$3:$H$10000, 8, 0))</f>
        <v/>
      </c>
      <c r="D157" s="240" t="str">
        <f>IF(A157="","",VLOOKUP(A157,BTA!$A$3:$R$10000,18,0))</f>
        <v/>
      </c>
      <c r="E157" s="201" t="str">
        <f>IF(BTA!A158="", "", BTA!A158)</f>
        <v>PNSUT</v>
      </c>
    </row>
    <row r="158" spans="1:5">
      <c r="A158" s="240" t="str">
        <f>IF(BTA!W158="", "", BTA!W158)</f>
        <v/>
      </c>
      <c r="B158" s="201" t="str">
        <f>IF(BTA!U158="", "", BTA!U158)</f>
        <v/>
      </c>
      <c r="C158" s="201" t="str">
        <f>IF(A158="", "", VLOOKUP(A158, BTA!$A$3:$H$10000, 8, 0))</f>
        <v/>
      </c>
      <c r="D158" s="240" t="str">
        <f>IF(A158="","",VLOOKUP(A158,BTA!$A$3:$R$10000,18,0))</f>
        <v/>
      </c>
      <c r="E158" s="201" t="str">
        <f>IF(BTA!A159="", "", BTA!A159)</f>
        <v>GENKM</v>
      </c>
    </row>
    <row r="159" spans="1:5">
      <c r="A159" s="240" t="str">
        <f>IF(BTA!W159="", "", BTA!W159)</f>
        <v/>
      </c>
      <c r="B159" s="201" t="str">
        <f>IF(BTA!U159="", "", BTA!U159)</f>
        <v/>
      </c>
      <c r="C159" s="201" t="str">
        <f>IF(A159="", "", VLOOKUP(A159, BTA!$A$3:$H$10000, 8, 0))</f>
        <v/>
      </c>
      <c r="D159" s="240" t="str">
        <f>IF(A159="","",VLOOKUP(A159,BTA!$A$3:$R$10000,18,0))</f>
        <v/>
      </c>
      <c r="E159" s="201" t="str">
        <f>IF(BTA!A160="", "", BTA!A160)</f>
        <v>MNDRS</v>
      </c>
    </row>
    <row r="160" spans="1:5">
      <c r="A160" s="240" t="str">
        <f>IF(BTA!W160="", "", BTA!W160)</f>
        <v/>
      </c>
      <c r="B160" s="201" t="str">
        <f>IF(BTA!U160="", "", BTA!U160)</f>
        <v/>
      </c>
      <c r="C160" s="201" t="str">
        <f>IF(A160="", "", VLOOKUP(A160, BTA!$A$3:$H$10000, 8, 0))</f>
        <v/>
      </c>
      <c r="D160" s="240" t="str">
        <f>IF(A160="","",VLOOKUP(A160,BTA!$A$3:$R$10000,18,0))</f>
        <v/>
      </c>
      <c r="E160" s="201" t="str">
        <f>IF(BTA!A161="", "", BTA!A161)</f>
        <v>MEYSU</v>
      </c>
    </row>
    <row r="161" spans="1:5">
      <c r="A161" s="240" t="str">
        <f>IF(BTA!W161="", "", BTA!W161)</f>
        <v/>
      </c>
      <c r="B161" s="201" t="str">
        <f>IF(BTA!U161="", "", BTA!U161)</f>
        <v/>
      </c>
      <c r="C161" s="201" t="str">
        <f>IF(A161="", "", VLOOKUP(A161, BTA!$A$3:$H$10000, 8, 0))</f>
        <v/>
      </c>
      <c r="D161" s="240" t="str">
        <f>IF(A161="","",VLOOKUP(A161,BTA!$A$3:$R$10000,18,0))</f>
        <v/>
      </c>
      <c r="E161" s="201" t="str">
        <f>IF(BTA!A162="", "", BTA!A162)</f>
        <v>DMRGD</v>
      </c>
    </row>
    <row r="162" spans="1:5">
      <c r="A162" s="240" t="str">
        <f>IF(BTA!W162="", "", BTA!W162)</f>
        <v/>
      </c>
      <c r="B162" s="201" t="str">
        <f>IF(BTA!U162="", "", BTA!U162)</f>
        <v/>
      </c>
      <c r="C162" s="201" t="str">
        <f>IF(A162="", "", VLOOKUP(A162, BTA!$A$3:$H$10000, 8, 0))</f>
        <v/>
      </c>
      <c r="D162" s="240" t="str">
        <f>IF(A162="","",VLOOKUP(A162,BTA!$A$3:$R$10000,18,0))</f>
        <v/>
      </c>
      <c r="E162" s="201" t="str">
        <f>IF(BTA!A163="", "", BTA!A163)</f>
        <v>YAPRK</v>
      </c>
    </row>
    <row r="163" spans="1:5">
      <c r="A163" s="240" t="str">
        <f>IF(BTA!W163="", "", BTA!W163)</f>
        <v/>
      </c>
      <c r="B163" s="201" t="str">
        <f>IF(BTA!U163="", "", BTA!U163)</f>
        <v/>
      </c>
      <c r="C163" s="201" t="str">
        <f>IF(A163="", "", VLOOKUP(A163, BTA!$A$3:$H$10000, 8, 0))</f>
        <v/>
      </c>
      <c r="D163" s="240" t="str">
        <f>IF(A163="","",VLOOKUP(A163,BTA!$A$3:$R$10000,18,0))</f>
        <v/>
      </c>
      <c r="E163" s="201" t="str">
        <f>IF(BTA!A164="", "", BTA!A164)</f>
        <v>PEKGY</v>
      </c>
    </row>
    <row r="164" spans="1:5">
      <c r="A164" s="240" t="str">
        <f>IF(BTA!W164="", "", BTA!W164)</f>
        <v/>
      </c>
      <c r="B164" s="201" t="str">
        <f>IF(BTA!U164="", "", BTA!U164)</f>
        <v/>
      </c>
      <c r="C164" s="201" t="str">
        <f>IF(A164="", "", VLOOKUP(A164, BTA!$A$3:$H$10000, 8, 0))</f>
        <v/>
      </c>
      <c r="D164" s="240" t="str">
        <f>IF(A164="","",VLOOKUP(A164,BTA!$A$3:$R$10000,18,0))</f>
        <v/>
      </c>
      <c r="E164" s="201" t="str">
        <f>IF(BTA!A165="", "", BTA!A165)</f>
        <v>UNLU</v>
      </c>
    </row>
    <row r="165" spans="1:5">
      <c r="A165" s="240" t="str">
        <f>IF(BTA!W165="", "", BTA!W165)</f>
        <v/>
      </c>
      <c r="B165" s="201" t="str">
        <f>IF(BTA!U165="", "", BTA!U165)</f>
        <v/>
      </c>
      <c r="C165" s="201" t="str">
        <f>IF(A165="", "", VLOOKUP(A165, BTA!$A$3:$H$10000, 8, 0))</f>
        <v/>
      </c>
      <c r="D165" s="240" t="str">
        <f>IF(A165="","",VLOOKUP(A165,BTA!$A$3:$R$10000,18,0))</f>
        <v/>
      </c>
      <c r="E165" s="201" t="str">
        <f>IF(BTA!A166="", "", BTA!A166)</f>
        <v>SMRVA</v>
      </c>
    </row>
    <row r="166" spans="1:5">
      <c r="A166" s="240" t="str">
        <f>IF(BTA!W166="", "", BTA!W166)</f>
        <v/>
      </c>
      <c r="B166" s="201" t="str">
        <f>IF(BTA!U166="", "", BTA!U166)</f>
        <v/>
      </c>
      <c r="C166" s="201" t="str">
        <f>IF(A166="", "", VLOOKUP(A166, BTA!$A$3:$H$10000, 8, 0))</f>
        <v/>
      </c>
      <c r="D166" s="240" t="str">
        <f>IF(A166="","",VLOOKUP(A166,BTA!$A$3:$R$10000,18,0))</f>
        <v/>
      </c>
      <c r="E166" s="201" t="str">
        <f>IF(BTA!A167="", "", BTA!A167)</f>
        <v>AKENR</v>
      </c>
    </row>
    <row r="167" spans="1:5">
      <c r="A167" s="240" t="str">
        <f>IF(BTA!W167="", "", BTA!W167)</f>
        <v/>
      </c>
      <c r="B167" s="201" t="str">
        <f>IF(BTA!U167="", "", BTA!U167)</f>
        <v/>
      </c>
      <c r="C167" s="201" t="str">
        <f>IF(A167="", "", VLOOKUP(A167, BTA!$A$3:$H$10000, 8, 0))</f>
        <v/>
      </c>
      <c r="D167" s="240" t="str">
        <f>IF(A167="","",VLOOKUP(A167,BTA!$A$3:$R$10000,18,0))</f>
        <v/>
      </c>
      <c r="E167" s="201" t="str">
        <f>IF(BTA!A168="", "", BTA!A168)</f>
        <v>PINSU</v>
      </c>
    </row>
    <row r="168" spans="1:5">
      <c r="A168" s="240" t="str">
        <f>IF(BTA!W168="", "", BTA!W168)</f>
        <v/>
      </c>
      <c r="B168" s="201" t="str">
        <f>IF(BTA!U168="", "", BTA!U168)</f>
        <v/>
      </c>
      <c r="C168" s="201" t="str">
        <f>IF(A168="", "", VLOOKUP(A168, BTA!$A$3:$H$10000, 8, 0))</f>
        <v/>
      </c>
      <c r="D168" s="240" t="str">
        <f>IF(A168="","",VLOOKUP(A168,BTA!$A$3:$R$10000,18,0))</f>
        <v/>
      </c>
      <c r="E168" s="201" t="str">
        <f>IF(BTA!A169="", "", BTA!A169)</f>
        <v>BMSCH</v>
      </c>
    </row>
    <row r="169" spans="1:5">
      <c r="A169" s="240" t="str">
        <f>IF(BTA!W169="", "", BTA!W169)</f>
        <v/>
      </c>
      <c r="B169" s="201" t="str">
        <f>IF(BTA!U169="", "", BTA!U169)</f>
        <v/>
      </c>
      <c r="C169" s="201" t="str">
        <f>IF(A169="", "", VLOOKUP(A169, BTA!$A$3:$H$10000, 8, 0))</f>
        <v/>
      </c>
      <c r="D169" s="240" t="str">
        <f>IF(A169="","",VLOOKUP(A169,BTA!$A$3:$R$10000,18,0))</f>
        <v/>
      </c>
      <c r="E169" s="201" t="str">
        <f>IF(BTA!A170="", "", BTA!A170)</f>
        <v>IZMDC</v>
      </c>
    </row>
    <row r="170" spans="1:5">
      <c r="A170" s="240" t="str">
        <f>IF(BTA!W170="", "", BTA!W170)</f>
        <v/>
      </c>
      <c r="B170" s="201" t="str">
        <f>IF(BTA!U170="", "", BTA!U170)</f>
        <v/>
      </c>
      <c r="C170" s="201" t="str">
        <f>IF(A170="", "", VLOOKUP(A170, BTA!$A$3:$H$10000, 8, 0))</f>
        <v/>
      </c>
      <c r="D170" s="240" t="str">
        <f>IF(A170="","",VLOOKUP(A170,BTA!$A$3:$R$10000,18,0))</f>
        <v/>
      </c>
      <c r="E170" s="201" t="str">
        <f>IF(BTA!A171="", "", BTA!A171)</f>
        <v>MAKTK</v>
      </c>
    </row>
    <row r="171" spans="1:5">
      <c r="A171" s="240" t="str">
        <f>IF(BTA!W171="", "", BTA!W171)</f>
        <v/>
      </c>
      <c r="B171" s="201" t="str">
        <f>IF(BTA!U171="", "", BTA!U171)</f>
        <v/>
      </c>
      <c r="C171" s="201" t="str">
        <f>IF(A171="", "", VLOOKUP(A171, BTA!$A$3:$H$10000, 8, 0))</f>
        <v/>
      </c>
      <c r="D171" s="240" t="str">
        <f>IF(A171="","",VLOOKUP(A171,BTA!$A$3:$R$10000,18,0))</f>
        <v/>
      </c>
      <c r="E171" s="201" t="str">
        <f>IF(BTA!A172="", "", BTA!A172)</f>
        <v>DESA</v>
      </c>
    </row>
    <row r="172" spans="1:5">
      <c r="A172" s="240" t="str">
        <f>IF(BTA!W172="", "", BTA!W172)</f>
        <v/>
      </c>
      <c r="B172" s="201" t="str">
        <f>IF(BTA!U172="", "", BTA!U172)</f>
        <v/>
      </c>
      <c r="C172" s="201" t="str">
        <f>IF(A172="", "", VLOOKUP(A172, BTA!$A$3:$H$10000, 8, 0))</f>
        <v/>
      </c>
      <c r="D172" s="240" t="str">
        <f>IF(A172="","",VLOOKUP(A172,BTA!$A$3:$R$10000,18,0))</f>
        <v/>
      </c>
      <c r="E172" s="201" t="str">
        <f>IF(BTA!A173="", "", BTA!A173)</f>
        <v>SANFM</v>
      </c>
    </row>
    <row r="173" spans="1:5">
      <c r="A173" s="240" t="str">
        <f>IF(BTA!W173="", "", BTA!W173)</f>
        <v/>
      </c>
      <c r="B173" s="201" t="str">
        <f>IF(BTA!U173="", "", BTA!U173)</f>
        <v/>
      </c>
      <c r="C173" s="201" t="str">
        <f>IF(A173="", "", VLOOKUP(A173, BTA!$A$3:$H$10000, 8, 0))</f>
        <v/>
      </c>
      <c r="D173" s="240" t="str">
        <f>IF(A173="","",VLOOKUP(A173,BTA!$A$3:$R$10000,18,0))</f>
        <v/>
      </c>
      <c r="E173" s="201" t="str">
        <f>IF(BTA!A174="", "", BTA!A174)</f>
        <v>DAGI</v>
      </c>
    </row>
    <row r="174" spans="1:5">
      <c r="A174" s="240" t="str">
        <f>IF(BTA!W174="", "", BTA!W174)</f>
        <v/>
      </c>
      <c r="B174" s="201" t="str">
        <f>IF(BTA!U174="", "", BTA!U174)</f>
        <v/>
      </c>
      <c r="C174" s="201" t="str">
        <f>IF(A174="", "", VLOOKUP(A174, BTA!$A$3:$H$10000, 8, 0))</f>
        <v/>
      </c>
      <c r="D174" s="240" t="str">
        <f>IF(A174="","",VLOOKUP(A174,BTA!$A$3:$R$10000,18,0))</f>
        <v/>
      </c>
      <c r="E174" s="201" t="str">
        <f>IF(BTA!A175="", "", BTA!A175)</f>
        <v>KONKA</v>
      </c>
    </row>
    <row r="175" spans="1:5">
      <c r="A175" s="240" t="str">
        <f>IF(BTA!W175="", "", BTA!W175)</f>
        <v/>
      </c>
      <c r="B175" s="201" t="str">
        <f>IF(BTA!U175="", "", BTA!U175)</f>
        <v/>
      </c>
      <c r="C175" s="201" t="str">
        <f>IF(A175="", "", VLOOKUP(A175, BTA!$A$3:$H$10000, 8, 0))</f>
        <v/>
      </c>
      <c r="D175" s="240" t="str">
        <f>IF(A175="","",VLOOKUP(A175,BTA!$A$3:$R$10000,18,0))</f>
        <v/>
      </c>
      <c r="E175" s="201" t="str">
        <f>IF(BTA!A176="", "", BTA!A176)</f>
        <v>LXGYO</v>
      </c>
    </row>
    <row r="176" spans="1:5">
      <c r="A176" s="240" t="str">
        <f>IF(BTA!W176="", "", BTA!W176)</f>
        <v/>
      </c>
      <c r="B176" s="201" t="str">
        <f>IF(BTA!U176="", "", BTA!U176)</f>
        <v/>
      </c>
      <c r="C176" s="201" t="str">
        <f>IF(A176="", "", VLOOKUP(A176, BTA!$A$3:$H$10000, 8, 0))</f>
        <v/>
      </c>
      <c r="D176" s="240" t="str">
        <f>IF(A176="","",VLOOKUP(A176,BTA!$A$3:$R$10000,18,0))</f>
        <v/>
      </c>
      <c r="E176" s="201" t="str">
        <f>IF(BTA!A177="", "", BTA!A177)</f>
        <v>NUGYO</v>
      </c>
    </row>
    <row r="177" spans="1:5">
      <c r="A177" s="240" t="str">
        <f>IF(BTA!W177="", "", BTA!W177)</f>
        <v/>
      </c>
      <c r="B177" s="201" t="str">
        <f>IF(BTA!U177="", "", BTA!U177)</f>
        <v/>
      </c>
      <c r="C177" s="201" t="str">
        <f>IF(A177="", "", VLOOKUP(A177, BTA!$A$3:$H$10000, 8, 0))</f>
        <v/>
      </c>
      <c r="D177" s="240" t="str">
        <f>IF(A177="","",VLOOKUP(A177,BTA!$A$3:$R$10000,18,0))</f>
        <v/>
      </c>
      <c r="E177" s="201" t="str">
        <f>IF(BTA!A178="", "", BTA!A178)</f>
        <v>PENGD</v>
      </c>
    </row>
    <row r="178" spans="1:5">
      <c r="A178" s="240" t="str">
        <f>IF(BTA!W178="", "", BTA!W178)</f>
        <v/>
      </c>
      <c r="B178" s="201" t="str">
        <f>IF(BTA!U178="", "", BTA!U178)</f>
        <v/>
      </c>
      <c r="C178" s="201" t="str">
        <f>IF(A178="", "", VLOOKUP(A178, BTA!$A$3:$H$10000, 8, 0))</f>
        <v/>
      </c>
      <c r="D178" s="240" t="str">
        <f>IF(A178="","",VLOOKUP(A178,BTA!$A$3:$R$10000,18,0))</f>
        <v/>
      </c>
      <c r="E178" s="201" t="str">
        <f>IF(BTA!A179="", "", BTA!A179)</f>
        <v>ANGEN</v>
      </c>
    </row>
    <row r="179" spans="1:5">
      <c r="A179" s="240" t="str">
        <f>IF(BTA!W179="", "", BTA!W179)</f>
        <v/>
      </c>
      <c r="B179" s="201" t="str">
        <f>IF(BTA!U179="", "", BTA!U179)</f>
        <v/>
      </c>
      <c r="C179" s="201" t="str">
        <f>IF(A179="", "", VLOOKUP(A179, BTA!$A$3:$H$10000, 8, 0))</f>
        <v/>
      </c>
      <c r="D179" s="240" t="str">
        <f>IF(A179="","",VLOOKUP(A179,BTA!$A$3:$R$10000,18,0))</f>
        <v/>
      </c>
      <c r="E179" s="201" t="str">
        <f>IF(BTA!A180="", "", BTA!A180)</f>
        <v>CEMTS</v>
      </c>
    </row>
    <row r="180" spans="1:5">
      <c r="A180" s="240" t="str">
        <f>IF(BTA!W180="", "", BTA!W180)</f>
        <v/>
      </c>
      <c r="B180" s="201" t="str">
        <f>IF(BTA!U180="", "", BTA!U180)</f>
        <v/>
      </c>
      <c r="C180" s="201" t="str">
        <f>IF(A180="", "", VLOOKUP(A180, BTA!$A$3:$H$10000, 8, 0))</f>
        <v/>
      </c>
      <c r="D180" s="240" t="str">
        <f>IF(A180="","",VLOOKUP(A180,BTA!$A$3:$R$10000,18,0))</f>
        <v/>
      </c>
      <c r="E180" s="201" t="str">
        <f>IF(BTA!A181="", "", BTA!A181)</f>
        <v>KRSTL</v>
      </c>
    </row>
    <row r="181" spans="1:5">
      <c r="A181" s="240" t="str">
        <f>IF(BTA!W181="", "", BTA!W181)</f>
        <v/>
      </c>
      <c r="B181" s="201" t="str">
        <f>IF(BTA!U181="", "", BTA!U181)</f>
        <v/>
      </c>
      <c r="C181" s="201" t="str">
        <f>IF(A181="", "", VLOOKUP(A181, BTA!$A$3:$H$10000, 8, 0))</f>
        <v/>
      </c>
      <c r="D181" s="240" t="str">
        <f>IF(A181="","",VLOOKUP(A181,BTA!$A$3:$R$10000,18,0))</f>
        <v/>
      </c>
      <c r="E181" s="201" t="str">
        <f>IF(BTA!A182="", "", BTA!A182)</f>
        <v>METRO</v>
      </c>
    </row>
    <row r="182" spans="1:5">
      <c r="A182" s="240" t="str">
        <f>IF(BTA!W182="", "", BTA!W182)</f>
        <v/>
      </c>
      <c r="B182" s="201" t="str">
        <f>IF(BTA!U182="", "", BTA!U182)</f>
        <v/>
      </c>
      <c r="C182" s="201" t="str">
        <f>IF(A182="", "", VLOOKUP(A182, BTA!$A$3:$H$10000, 8, 0))</f>
        <v/>
      </c>
      <c r="D182" s="240" t="str">
        <f>IF(A182="","",VLOOKUP(A182,BTA!$A$3:$R$10000,18,0))</f>
        <v/>
      </c>
      <c r="E182" s="201" t="str">
        <f>IF(BTA!A183="", "", BTA!A183)</f>
        <v>SERNT</v>
      </c>
    </row>
    <row r="183" spans="1:5">
      <c r="A183" s="240" t="str">
        <f>IF(BTA!W183="", "", BTA!W183)</f>
        <v/>
      </c>
      <c r="B183" s="201" t="str">
        <f>IF(BTA!U183="", "", BTA!U183)</f>
        <v/>
      </c>
      <c r="C183" s="201" t="str">
        <f>IF(A183="", "", VLOOKUP(A183, BTA!$A$3:$H$10000, 8, 0))</f>
        <v/>
      </c>
      <c r="D183" s="240" t="str">
        <f>IF(A183="","",VLOOKUP(A183,BTA!$A$3:$R$10000,18,0))</f>
        <v/>
      </c>
      <c r="E183" s="201" t="str">
        <f>IF(BTA!A184="", "", BTA!A184)</f>
        <v>ULUUN</v>
      </c>
    </row>
    <row r="184" spans="1:5">
      <c r="A184" s="240" t="str">
        <f>IF(BTA!W184="", "", BTA!W184)</f>
        <v/>
      </c>
      <c r="B184" s="201" t="str">
        <f>IF(BTA!U184="", "", BTA!U184)</f>
        <v/>
      </c>
      <c r="C184" s="201" t="str">
        <f>IF(A184="", "", VLOOKUP(A184, BTA!$A$3:$H$10000, 8, 0))</f>
        <v/>
      </c>
      <c r="D184" s="240" t="str">
        <f>IF(A184="","",VLOOKUP(A184,BTA!$A$3:$R$10000,18,0))</f>
        <v/>
      </c>
      <c r="E184" s="201" t="str">
        <f>IF(BTA!A185="", "", BTA!A185)</f>
        <v>DMSAS</v>
      </c>
    </row>
    <row r="185" spans="1:5">
      <c r="A185" s="240" t="str">
        <f>IF(BTA!W185="", "", BTA!W185)</f>
        <v/>
      </c>
      <c r="B185" s="201" t="str">
        <f>IF(BTA!U185="", "", BTA!U185)</f>
        <v/>
      </c>
      <c r="C185" s="201" t="str">
        <f>IF(A185="", "", VLOOKUP(A185, BTA!$A$3:$H$10000, 8, 0))</f>
        <v/>
      </c>
      <c r="D185" s="240" t="str">
        <f>IF(A185="","",VLOOKUP(A185,BTA!$A$3:$R$10000,18,0))</f>
        <v/>
      </c>
      <c r="E185" s="201" t="str">
        <f>IF(BTA!A186="", "", BTA!A186)</f>
        <v>RUZYE</v>
      </c>
    </row>
    <row r="186" spans="1:5">
      <c r="A186" s="240" t="str">
        <f>IF(BTA!W186="", "", BTA!W186)</f>
        <v/>
      </c>
      <c r="B186" s="201" t="str">
        <f>IF(BTA!U186="", "", BTA!U186)</f>
        <v/>
      </c>
      <c r="C186" s="201" t="str">
        <f>IF(A186="", "", VLOOKUP(A186, BTA!$A$3:$H$10000, 8, 0))</f>
        <v/>
      </c>
      <c r="D186" s="240" t="str">
        <f>IF(A186="","",VLOOKUP(A186,BTA!$A$3:$R$10000,18,0))</f>
        <v/>
      </c>
      <c r="E186" s="201" t="str">
        <f>IF(BTA!A187="", "", BTA!A187)</f>
        <v>KFEIN</v>
      </c>
    </row>
    <row r="187" spans="1:5">
      <c r="A187" s="240" t="str">
        <f>IF(BTA!W187="", "", BTA!W187)</f>
        <v/>
      </c>
      <c r="B187" s="201" t="str">
        <f>IF(BTA!U187="", "", BTA!U187)</f>
        <v/>
      </c>
      <c r="C187" s="201" t="str">
        <f>IF(A187="", "", VLOOKUP(A187, BTA!$A$3:$H$10000, 8, 0))</f>
        <v/>
      </c>
      <c r="D187" s="240" t="str">
        <f>IF(A187="","",VLOOKUP(A187,BTA!$A$3:$R$10000,18,0))</f>
        <v/>
      </c>
      <c r="E187" s="201" t="str">
        <f>IF(BTA!A188="", "", BTA!A188)</f>
        <v>ALKA</v>
      </c>
    </row>
    <row r="188" spans="1:5">
      <c r="A188" s="240" t="str">
        <f>IF(BTA!W188="", "", BTA!W188)</f>
        <v/>
      </c>
      <c r="B188" s="201" t="str">
        <f>IF(BTA!U188="", "", BTA!U188)</f>
        <v/>
      </c>
      <c r="C188" s="201" t="str">
        <f>IF(A188="", "", VLOOKUP(A188, BTA!$A$3:$H$10000, 8, 0))</f>
        <v/>
      </c>
      <c r="D188" s="240" t="str">
        <f>IF(A188="","",VLOOKUP(A188,BTA!$A$3:$R$10000,18,0))</f>
        <v/>
      </c>
      <c r="E188" s="201" t="str">
        <f>IF(BTA!A189="", "", BTA!A189)</f>
        <v>ISYAT</v>
      </c>
    </row>
    <row r="189" spans="1:5">
      <c r="A189" s="240" t="str">
        <f>IF(BTA!W189="", "", BTA!W189)</f>
        <v/>
      </c>
      <c r="B189" s="201" t="str">
        <f>IF(BTA!U189="", "", BTA!U189)</f>
        <v/>
      </c>
      <c r="C189" s="201" t="str">
        <f>IF(A189="", "", VLOOKUP(A189, BTA!$A$3:$H$10000, 8, 0))</f>
        <v/>
      </c>
      <c r="D189" s="240" t="str">
        <f>IF(A189="","",VLOOKUP(A189,BTA!$A$3:$R$10000,18,0))</f>
        <v/>
      </c>
      <c r="E189" s="201" t="str">
        <f>IF(BTA!A190="", "", BTA!A190)</f>
        <v>HURGZ</v>
      </c>
    </row>
    <row r="190" spans="1:5">
      <c r="A190" s="240" t="str">
        <f>IF(BTA!W190="", "", BTA!W190)</f>
        <v/>
      </c>
      <c r="B190" s="201" t="str">
        <f>IF(BTA!U190="", "", BTA!U190)</f>
        <v/>
      </c>
      <c r="C190" s="201" t="str">
        <f>IF(A190="", "", VLOOKUP(A190, BTA!$A$3:$H$10000, 8, 0))</f>
        <v/>
      </c>
      <c r="D190" s="240" t="str">
        <f>IF(A190="","",VLOOKUP(A190,BTA!$A$3:$R$10000,18,0))</f>
        <v/>
      </c>
      <c r="E190" s="201" t="str">
        <f>IF(BTA!A191="", "", BTA!A191)</f>
        <v>YUNSA</v>
      </c>
    </row>
    <row r="191" spans="1:5">
      <c r="A191" s="240" t="str">
        <f>IF(BTA!W191="", "", BTA!W191)</f>
        <v/>
      </c>
      <c r="B191" s="201" t="str">
        <f>IF(BTA!U191="", "", BTA!U191)</f>
        <v/>
      </c>
      <c r="C191" s="201" t="str">
        <f>IF(A191="", "", VLOOKUP(A191, BTA!$A$3:$H$10000, 8, 0))</f>
        <v/>
      </c>
      <c r="D191" s="240" t="str">
        <f>IF(A191="","",VLOOKUP(A191,BTA!$A$3:$R$10000,18,0))</f>
        <v/>
      </c>
      <c r="E191" s="201" t="str">
        <f>IF(BTA!A192="", "", BTA!A192)</f>
        <v>DZGYO</v>
      </c>
    </row>
    <row r="192" spans="1:5">
      <c r="A192" s="240" t="str">
        <f>IF(BTA!W192="", "", BTA!W192)</f>
        <v/>
      </c>
      <c r="B192" s="201" t="str">
        <f>IF(BTA!U192="", "", BTA!U192)</f>
        <v/>
      </c>
      <c r="C192" s="201" t="str">
        <f>IF(A192="", "", VLOOKUP(A192, BTA!$A$3:$H$10000, 8, 0))</f>
        <v/>
      </c>
      <c r="D192" s="240" t="str">
        <f>IF(A192="","",VLOOKUP(A192,BTA!$A$3:$R$10000,18,0))</f>
        <v/>
      </c>
      <c r="E192" s="201" t="str">
        <f>IF(BTA!A193="", "", BTA!A193)</f>
        <v>TEKTU</v>
      </c>
    </row>
    <row r="193" spans="1:5">
      <c r="A193" s="240" t="str">
        <f>IF(BTA!W193="", "", BTA!W193)</f>
        <v/>
      </c>
      <c r="B193" s="201" t="str">
        <f>IF(BTA!U193="", "", BTA!U193)</f>
        <v/>
      </c>
      <c r="C193" s="201" t="str">
        <f>IF(A193="", "", VLOOKUP(A193, BTA!$A$3:$H$10000, 8, 0))</f>
        <v/>
      </c>
      <c r="D193" s="240" t="str">
        <f>IF(A193="","",VLOOKUP(A193,BTA!$A$3:$R$10000,18,0))</f>
        <v/>
      </c>
      <c r="E193" s="201" t="str">
        <f>IF(BTA!A194="", "", BTA!A194)</f>
        <v>DGNMO</v>
      </c>
    </row>
    <row r="194" spans="1:5">
      <c r="A194" s="240" t="str">
        <f>IF(BTA!W194="", "", BTA!W194)</f>
        <v/>
      </c>
      <c r="B194" s="201" t="str">
        <f>IF(BTA!U194="", "", BTA!U194)</f>
        <v/>
      </c>
      <c r="C194" s="201" t="str">
        <f>IF(A194="", "", VLOOKUP(A194, BTA!$A$3:$H$10000, 8, 0))</f>
        <v/>
      </c>
      <c r="D194" s="240" t="str">
        <f>IF(A194="","",VLOOKUP(A194,BTA!$A$3:$R$10000,18,0))</f>
        <v/>
      </c>
      <c r="E194" s="201" t="str">
        <f>IF(BTA!A195="", "", BTA!A195)</f>
        <v>PRDGS</v>
      </c>
    </row>
    <row r="195" spans="1:5">
      <c r="A195" s="240" t="str">
        <f>IF(BTA!W195="", "", BTA!W195)</f>
        <v/>
      </c>
      <c r="B195" s="201" t="str">
        <f>IF(BTA!U195="", "", BTA!U195)</f>
        <v/>
      </c>
      <c r="C195" s="201" t="str">
        <f>IF(A195="", "", VLOOKUP(A195, BTA!$A$3:$H$10000, 8, 0))</f>
        <v/>
      </c>
      <c r="D195" s="240" t="str">
        <f>IF(A195="","",VLOOKUP(A195,BTA!$A$3:$R$10000,18,0))</f>
        <v/>
      </c>
      <c r="E195" s="201" t="str">
        <f>IF(BTA!A196="", "", BTA!A196)</f>
        <v>ISSEN</v>
      </c>
    </row>
    <row r="196" spans="1:5">
      <c r="A196" s="240" t="str">
        <f>IF(BTA!W196="", "", BTA!W196)</f>
        <v/>
      </c>
      <c r="B196" s="201" t="str">
        <f>IF(BTA!U196="", "", BTA!U196)</f>
        <v/>
      </c>
      <c r="C196" s="201" t="str">
        <f>IF(A196="", "", VLOOKUP(A196, BTA!$A$3:$H$10000, 8, 0))</f>
        <v/>
      </c>
      <c r="D196" s="240" t="str">
        <f>IF(A196="","",VLOOKUP(A196,BTA!$A$3:$R$10000,18,0))</f>
        <v/>
      </c>
      <c r="E196" s="201" t="str">
        <f>IF(BTA!A197="", "", BTA!A197)</f>
        <v>OSMEN</v>
      </c>
    </row>
    <row r="197" spans="1:5">
      <c r="A197" s="240" t="str">
        <f>IF(BTA!W197="", "", BTA!W197)</f>
        <v/>
      </c>
      <c r="B197" s="201" t="str">
        <f>IF(BTA!U197="", "", BTA!U197)</f>
        <v/>
      </c>
      <c r="C197" s="201" t="str">
        <f>IF(A197="", "", VLOOKUP(A197, BTA!$A$3:$H$10000, 8, 0))</f>
        <v/>
      </c>
      <c r="D197" s="240" t="str">
        <f>IF(A197="","",VLOOKUP(A197,BTA!$A$3:$R$10000,18,0))</f>
        <v/>
      </c>
      <c r="E197" s="201" t="str">
        <f>IF(BTA!A198="", "", BTA!A198)</f>
        <v>BORSK</v>
      </c>
    </row>
    <row r="198" spans="1:5">
      <c r="A198" s="240" t="str">
        <f>IF(BTA!W198="", "", BTA!W198)</f>
        <v/>
      </c>
      <c r="B198" s="201" t="str">
        <f>IF(BTA!U198="", "", BTA!U198)</f>
        <v/>
      </c>
      <c r="C198" s="201" t="str">
        <f>IF(A198="", "", VLOOKUP(A198, BTA!$A$3:$H$10000, 8, 0))</f>
        <v/>
      </c>
      <c r="D198" s="240" t="str">
        <f>IF(A198="","",VLOOKUP(A198,BTA!$A$3:$R$10000,18,0))</f>
        <v/>
      </c>
      <c r="E198" s="201" t="str">
        <f>IF(BTA!A199="", "", BTA!A199)</f>
        <v>BOSSA</v>
      </c>
    </row>
    <row r="199" spans="1:5">
      <c r="A199" s="240" t="str">
        <f>IF(BTA!W199="", "", BTA!W199)</f>
        <v/>
      </c>
      <c r="B199" s="201" t="str">
        <f>IF(BTA!U199="", "", BTA!U199)</f>
        <v/>
      </c>
      <c r="C199" s="201" t="str">
        <f>IF(A199="", "", VLOOKUP(A199, BTA!$A$3:$H$10000, 8, 0))</f>
        <v/>
      </c>
      <c r="D199" s="240" t="str">
        <f>IF(A199="","",VLOOKUP(A199,BTA!$A$3:$R$10000,18,0))</f>
        <v/>
      </c>
      <c r="E199" s="201" t="str">
        <f>IF(BTA!A200="", "", BTA!A200)</f>
        <v>BNTAS</v>
      </c>
    </row>
    <row r="200" spans="1:5">
      <c r="A200" s="240" t="str">
        <f>IF(BTA!W200="", "", BTA!W200)</f>
        <v/>
      </c>
      <c r="B200" s="201" t="str">
        <f>IF(BTA!U200="", "", BTA!U200)</f>
        <v/>
      </c>
      <c r="C200" s="201" t="str">
        <f>IF(A200="", "", VLOOKUP(A200, BTA!$A$3:$H$10000, 8, 0))</f>
        <v/>
      </c>
      <c r="D200" s="240" t="str">
        <f>IF(A200="","",VLOOKUP(A200,BTA!$A$3:$R$10000,18,0))</f>
        <v/>
      </c>
      <c r="E200" s="201" t="str">
        <f>IF(BTA!A201="", "", BTA!A201)</f>
        <v>DCTTR</v>
      </c>
    </row>
    <row r="201" spans="1:5">
      <c r="A201" s="240" t="str">
        <f>IF(BTA!W201="", "", BTA!W201)</f>
        <v/>
      </c>
      <c r="B201" s="201" t="str">
        <f>IF(BTA!U201="", "", BTA!U201)</f>
        <v/>
      </c>
      <c r="C201" s="201" t="str">
        <f>IF(A201="", "", VLOOKUP(A201, BTA!$A$3:$H$10000, 8, 0))</f>
        <v/>
      </c>
      <c r="D201" s="240" t="str">
        <f>IF(A201="","",VLOOKUP(A201,BTA!$A$3:$R$10000,18,0))</f>
        <v/>
      </c>
      <c r="E201" s="201" t="str">
        <f>IF(BTA!A202="", "", BTA!A202)</f>
        <v>MSGYO</v>
      </c>
    </row>
    <row r="202" spans="1:5">
      <c r="A202" s="240" t="str">
        <f>IF(BTA!W202="", "", BTA!W202)</f>
        <v/>
      </c>
      <c r="B202" s="201" t="str">
        <f>IF(BTA!U202="", "", BTA!U202)</f>
        <v/>
      </c>
      <c r="C202" s="201" t="str">
        <f>IF(A202="", "", VLOOKUP(A202, BTA!$A$3:$H$10000, 8, 0))</f>
        <v/>
      </c>
      <c r="D202" s="240" t="str">
        <f>IF(A202="","",VLOOKUP(A202,BTA!$A$3:$R$10000,18,0))</f>
        <v/>
      </c>
      <c r="E202" s="201" t="str">
        <f>IF(BTA!A203="", "", BTA!A203)</f>
        <v>TSGYO</v>
      </c>
    </row>
    <row r="203" spans="1:5">
      <c r="A203" s="240" t="str">
        <f>IF(BTA!W203="", "", BTA!W203)</f>
        <v/>
      </c>
      <c r="B203" s="201" t="str">
        <f>IF(BTA!U203="", "", BTA!U203)</f>
        <v/>
      </c>
      <c r="C203" s="201" t="str">
        <f>IF(A203="", "", VLOOKUP(A203, BTA!$A$3:$H$10000, 8, 0))</f>
        <v/>
      </c>
      <c r="D203" s="240" t="str">
        <f>IF(A203="","",VLOOKUP(A203,BTA!$A$3:$R$10000,18,0))</f>
        <v/>
      </c>
      <c r="E203" s="201" t="str">
        <f>IF(BTA!A204="", "", BTA!A204)</f>
        <v>ETILR</v>
      </c>
    </row>
    <row r="204" spans="1:5">
      <c r="A204" s="240" t="str">
        <f>IF(BTA!W204="", "", BTA!W204)</f>
        <v/>
      </c>
      <c r="B204" s="201" t="str">
        <f>IF(BTA!U204="", "", BTA!U204)</f>
        <v/>
      </c>
      <c r="C204" s="201" t="str">
        <f>IF(A204="", "", VLOOKUP(A204, BTA!$A$3:$H$10000, 8, 0))</f>
        <v/>
      </c>
      <c r="D204" s="240" t="str">
        <f>IF(A204="","",VLOOKUP(A204,BTA!$A$3:$R$10000,18,0))</f>
        <v/>
      </c>
      <c r="E204" s="201" t="str">
        <f>IF(BTA!A205="", "", BTA!A205)</f>
        <v>EKSUN</v>
      </c>
    </row>
    <row r="205" spans="1:5">
      <c r="A205" s="240" t="str">
        <f>IF(BTA!W205="", "", BTA!W205)</f>
        <v/>
      </c>
      <c r="B205" s="201" t="str">
        <f>IF(BTA!U205="", "", BTA!U205)</f>
        <v/>
      </c>
      <c r="C205" s="201" t="str">
        <f>IF(A205="", "", VLOOKUP(A205, BTA!$A$3:$H$10000, 8, 0))</f>
        <v/>
      </c>
      <c r="D205" s="240" t="str">
        <f>IF(A205="","",VLOOKUP(A205,BTA!$A$3:$R$10000,18,0))</f>
        <v/>
      </c>
      <c r="E205" s="201" t="str">
        <f>IF(BTA!A206="", "", BTA!A206)</f>
        <v>EPLAS</v>
      </c>
    </row>
    <row r="206" spans="1:5">
      <c r="A206" s="240" t="str">
        <f>IF(BTA!W206="", "", BTA!W206)</f>
        <v/>
      </c>
      <c r="B206" s="201" t="str">
        <f>IF(BTA!U206="", "", BTA!U206)</f>
        <v/>
      </c>
      <c r="C206" s="201" t="str">
        <f>IF(A206="", "", VLOOKUP(A206, BTA!$A$3:$H$10000, 8, 0))</f>
        <v/>
      </c>
      <c r="D206" s="240" t="str">
        <f>IF(A206="","",VLOOKUP(A206,BTA!$A$3:$R$10000,18,0))</f>
        <v/>
      </c>
      <c r="E206" s="201" t="str">
        <f>IF(BTA!A207="", "", BTA!A207)</f>
        <v>BIGCH</v>
      </c>
    </row>
    <row r="207" spans="1:5">
      <c r="A207" s="240" t="str">
        <f>IF(BTA!W207="", "", BTA!W207)</f>
        <v/>
      </c>
      <c r="B207" s="201" t="str">
        <f>IF(BTA!U207="", "", BTA!U207)</f>
        <v/>
      </c>
      <c r="C207" s="201" t="str">
        <f>IF(A207="", "", VLOOKUP(A207, BTA!$A$3:$H$10000, 8, 0))</f>
        <v/>
      </c>
      <c r="D207" s="240" t="str">
        <f>IF(A207="","",VLOOKUP(A207,BTA!$A$3:$R$10000,18,0))</f>
        <v/>
      </c>
      <c r="E207" s="201" t="str">
        <f>IF(BTA!A208="", "", BTA!A208)</f>
        <v>ESCOM</v>
      </c>
    </row>
    <row r="208" spans="1:5">
      <c r="A208" s="240" t="str">
        <f>IF(BTA!W208="", "", BTA!W208)</f>
        <v/>
      </c>
      <c r="B208" s="201" t="str">
        <f>IF(BTA!U208="", "", BTA!U208)</f>
        <v/>
      </c>
      <c r="C208" s="201" t="str">
        <f>IF(A208="", "", VLOOKUP(A208, BTA!$A$3:$H$10000, 8, 0))</f>
        <v/>
      </c>
      <c r="D208" s="240" t="str">
        <f>IF(A208="","",VLOOKUP(A208,BTA!$A$3:$R$10000,18,0))</f>
        <v/>
      </c>
      <c r="E208" s="201" t="str">
        <f>IF(BTA!A209="", "", BTA!A209)</f>
        <v>DURDO</v>
      </c>
    </row>
    <row r="209" spans="1:5">
      <c r="A209" s="240" t="str">
        <f>IF(BTA!W209="", "", BTA!W209)</f>
        <v/>
      </c>
      <c r="B209" s="201" t="str">
        <f>IF(BTA!U209="", "", BTA!U209)</f>
        <v/>
      </c>
      <c r="C209" s="201" t="str">
        <f>IF(A209="", "", VLOOKUP(A209, BTA!$A$3:$H$10000, 8, 0))</f>
        <v/>
      </c>
      <c r="D209" s="240" t="str">
        <f>IF(A209="","",VLOOKUP(A209,BTA!$A$3:$R$10000,18,0))</f>
        <v/>
      </c>
      <c r="E209" s="201" t="str">
        <f>IF(BTA!A210="", "", BTA!A210)</f>
        <v>MNDTR</v>
      </c>
    </row>
    <row r="210" spans="1:5">
      <c r="A210" s="240" t="str">
        <f>IF(BTA!W210="", "", BTA!W210)</f>
        <v/>
      </c>
      <c r="B210" s="201" t="str">
        <f>IF(BTA!U210="", "", BTA!U210)</f>
        <v/>
      </c>
      <c r="C210" s="201" t="str">
        <f>IF(A210="", "", VLOOKUP(A210, BTA!$A$3:$H$10000, 8, 0))</f>
        <v/>
      </c>
      <c r="D210" s="240" t="str">
        <f>IF(A210="","",VLOOKUP(A210,BTA!$A$3:$R$10000,18,0))</f>
        <v/>
      </c>
      <c r="E210" s="201" t="str">
        <f>IF(BTA!A211="", "", BTA!A211)</f>
        <v>INFO</v>
      </c>
    </row>
    <row r="211" spans="1:5">
      <c r="A211" s="240" t="str">
        <f>IF(BTA!W211="", "", BTA!W211)</f>
        <v/>
      </c>
      <c r="B211" s="201" t="str">
        <f>IF(BTA!U211="", "", BTA!U211)</f>
        <v/>
      </c>
      <c r="C211" s="201" t="str">
        <f>IF(A211="", "", VLOOKUP(A211, BTA!$A$3:$H$10000, 8, 0))</f>
        <v/>
      </c>
      <c r="D211" s="240" t="str">
        <f>IF(A211="","",VLOOKUP(A211,BTA!$A$3:$R$10000,18,0))</f>
        <v/>
      </c>
      <c r="E211" s="201" t="str">
        <f>IF(BTA!A212="", "", BTA!A212)</f>
        <v>EKOS</v>
      </c>
    </row>
    <row r="212" spans="1:5">
      <c r="A212" s="240" t="str">
        <f>IF(BTA!W212="", "", BTA!W212)</f>
        <v/>
      </c>
      <c r="B212" s="201" t="str">
        <f>IF(BTA!U212="", "", BTA!U212)</f>
        <v/>
      </c>
      <c r="C212" s="201" t="str">
        <f>IF(A212="", "", VLOOKUP(A212, BTA!$A$3:$H$10000, 8, 0))</f>
        <v/>
      </c>
      <c r="D212" s="240" t="str">
        <f>IF(A212="","",VLOOKUP(A212,BTA!$A$3:$R$10000,18,0))</f>
        <v/>
      </c>
      <c r="E212" s="201" t="str">
        <f>IF(BTA!A213="", "", BTA!A213)</f>
        <v>AVOD</v>
      </c>
    </row>
    <row r="213" spans="1:5">
      <c r="A213" s="240" t="str">
        <f>IF(BTA!W213="", "", BTA!W213)</f>
        <v/>
      </c>
      <c r="B213" s="201" t="str">
        <f>IF(BTA!U213="", "", BTA!U213)</f>
        <v/>
      </c>
      <c r="C213" s="201" t="str">
        <f>IF(A213="", "", VLOOKUP(A213, BTA!$A$3:$H$10000, 8, 0))</f>
        <v/>
      </c>
      <c r="D213" s="240" t="str">
        <f>IF(A213="","",VLOOKUP(A213,BTA!$A$3:$R$10000,18,0))</f>
        <v/>
      </c>
      <c r="E213" s="201" t="str">
        <f>IF(BTA!A214="", "", BTA!A214)</f>
        <v>FONET</v>
      </c>
    </row>
    <row r="214" spans="1:5">
      <c r="A214" s="240" t="str">
        <f>IF(BTA!W214="", "", BTA!W214)</f>
        <v/>
      </c>
      <c r="B214" s="201" t="str">
        <f>IF(BTA!U214="", "", BTA!U214)</f>
        <v/>
      </c>
      <c r="C214" s="201" t="str">
        <f>IF(A214="", "", VLOOKUP(A214, BTA!$A$3:$H$10000, 8, 0))</f>
        <v/>
      </c>
      <c r="D214" s="240" t="str">
        <f>IF(A214="","",VLOOKUP(A214,BTA!$A$3:$R$10000,18,0))</f>
        <v/>
      </c>
      <c r="E214" s="201" t="str">
        <f>IF(BTA!A215="", "", BTA!A215)</f>
        <v>ENSRI</v>
      </c>
    </row>
    <row r="215" spans="1:5">
      <c r="A215" s="240" t="str">
        <f>IF(BTA!W215="", "", BTA!W215)</f>
        <v/>
      </c>
      <c r="B215" s="201" t="str">
        <f>IF(BTA!U215="", "", BTA!U215)</f>
        <v/>
      </c>
      <c r="C215" s="201" t="str">
        <f>IF(A215="", "", VLOOKUP(A215, BTA!$A$3:$H$10000, 8, 0))</f>
        <v/>
      </c>
      <c r="D215" s="240" t="str">
        <f>IF(A215="","",VLOOKUP(A215,BTA!$A$3:$R$10000,18,0))</f>
        <v/>
      </c>
      <c r="E215" s="201" t="str">
        <f>IF(BTA!A216="", "", BTA!A216)</f>
        <v>GSDHO</v>
      </c>
    </row>
    <row r="216" spans="1:5">
      <c r="A216" s="240" t="str">
        <f>IF(BTA!W216="", "", BTA!W216)</f>
        <v/>
      </c>
      <c r="B216" s="201" t="str">
        <f>IF(BTA!U216="", "", BTA!U216)</f>
        <v/>
      </c>
      <c r="C216" s="201" t="str">
        <f>IF(A216="", "", VLOOKUP(A216, BTA!$A$3:$H$10000, 8, 0))</f>
        <v/>
      </c>
      <c r="D216" s="240" t="str">
        <f>IF(A216="","",VLOOKUP(A216,BTA!$A$3:$R$10000,18,0))</f>
        <v/>
      </c>
      <c r="E216" s="201" t="str">
        <f>IF(BTA!A217="", "", BTA!A217)</f>
        <v>DNISI</v>
      </c>
    </row>
    <row r="217" spans="1:5">
      <c r="A217" s="240" t="str">
        <f>IF(BTA!W217="", "", BTA!W217)</f>
        <v/>
      </c>
      <c r="B217" s="201" t="str">
        <f>IF(BTA!U217="", "", BTA!U217)</f>
        <v/>
      </c>
      <c r="C217" s="201" t="str">
        <f>IF(A217="", "", VLOOKUP(A217, BTA!$A$3:$H$10000, 8, 0))</f>
        <v/>
      </c>
      <c r="D217" s="240" t="str">
        <f>IF(A217="","",VLOOKUP(A217,BTA!$A$3:$R$10000,18,0))</f>
        <v/>
      </c>
      <c r="E217" s="201" t="str">
        <f>IF(BTA!A218="", "", BTA!A218)</f>
        <v>NIBAS</v>
      </c>
    </row>
    <row r="218" spans="1:5">
      <c r="A218" s="240" t="str">
        <f>IF(BTA!W218="", "", BTA!W218)</f>
        <v/>
      </c>
      <c r="B218" s="201" t="str">
        <f>IF(BTA!U218="", "", BTA!U218)</f>
        <v/>
      </c>
      <c r="C218" s="201" t="str">
        <f>IF(A218="", "", VLOOKUP(A218, BTA!$A$3:$H$10000, 8, 0))</f>
        <v/>
      </c>
      <c r="D218" s="240" t="str">
        <f>IF(A218="","",VLOOKUP(A218,BTA!$A$3:$R$10000,18,0))</f>
        <v/>
      </c>
      <c r="E218" s="201" t="str">
        <f>IF(BTA!A219="", "", BTA!A219)</f>
        <v>BAYRK</v>
      </c>
    </row>
    <row r="219" spans="1:5">
      <c r="A219" s="240" t="str">
        <f>IF(BTA!W219="", "", BTA!W219)</f>
        <v/>
      </c>
      <c r="B219" s="201" t="str">
        <f>IF(BTA!U219="", "", BTA!U219)</f>
        <v/>
      </c>
      <c r="C219" s="201" t="str">
        <f>IF(A219="", "", VLOOKUP(A219, BTA!$A$3:$H$10000, 8, 0))</f>
        <v/>
      </c>
      <c r="D219" s="240" t="str">
        <f>IF(A219="","",VLOOKUP(A219,BTA!$A$3:$R$10000,18,0))</f>
        <v/>
      </c>
      <c r="E219" s="201" t="str">
        <f>IF(BTA!A220="", "", BTA!A220)</f>
        <v>CEMAS</v>
      </c>
    </row>
    <row r="220" spans="1:5">
      <c r="A220" s="240" t="str">
        <f>IF(BTA!W220="", "", BTA!W220)</f>
        <v/>
      </c>
      <c r="B220" s="201" t="str">
        <f>IF(BTA!U220="", "", BTA!U220)</f>
        <v/>
      </c>
      <c r="C220" s="201" t="str">
        <f>IF(A220="", "", VLOOKUP(A220, BTA!$A$3:$H$10000, 8, 0))</f>
        <v/>
      </c>
      <c r="D220" s="240" t="str">
        <f>IF(A220="","",VLOOKUP(A220,BTA!$A$3:$R$10000,18,0))</f>
        <v/>
      </c>
      <c r="E220" s="201" t="str">
        <f>IF(BTA!A221="", "", BTA!A221)</f>
        <v>ICUGS</v>
      </c>
    </row>
    <row r="221" spans="1:5">
      <c r="A221" s="240" t="str">
        <f>IF(BTA!W221="", "", BTA!W221)</f>
        <v/>
      </c>
      <c r="B221" s="201" t="str">
        <f>IF(BTA!U221="", "", BTA!U221)</f>
        <v/>
      </c>
      <c r="C221" s="201" t="str">
        <f>IF(A221="", "", VLOOKUP(A221, BTA!$A$3:$H$10000, 8, 0))</f>
        <v/>
      </c>
      <c r="D221" s="240" t="str">
        <f>IF(A221="","",VLOOKUP(A221,BTA!$A$3:$R$10000,18,0))</f>
        <v/>
      </c>
      <c r="E221" s="201" t="str">
        <f>IF(BTA!A222="", "", BTA!A222)</f>
        <v>HUNER</v>
      </c>
    </row>
    <row r="222" spans="1:5">
      <c r="A222" s="240" t="str">
        <f>IF(BTA!W222="", "", BTA!W222)</f>
        <v/>
      </c>
      <c r="B222" s="201" t="str">
        <f>IF(BTA!U222="", "", BTA!U222)</f>
        <v/>
      </c>
      <c r="C222" s="201" t="str">
        <f>IF(A222="", "", VLOOKUP(A222, BTA!$A$3:$H$10000, 8, 0))</f>
        <v/>
      </c>
      <c r="D222" s="240" t="str">
        <f>IF(A222="","",VLOOKUP(A222,BTA!$A$3:$R$10000,18,0))</f>
        <v/>
      </c>
      <c r="E222" s="201" t="str">
        <f>IF(BTA!A223="", "", BTA!A223)</f>
        <v>ARSAN</v>
      </c>
    </row>
    <row r="223" spans="1:5">
      <c r="A223" s="240" t="str">
        <f>IF(BTA!W223="", "", BTA!W223)</f>
        <v/>
      </c>
      <c r="B223" s="201" t="str">
        <f>IF(BTA!U223="", "", BTA!U223)</f>
        <v/>
      </c>
      <c r="C223" s="201" t="str">
        <f>IF(A223="", "", VLOOKUP(A223, BTA!$A$3:$H$10000, 8, 0))</f>
        <v/>
      </c>
      <c r="D223" s="240" t="str">
        <f>IF(A223="","",VLOOKUP(A223,BTA!$A$3:$R$10000,18,0))</f>
        <v/>
      </c>
      <c r="E223" s="201" t="str">
        <f>IF(BTA!A224="", "", BTA!A224)</f>
        <v>TUCLK</v>
      </c>
    </row>
    <row r="224" spans="1:5">
      <c r="A224" s="240" t="str">
        <f>IF(BTA!W224="", "", BTA!W224)</f>
        <v/>
      </c>
      <c r="B224" s="201" t="str">
        <f>IF(BTA!U224="", "", BTA!U224)</f>
        <v/>
      </c>
      <c r="C224" s="201" t="str">
        <f>IF(A224="", "", VLOOKUP(A224, BTA!$A$3:$H$10000, 8, 0))</f>
        <v/>
      </c>
      <c r="D224" s="240" t="str">
        <f>IF(A224="","",VLOOKUP(A224,BTA!$A$3:$R$10000,18,0))</f>
        <v/>
      </c>
      <c r="E224" s="201" t="str">
        <f>IF(BTA!A225="", "", BTA!A225)</f>
        <v>AZTEK</v>
      </c>
    </row>
    <row r="225" spans="1:5">
      <c r="A225" s="240" t="str">
        <f>IF(BTA!W225="", "", BTA!W225)</f>
        <v/>
      </c>
      <c r="B225" s="201" t="str">
        <f>IF(BTA!U225="", "", BTA!U225)</f>
        <v/>
      </c>
      <c r="C225" s="201" t="str">
        <f>IF(A225="", "", VLOOKUP(A225, BTA!$A$3:$H$10000, 8, 0))</f>
        <v/>
      </c>
      <c r="D225" s="240" t="str">
        <f>IF(A225="","",VLOOKUP(A225,BTA!$A$3:$R$10000,18,0))</f>
        <v/>
      </c>
      <c r="E225" s="201" t="str">
        <f>IF(BTA!A226="", "", BTA!A226)</f>
        <v>SEGYO</v>
      </c>
    </row>
    <row r="226" spans="1:5">
      <c r="A226" s="240" t="str">
        <f>IF(BTA!W226="", "", BTA!W226)</f>
        <v/>
      </c>
      <c r="B226" s="201" t="str">
        <f>IF(BTA!U226="", "", BTA!U226)</f>
        <v/>
      </c>
      <c r="C226" s="201" t="str">
        <f>IF(A226="", "", VLOOKUP(A226, BTA!$A$3:$H$10000, 8, 0))</f>
        <v/>
      </c>
      <c r="D226" s="240" t="str">
        <f>IF(A226="","",VLOOKUP(A226,BTA!$A$3:$R$10000,18,0))</f>
        <v/>
      </c>
      <c r="E226" s="201" t="str">
        <f>IF(BTA!A227="", "", BTA!A227)</f>
        <v>BEGYO</v>
      </c>
    </row>
    <row r="227" spans="1:5">
      <c r="A227" s="240" t="str">
        <f>IF(BTA!W227="", "", BTA!W227)</f>
        <v/>
      </c>
      <c r="B227" s="201" t="str">
        <f>IF(BTA!U227="", "", BTA!U227)</f>
        <v/>
      </c>
      <c r="C227" s="201" t="str">
        <f>IF(A227="", "", VLOOKUP(A227, BTA!$A$3:$H$10000, 8, 0))</f>
        <v/>
      </c>
      <c r="D227" s="240" t="str">
        <f>IF(A227="","",VLOOKUP(A227,BTA!$A$3:$R$10000,18,0))</f>
        <v/>
      </c>
      <c r="E227" s="201" t="str">
        <f>IF(BTA!A228="", "", BTA!A228)</f>
        <v>SKTAS</v>
      </c>
    </row>
    <row r="228" spans="1:5">
      <c r="A228" s="240" t="str">
        <f>IF(BTA!W228="", "", BTA!W228)</f>
        <v/>
      </c>
      <c r="B228" s="201" t="str">
        <f>IF(BTA!U228="", "", BTA!U228)</f>
        <v/>
      </c>
      <c r="C228" s="201" t="str">
        <f>IF(A228="", "", VLOOKUP(A228, BTA!$A$3:$H$10000, 8, 0))</f>
        <v/>
      </c>
      <c r="D228" s="240" t="str">
        <f>IF(A228="","",VLOOKUP(A228,BTA!$A$3:$R$10000,18,0))</f>
        <v/>
      </c>
      <c r="E228" s="201" t="str">
        <f>IF(BTA!A229="", "", BTA!A229)</f>
        <v>MHRGY</v>
      </c>
    </row>
    <row r="229" spans="1:5">
      <c r="A229" s="240" t="str">
        <f>IF(BTA!W229="", "", BTA!W229)</f>
        <v/>
      </c>
      <c r="B229" s="201" t="str">
        <f>IF(BTA!U229="", "", BTA!U229)</f>
        <v/>
      </c>
      <c r="C229" s="201" t="str">
        <f>IF(A229="", "", VLOOKUP(A229, BTA!$A$3:$H$10000, 8, 0))</f>
        <v/>
      </c>
      <c r="D229" s="240" t="str">
        <f>IF(A229="","",VLOOKUP(A229,BTA!$A$3:$R$10000,18,0))</f>
        <v/>
      </c>
      <c r="E229" s="201" t="str">
        <f>IF(BTA!A230="", "", BTA!A230)</f>
        <v>SNICA</v>
      </c>
    </row>
    <row r="230" spans="1:5">
      <c r="A230" s="240" t="str">
        <f>IF(BTA!W230="", "", BTA!W230)</f>
        <v/>
      </c>
      <c r="B230" s="201" t="str">
        <f>IF(BTA!U230="", "", BTA!U230)</f>
        <v/>
      </c>
      <c r="C230" s="201" t="str">
        <f>IF(A230="", "", VLOOKUP(A230, BTA!$A$3:$H$10000, 8, 0))</f>
        <v/>
      </c>
      <c r="D230" s="240" t="str">
        <f>IF(A230="","",VLOOKUP(A230,BTA!$A$3:$R$10000,18,0))</f>
        <v/>
      </c>
      <c r="E230" s="201" t="str">
        <f>IF(BTA!A231="", "", BTA!A231)</f>
        <v>MEKAG</v>
      </c>
    </row>
    <row r="231" spans="1:5">
      <c r="A231" s="240" t="str">
        <f>IF(BTA!W231="", "", BTA!W231)</f>
        <v/>
      </c>
      <c r="B231" s="201" t="str">
        <f>IF(BTA!U231="", "", BTA!U231)</f>
        <v/>
      </c>
      <c r="C231" s="201" t="str">
        <f>IF(A231="", "", VLOOKUP(A231, BTA!$A$3:$H$10000, 8, 0))</f>
        <v/>
      </c>
      <c r="D231" s="240" t="str">
        <f>IF(A231="","",VLOOKUP(A231,BTA!$A$3:$R$10000,18,0))</f>
        <v/>
      </c>
      <c r="E231" s="201" t="str">
        <f>IF(BTA!A232="", "", BTA!A232)</f>
        <v>KRGYO</v>
      </c>
    </row>
    <row r="232" spans="1:5">
      <c r="A232" s="240" t="str">
        <f>IF(BTA!W232="", "", BTA!W232)</f>
        <v/>
      </c>
      <c r="B232" s="201" t="str">
        <f>IF(BTA!U232="", "", BTA!U232)</f>
        <v/>
      </c>
      <c r="C232" s="201" t="str">
        <f>IF(A232="", "", VLOOKUP(A232, BTA!$A$3:$H$10000, 8, 0))</f>
        <v/>
      </c>
      <c r="D232" s="240" t="str">
        <f>IF(A232="","",VLOOKUP(A232,BTA!$A$3:$R$10000,18,0))</f>
        <v/>
      </c>
      <c r="E232" s="201" t="str">
        <f>IF(BTA!A233="", "", BTA!A233)</f>
        <v>GLRYH</v>
      </c>
    </row>
    <row r="233" spans="1:5">
      <c r="A233" s="240" t="str">
        <f>IF(BTA!W233="", "", BTA!W233)</f>
        <v/>
      </c>
      <c r="B233" s="201" t="str">
        <f>IF(BTA!U233="", "", BTA!U233)</f>
        <v/>
      </c>
      <c r="C233" s="201" t="str">
        <f>IF(A233="", "", VLOOKUP(A233, BTA!$A$3:$H$10000, 8, 0))</f>
        <v/>
      </c>
      <c r="D233" s="240" t="str">
        <f>IF(A233="","",VLOOKUP(A233,BTA!$A$3:$R$10000,18,0))</f>
        <v/>
      </c>
      <c r="E233" s="201" t="str">
        <f>IF(BTA!A234="", "", BTA!A234)</f>
        <v>EGSER</v>
      </c>
    </row>
    <row r="234" spans="1:5">
      <c r="A234" s="240" t="str">
        <f>IF(BTA!W234="", "", BTA!W234)</f>
        <v/>
      </c>
      <c r="B234" s="201" t="str">
        <f>IF(BTA!U234="", "", BTA!U234)</f>
        <v/>
      </c>
      <c r="C234" s="201" t="str">
        <f>IF(A234="", "", VLOOKUP(A234, BTA!$A$3:$H$10000, 8, 0))</f>
        <v/>
      </c>
      <c r="D234" s="240" t="str">
        <f>IF(A234="","",VLOOKUP(A234,BTA!$A$3:$R$10000,18,0))</f>
        <v/>
      </c>
      <c r="E234" s="201" t="str">
        <f>IF(BTA!A235="", "", BTA!A235)</f>
        <v>RTALB</v>
      </c>
    </row>
    <row r="235" spans="1:5">
      <c r="A235" s="240" t="str">
        <f>IF(BTA!W235="", "", BTA!W235)</f>
        <v/>
      </c>
      <c r="B235" s="201" t="str">
        <f>IF(BTA!U235="", "", BTA!U235)</f>
        <v/>
      </c>
      <c r="C235" s="201" t="str">
        <f>IF(A235="", "", VLOOKUP(A235, BTA!$A$3:$H$10000, 8, 0))</f>
        <v/>
      </c>
      <c r="D235" s="240" t="str">
        <f>IF(A235="","",VLOOKUP(A235,BTA!$A$3:$R$10000,18,0))</f>
        <v/>
      </c>
      <c r="E235" s="201" t="str">
        <f>IF(BTA!A236="", "", BTA!A236)</f>
        <v>GOODY</v>
      </c>
    </row>
    <row r="236" spans="1:5">
      <c r="A236" s="240" t="str">
        <f>IF(BTA!W236="", "", BTA!W236)</f>
        <v/>
      </c>
      <c r="B236" s="201" t="str">
        <f>IF(BTA!U236="", "", BTA!U236)</f>
        <v/>
      </c>
      <c r="C236" s="201" t="str">
        <f>IF(A236="", "", VLOOKUP(A236, BTA!$A$3:$H$10000, 8, 0))</f>
        <v/>
      </c>
      <c r="D236" s="240" t="str">
        <f>IF(A236="","",VLOOKUP(A236,BTA!$A$3:$R$10000,18,0))</f>
        <v/>
      </c>
      <c r="E236" s="201" t="str">
        <f>IF(BTA!A237="", "", BTA!A237)</f>
        <v>YKSLN</v>
      </c>
    </row>
    <row r="237" spans="1:5">
      <c r="A237" s="240" t="str">
        <f>IF(BTA!W237="", "", BTA!W237)</f>
        <v/>
      </c>
      <c r="B237" s="201" t="str">
        <f>IF(BTA!U237="", "", BTA!U237)</f>
        <v/>
      </c>
      <c r="C237" s="201" t="str">
        <f>IF(A237="", "", VLOOKUP(A237, BTA!$A$3:$H$10000, 8, 0))</f>
        <v/>
      </c>
      <c r="D237" s="240" t="str">
        <f>IF(A237="","",VLOOKUP(A237,BTA!$A$3:$R$10000,18,0))</f>
        <v/>
      </c>
      <c r="E237" s="201" t="str">
        <f>IF(BTA!A238="", "", BTA!A238)</f>
        <v>LIDFA</v>
      </c>
    </row>
    <row r="238" spans="1:5">
      <c r="A238" s="240" t="str">
        <f>IF(BTA!W238="", "", BTA!W238)</f>
        <v/>
      </c>
      <c r="B238" s="201" t="str">
        <f>IF(BTA!U238="", "", BTA!U238)</f>
        <v/>
      </c>
      <c r="C238" s="201" t="str">
        <f>IF(A238="", "", VLOOKUP(A238, BTA!$A$3:$H$10000, 8, 0))</f>
        <v/>
      </c>
      <c r="D238" s="240" t="str">
        <f>IF(A238="","",VLOOKUP(A238,BTA!$A$3:$R$10000,18,0))</f>
        <v/>
      </c>
      <c r="E238" s="201" t="str">
        <f>IF(BTA!A239="", "", BTA!A239)</f>
        <v>EYGYO</v>
      </c>
    </row>
    <row r="239" spans="1:5">
      <c r="A239" s="240" t="str">
        <f>IF(BTA!W239="", "", BTA!W239)</f>
        <v/>
      </c>
      <c r="B239" s="201" t="str">
        <f>IF(BTA!U239="", "", BTA!U239)</f>
        <v/>
      </c>
      <c r="C239" s="201" t="str">
        <f>IF(A239="", "", VLOOKUP(A239, BTA!$A$3:$H$10000, 8, 0))</f>
        <v/>
      </c>
      <c r="D239" s="240" t="str">
        <f>IF(A239="","",VLOOKUP(A239,BTA!$A$3:$R$10000,18,0))</f>
        <v/>
      </c>
      <c r="E239" s="201" t="str">
        <f>IF(BTA!A240="", "", BTA!A240)</f>
        <v>HDFGS</v>
      </c>
    </row>
    <row r="240" spans="1:5">
      <c r="A240" s="240" t="str">
        <f>IF(BTA!W240="", "", BTA!W240)</f>
        <v/>
      </c>
      <c r="B240" s="201" t="str">
        <f>IF(BTA!U240="", "", BTA!U240)</f>
        <v/>
      </c>
      <c r="C240" s="201" t="str">
        <f>IF(A240="", "", VLOOKUP(A240, BTA!$A$3:$H$10000, 8, 0))</f>
        <v/>
      </c>
      <c r="D240" s="240" t="str">
        <f>IF(A240="","",VLOOKUP(A240,BTA!$A$3:$R$10000,18,0))</f>
        <v/>
      </c>
      <c r="E240" s="201" t="str">
        <f>IF(BTA!A241="", "", BTA!A241)</f>
        <v>DENGE</v>
      </c>
    </row>
    <row r="241" spans="1:5">
      <c r="A241" s="240" t="str">
        <f>IF(BTA!W241="", "", BTA!W241)</f>
        <v/>
      </c>
      <c r="B241" s="201" t="str">
        <f>IF(BTA!U241="", "", BTA!U241)</f>
        <v/>
      </c>
      <c r="C241" s="201" t="str">
        <f>IF(A241="", "", VLOOKUP(A241, BTA!$A$3:$H$10000, 8, 0))</f>
        <v/>
      </c>
      <c r="D241" s="240" t="str">
        <f>IF(A241="","",VLOOKUP(A241,BTA!$A$3:$R$10000,18,0))</f>
        <v/>
      </c>
      <c r="E241" s="201" t="str">
        <f>IF(BTA!A242="", "", BTA!A242)</f>
        <v>CONSE</v>
      </c>
    </row>
    <row r="242" spans="1:5">
      <c r="A242" s="240" t="str">
        <f>IF(BTA!W242="", "", BTA!W242)</f>
        <v/>
      </c>
      <c r="B242" s="201" t="str">
        <f>IF(BTA!U242="", "", BTA!U242)</f>
        <v/>
      </c>
      <c r="C242" s="201" t="str">
        <f>IF(A242="", "", VLOOKUP(A242, BTA!$A$3:$H$10000, 8, 0))</f>
        <v/>
      </c>
      <c r="D242" s="240" t="str">
        <f>IF(A242="","",VLOOKUP(A242,BTA!$A$3:$R$10000,18,0))</f>
        <v/>
      </c>
      <c r="E242" s="201" t="str">
        <f>IF(BTA!A243="", "", BTA!A243)</f>
        <v>KRVGD</v>
      </c>
    </row>
    <row r="243" spans="1:5">
      <c r="A243" s="240" t="str">
        <f>IF(BTA!W243="", "", BTA!W243)</f>
        <v/>
      </c>
      <c r="B243" s="201" t="str">
        <f>IF(BTA!U243="", "", BTA!U243)</f>
        <v/>
      </c>
      <c r="C243" s="201" t="str">
        <f>IF(A243="", "", VLOOKUP(A243, BTA!$A$3:$H$10000, 8, 0))</f>
        <v/>
      </c>
      <c r="D243" s="240" t="str">
        <f>IF(A243="","",VLOOKUP(A243,BTA!$A$3:$R$10000,18,0))</f>
        <v/>
      </c>
      <c r="E243" s="201" t="str">
        <f>IF(BTA!A244="", "", BTA!A244)</f>
        <v>IMASM</v>
      </c>
    </row>
    <row r="244" spans="1:5">
      <c r="A244" s="240" t="str">
        <f>IF(BTA!W244="", "", BTA!W244)</f>
        <v/>
      </c>
      <c r="B244" s="201" t="str">
        <f>IF(BTA!U244="", "", BTA!U244)</f>
        <v/>
      </c>
      <c r="C244" s="201" t="str">
        <f>IF(A244="", "", VLOOKUP(A244, BTA!$A$3:$H$10000, 8, 0))</f>
        <v/>
      </c>
      <c r="D244" s="240" t="str">
        <f>IF(A244="","",VLOOKUP(A244,BTA!$A$3:$R$10000,18,0))</f>
        <v/>
      </c>
      <c r="E244" s="201" t="str">
        <f>IF(BTA!A245="", "", BTA!A245)</f>
        <v>MARMR</v>
      </c>
    </row>
    <row r="245" spans="1:5">
      <c r="A245" s="240" t="str">
        <f>IF(BTA!W245="", "", BTA!W245)</f>
        <v/>
      </c>
      <c r="B245" s="201" t="str">
        <f>IF(BTA!U245="", "", BTA!U245)</f>
        <v/>
      </c>
      <c r="C245" s="201" t="str">
        <f>IF(A245="", "", VLOOKUP(A245, BTA!$A$3:$H$10000, 8, 0))</f>
        <v/>
      </c>
      <c r="D245" s="240" t="str">
        <f>IF(A245="","",VLOOKUP(A245,BTA!$A$3:$R$10000,18,0))</f>
        <v/>
      </c>
      <c r="E245" s="201" t="str">
        <f>IF(BTA!A246="", "", BTA!A246)</f>
        <v>BLCYT</v>
      </c>
    </row>
    <row r="246" spans="1:5">
      <c r="A246" s="240" t="str">
        <f>IF(BTA!W246="", "", BTA!W246)</f>
        <v/>
      </c>
      <c r="B246" s="201" t="str">
        <f>IF(BTA!U246="", "", BTA!U246)</f>
        <v/>
      </c>
      <c r="C246" s="201" t="str">
        <f>IF(A246="", "", VLOOKUP(A246, BTA!$A$3:$H$10000, 8, 0))</f>
        <v/>
      </c>
      <c r="D246" s="240" t="str">
        <f>IF(A246="","",VLOOKUP(A246,BTA!$A$3:$R$10000,18,0))</f>
        <v/>
      </c>
      <c r="E246" s="201" t="str">
        <f>IF(BTA!A247="", "", BTA!A247)</f>
        <v>DERHL</v>
      </c>
    </row>
    <row r="247" spans="1:5">
      <c r="A247" s="240" t="str">
        <f>IF(BTA!W247="", "", BTA!W247)</f>
        <v/>
      </c>
      <c r="B247" s="201" t="str">
        <f>IF(BTA!U247="", "", BTA!U247)</f>
        <v/>
      </c>
      <c r="C247" s="201" t="str">
        <f>IF(A247="", "", VLOOKUP(A247, BTA!$A$3:$H$10000, 8, 0))</f>
        <v/>
      </c>
      <c r="D247" s="240" t="str">
        <f>IF(A247="","",VLOOKUP(A247,BTA!$A$3:$R$10000,18,0))</f>
        <v/>
      </c>
      <c r="E247" s="201" t="str">
        <f>IF(BTA!A248="", "", BTA!A248)</f>
        <v>OZGYO</v>
      </c>
    </row>
    <row r="248" spans="1:5">
      <c r="A248" s="240" t="str">
        <f>IF(BTA!W248="", "", BTA!W248)</f>
        <v/>
      </c>
      <c r="B248" s="201" t="str">
        <f>IF(BTA!U248="", "", BTA!U248)</f>
        <v/>
      </c>
      <c r="C248" s="201" t="str">
        <f>IF(A248="", "", VLOOKUP(A248, BTA!$A$3:$H$10000, 8, 0))</f>
        <v/>
      </c>
      <c r="D248" s="240" t="str">
        <f>IF(A248="","",VLOOKUP(A248,BTA!$A$3:$R$10000,18,0))</f>
        <v/>
      </c>
      <c r="E248" s="201" t="str">
        <f>IF(BTA!A249="", "", BTA!A249)</f>
        <v>MARTI</v>
      </c>
    </row>
    <row r="249" spans="1:5">
      <c r="A249" s="240" t="str">
        <f>IF(BTA!W249="", "", BTA!W249)</f>
        <v/>
      </c>
      <c r="B249" s="201" t="str">
        <f>IF(BTA!U249="", "", BTA!U249)</f>
        <v/>
      </c>
      <c r="C249" s="201" t="str">
        <f>IF(A249="", "", VLOOKUP(A249, BTA!$A$3:$H$10000, 8, 0))</f>
        <v/>
      </c>
      <c r="D249" s="240" t="str">
        <f>IF(A249="","",VLOOKUP(A249,BTA!$A$3:$R$10000,18,0))</f>
        <v/>
      </c>
      <c r="E249" s="201" t="str">
        <f>IF(BTA!A250="", "", BTA!A250)</f>
        <v>VRGYO</v>
      </c>
    </row>
    <row r="250" spans="1:5">
      <c r="A250" s="240" t="str">
        <f>IF(BTA!W250="", "", BTA!W250)</f>
        <v/>
      </c>
      <c r="B250" s="201" t="str">
        <f>IF(BTA!U250="", "", BTA!U250)</f>
        <v/>
      </c>
      <c r="C250" s="201" t="str">
        <f>IF(A250="", "", VLOOKUP(A250, BTA!$A$3:$H$10000, 8, 0))</f>
        <v/>
      </c>
      <c r="D250" s="240" t="str">
        <f>IF(A250="","",VLOOKUP(A250,BTA!$A$3:$R$10000,18,0))</f>
        <v/>
      </c>
      <c r="E250" s="201" t="str">
        <f>IF(BTA!A251="", "", BTA!A251)</f>
        <v>ULUFA</v>
      </c>
    </row>
    <row r="251" spans="1:5">
      <c r="A251" s="240" t="str">
        <f>IF(BTA!W251="", "", BTA!W251)</f>
        <v/>
      </c>
      <c r="B251" s="201" t="str">
        <f>IF(BTA!U251="", "", BTA!U251)</f>
        <v/>
      </c>
      <c r="C251" s="201" t="str">
        <f>IF(A251="", "", VLOOKUP(A251, BTA!$A$3:$H$10000, 8, 0))</f>
        <v/>
      </c>
      <c r="D251" s="240" t="str">
        <f>IF(A251="","",VLOOKUP(A251,BTA!$A$3:$R$10000,18,0))</f>
        <v/>
      </c>
      <c r="E251" s="201" t="str">
        <f>IF(BTA!A252="", "", BTA!A252)</f>
        <v>MRGYO</v>
      </c>
    </row>
    <row r="252" spans="1:5">
      <c r="A252" s="240" t="str">
        <f>IF(BTA!W252="", "", BTA!W252)</f>
        <v/>
      </c>
      <c r="B252" s="201" t="str">
        <f>IF(BTA!U252="", "", BTA!U252)</f>
        <v/>
      </c>
      <c r="C252" s="201" t="str">
        <f>IF(A252="", "", VLOOKUP(A252, BTA!$A$3:$H$10000, 8, 0))</f>
        <v/>
      </c>
      <c r="D252" s="240" t="str">
        <f>IF(A252="","",VLOOKUP(A252,BTA!$A$3:$R$10000,18,0))</f>
        <v/>
      </c>
      <c r="E252" s="201" t="str">
        <f>IF(BTA!A253="", "", BTA!A253)</f>
        <v>IHLGM</v>
      </c>
    </row>
    <row r="253" spans="1:5">
      <c r="A253" s="240" t="str">
        <f>IF(BTA!W253="", "", BTA!W253)</f>
        <v/>
      </c>
      <c r="B253" s="201" t="str">
        <f>IF(BTA!U253="", "", BTA!U253)</f>
        <v/>
      </c>
      <c r="C253" s="201" t="str">
        <f>IF(A253="", "", VLOOKUP(A253, BTA!$A$3:$H$10000, 8, 0))</f>
        <v/>
      </c>
      <c r="D253" s="240" t="str">
        <f>IF(A253="","",VLOOKUP(A253,BTA!$A$3:$R$10000,18,0))</f>
        <v/>
      </c>
      <c r="E253" s="201" t="str">
        <f>IF(BTA!A254="", "", BTA!A254)</f>
        <v>DARDL</v>
      </c>
    </row>
    <row r="254" spans="1:5">
      <c r="A254" s="240" t="str">
        <f>IF(BTA!W254="", "", BTA!W254)</f>
        <v/>
      </c>
      <c r="B254" s="201" t="str">
        <f>IF(BTA!U254="", "", BTA!U254)</f>
        <v/>
      </c>
      <c r="C254" s="201" t="str">
        <f>IF(A254="", "", VLOOKUP(A254, BTA!$A$3:$H$10000, 8, 0))</f>
        <v/>
      </c>
      <c r="D254" s="240" t="str">
        <f>IF(A254="","",VLOOKUP(A254,BTA!$A$3:$R$10000,18,0))</f>
        <v/>
      </c>
      <c r="E254" s="201" t="str">
        <f>IF(BTA!A255="", "", BTA!A255)</f>
        <v>SELVA</v>
      </c>
    </row>
    <row r="255" spans="1:5">
      <c r="A255" s="240" t="str">
        <f>IF(BTA!W255="", "", BTA!W255)</f>
        <v/>
      </c>
      <c r="B255" s="201" t="str">
        <f>IF(BTA!U255="", "", BTA!U255)</f>
        <v/>
      </c>
      <c r="C255" s="201" t="str">
        <f>IF(A255="", "", VLOOKUP(A255, BTA!$A$3:$H$10000, 8, 0))</f>
        <v/>
      </c>
      <c r="D255" s="240" t="str">
        <f>IF(A255="","",VLOOKUP(A255,BTA!$A$3:$R$10000,18,0))</f>
        <v/>
      </c>
      <c r="E255" s="201" t="str">
        <f>IF(BTA!A256="", "", BTA!A256)</f>
        <v>OSTIM</v>
      </c>
    </row>
    <row r="256" spans="1:5">
      <c r="A256" s="240" t="str">
        <f>IF(BTA!W256="", "", BTA!W256)</f>
        <v/>
      </c>
      <c r="B256" s="201" t="str">
        <f>IF(BTA!U256="", "", BTA!U256)</f>
        <v/>
      </c>
      <c r="C256" s="201" t="str">
        <f>IF(A256="", "", VLOOKUP(A256, BTA!$A$3:$H$10000, 8, 0))</f>
        <v/>
      </c>
      <c r="D256" s="240" t="str">
        <f>IF(A256="","",VLOOKUP(A256,BTA!$A$3:$R$10000,18,0))</f>
        <v/>
      </c>
      <c r="E256" s="201" t="str">
        <f>IF(BTA!A257="", "", BTA!A257)</f>
        <v>ARZUM</v>
      </c>
    </row>
    <row r="257" spans="1:5">
      <c r="A257" s="240" t="str">
        <f>IF(BTA!W257="", "", BTA!W257)</f>
        <v/>
      </c>
      <c r="B257" s="201" t="str">
        <f>IF(BTA!U257="", "", BTA!U257)</f>
        <v/>
      </c>
      <c r="C257" s="201" t="str">
        <f>IF(A257="", "", VLOOKUP(A257, BTA!$A$3:$H$10000, 8, 0))</f>
        <v/>
      </c>
      <c r="D257" s="240" t="str">
        <f>IF(A257="","",VLOOKUP(A257,BTA!$A$3:$R$10000,18,0))</f>
        <v/>
      </c>
      <c r="E257" s="201" t="str">
        <f>IF(BTA!A258="", "", BTA!A258)</f>
        <v>FORMT</v>
      </c>
    </row>
    <row r="258" spans="1:5">
      <c r="A258" s="240" t="str">
        <f>IF(BTA!W258="", "", BTA!W258)</f>
        <v/>
      </c>
      <c r="B258" s="201" t="str">
        <f>IF(BTA!U258="", "", BTA!U258)</f>
        <v/>
      </c>
      <c r="C258" s="201" t="str">
        <f>IF(A258="", "", VLOOKUP(A258, BTA!$A$3:$H$10000, 8, 0))</f>
        <v/>
      </c>
      <c r="D258" s="240" t="str">
        <f>IF(A258="","",VLOOKUP(A258,BTA!$A$3:$R$10000,18,0))</f>
        <v/>
      </c>
      <c r="E258" s="201" t="str">
        <f>IF(BTA!A259="", "", BTA!A259)</f>
        <v>ALVES</v>
      </c>
    </row>
    <row r="259" spans="1:5">
      <c r="A259" s="240" t="str">
        <f>IF(BTA!W259="", "", BTA!W259)</f>
        <v/>
      </c>
      <c r="B259" s="201" t="str">
        <f>IF(BTA!U259="", "", BTA!U259)</f>
        <v/>
      </c>
      <c r="C259" s="201" t="str">
        <f>IF(A259="", "", VLOOKUP(A259, BTA!$A$3:$H$10000, 8, 0))</f>
        <v/>
      </c>
      <c r="D259" s="240" t="str">
        <f>IF(A259="","",VLOOKUP(A259,BTA!$A$3:$R$10000,18,0))</f>
        <v/>
      </c>
      <c r="E259" s="201" t="str">
        <f>IF(BTA!A260="", "", BTA!A260)</f>
        <v>MERKO</v>
      </c>
    </row>
    <row r="260" spans="1:5">
      <c r="A260" s="240" t="str">
        <f>IF(BTA!W260="", "", BTA!W260)</f>
        <v/>
      </c>
      <c r="B260" s="201" t="str">
        <f>IF(BTA!U260="", "", BTA!U260)</f>
        <v/>
      </c>
      <c r="C260" s="201" t="str">
        <f>IF(A260="", "", VLOOKUP(A260, BTA!$A$3:$H$10000, 8, 0))</f>
        <v/>
      </c>
      <c r="D260" s="240" t="str">
        <f>IF(A260="","",VLOOKUP(A260,BTA!$A$3:$R$10000,18,0))</f>
        <v/>
      </c>
      <c r="E260" s="201" t="str">
        <f>IF(BTA!A261="", "", BTA!A261)</f>
        <v>IHGZT</v>
      </c>
    </row>
    <row r="261" spans="1:5">
      <c r="A261" s="240" t="str">
        <f>IF(BTA!W261="", "", BTA!W261)</f>
        <v/>
      </c>
      <c r="B261" s="201" t="str">
        <f>IF(BTA!U261="", "", BTA!U261)</f>
        <v/>
      </c>
      <c r="C261" s="201" t="str">
        <f>IF(A261="", "", VLOOKUP(A261, BTA!$A$3:$H$10000, 8, 0))</f>
        <v/>
      </c>
      <c r="D261" s="240" t="str">
        <f>IF(A261="","",VLOOKUP(A261,BTA!$A$3:$R$10000,18,0))</f>
        <v/>
      </c>
      <c r="E261" s="201" t="str">
        <f>IF(BTA!A262="", "", BTA!A262)</f>
        <v>YESIL</v>
      </c>
    </row>
    <row r="262" spans="1:5">
      <c r="A262" s="240" t="str">
        <f>IF(BTA!W262="", "", BTA!W262)</f>
        <v/>
      </c>
      <c r="B262" s="201" t="str">
        <f>IF(BTA!U262="", "", BTA!U262)</f>
        <v/>
      </c>
      <c r="C262" s="201" t="str">
        <f>IF(A262="", "", VLOOKUP(A262, BTA!$A$3:$H$10000, 8, 0))</f>
        <v/>
      </c>
      <c r="D262" s="240" t="str">
        <f>IF(A262="","",VLOOKUP(A262,BTA!$A$3:$R$10000,18,0))</f>
        <v/>
      </c>
      <c r="E262" s="201" t="str">
        <f>IF(BTA!A263="", "", BTA!A263)</f>
        <v>ADESE</v>
      </c>
    </row>
    <row r="263" spans="1:5">
      <c r="A263" s="240" t="str">
        <f>IF(BTA!W263="", "", BTA!W263)</f>
        <v/>
      </c>
      <c r="B263" s="201" t="str">
        <f>IF(BTA!U263="", "", BTA!U263)</f>
        <v/>
      </c>
      <c r="C263" s="201" t="str">
        <f>IF(A263="", "", VLOOKUP(A263, BTA!$A$3:$H$10000, 8, 0))</f>
        <v/>
      </c>
      <c r="D263" s="240" t="str">
        <f>IF(A263="","",VLOOKUP(A263,BTA!$A$3:$R$10000,18,0))</f>
        <v/>
      </c>
      <c r="E263" s="201" t="str">
        <f>IF(BTA!A264="", "", BTA!A264)</f>
        <v>YILDIZ PAZAR</v>
      </c>
    </row>
    <row r="264" spans="1:5">
      <c r="A264" s="240" t="str">
        <f>IF(BTA!W264="", "", BTA!W264)</f>
        <v/>
      </c>
      <c r="B264" s="201" t="str">
        <f>IF(BTA!U264="", "", BTA!U264)</f>
        <v/>
      </c>
      <c r="C264" s="201" t="str">
        <f>IF(A264="", "", VLOOKUP(A264, BTA!$A$3:$H$10000, 8, 0))</f>
        <v/>
      </c>
      <c r="D264" s="240" t="str">
        <f>IF(A264="","",VLOOKUP(A264,BTA!$A$3:$R$10000,18,0))</f>
        <v/>
      </c>
      <c r="E264" s="201" t="str">
        <f>IF(BTA!A265="", "", BTA!A265)</f>
        <v>AGESA</v>
      </c>
    </row>
    <row r="265" spans="1:5">
      <c r="A265" s="240" t="str">
        <f>IF(BTA!W265="", "", BTA!W265)</f>
        <v/>
      </c>
      <c r="B265" s="201" t="str">
        <f>IF(BTA!U265="", "", BTA!U265)</f>
        <v/>
      </c>
      <c r="C265" s="201" t="str">
        <f>IF(A265="", "", VLOOKUP(A265, BTA!$A$3:$H$10000, 8, 0))</f>
        <v/>
      </c>
      <c r="D265" s="240" t="str">
        <f>IF(A265="","",VLOOKUP(A265,BTA!$A$3:$R$10000,18,0))</f>
        <v/>
      </c>
      <c r="E265" s="201" t="str">
        <f>IF(BTA!A266="", "", BTA!A266)</f>
        <v>ANHYT</v>
      </c>
    </row>
    <row r="266" spans="1:5">
      <c r="A266" s="240" t="str">
        <f>IF(BTA!W266="", "", BTA!W266)</f>
        <v/>
      </c>
      <c r="B266" s="201" t="str">
        <f>IF(BTA!U266="", "", BTA!U266)</f>
        <v/>
      </c>
      <c r="C266" s="201" t="str">
        <f>IF(A266="", "", VLOOKUP(A266, BTA!$A$3:$H$10000, 8, 0))</f>
        <v/>
      </c>
      <c r="D266" s="240" t="str">
        <f>IF(A266="","",VLOOKUP(A266,BTA!$A$3:$R$10000,18,0))</f>
        <v/>
      </c>
      <c r="E266" s="201" t="str">
        <f>IF(BTA!A267="", "", BTA!A267)</f>
        <v>ANSGR</v>
      </c>
    </row>
    <row r="267" spans="1:5">
      <c r="A267" s="240" t="str">
        <f>IF(BTA!W267="", "", BTA!W267)</f>
        <v/>
      </c>
      <c r="B267" s="201" t="str">
        <f>IF(BTA!U267="", "", BTA!U267)</f>
        <v/>
      </c>
      <c r="C267" s="201" t="str">
        <f>IF(A267="", "", VLOOKUP(A267, BTA!$A$3:$H$10000, 8, 0))</f>
        <v/>
      </c>
      <c r="D267" s="240" t="str">
        <f>IF(A267="","",VLOOKUP(A267,BTA!$A$3:$R$10000,18,0))</f>
        <v/>
      </c>
      <c r="E267" s="201" t="str">
        <f>IF(BTA!A268="", "", BTA!A268)</f>
        <v>AKGRT</v>
      </c>
    </row>
    <row r="268" spans="1:5">
      <c r="A268" s="240" t="str">
        <f>IF(BTA!W268="", "", BTA!W268)</f>
        <v/>
      </c>
      <c r="B268" s="201" t="str">
        <f>IF(BTA!U268="", "", BTA!U268)</f>
        <v/>
      </c>
      <c r="C268" s="201" t="str">
        <f>IF(A268="", "", VLOOKUP(A268, BTA!$A$3:$H$10000, 8, 0))</f>
        <v/>
      </c>
      <c r="D268" s="240" t="str">
        <f>IF(A268="","",VLOOKUP(A268,BTA!$A$3:$R$10000,18,0))</f>
        <v/>
      </c>
      <c r="E268" s="201" t="str">
        <f>IF(BTA!A269="", "", BTA!A269)</f>
        <v>TURSG</v>
      </c>
    </row>
    <row r="269" spans="1:5">
      <c r="A269" s="240" t="str">
        <f>IF(BTA!W269="", "", BTA!W269)</f>
        <v/>
      </c>
      <c r="B269" s="201" t="str">
        <f>IF(BTA!U269="", "", BTA!U269)</f>
        <v/>
      </c>
      <c r="C269" s="201" t="str">
        <f>IF(A269="", "", VLOOKUP(A269, BTA!$A$3:$H$10000, 8, 0))</f>
        <v/>
      </c>
      <c r="D269" s="240" t="str">
        <f>IF(A269="","",VLOOKUP(A269,BTA!$A$3:$R$10000,18,0))</f>
        <v/>
      </c>
      <c r="E269" s="201" t="str">
        <f>IF(BTA!A270="", "", BTA!A270)</f>
        <v>ALBRK</v>
      </c>
    </row>
    <row r="270" spans="1:5">
      <c r="A270" s="240" t="str">
        <f>IF(BTA!W270="", "", BTA!W270)</f>
        <v/>
      </c>
      <c r="B270" s="201" t="str">
        <f>IF(BTA!U270="", "", BTA!U270)</f>
        <v/>
      </c>
      <c r="C270" s="201" t="str">
        <f>IF(A270="", "", VLOOKUP(A270, BTA!$A$3:$H$10000, 8, 0))</f>
        <v/>
      </c>
      <c r="D270" s="240" t="str">
        <f>IF(A270="","",VLOOKUP(A270,BTA!$A$3:$R$10000,18,0))</f>
        <v/>
      </c>
      <c r="E270" s="201" t="str">
        <f>IF(BTA!A271="", "", BTA!A271)</f>
        <v>ZOREN</v>
      </c>
    </row>
    <row r="271" spans="1:5">
      <c r="A271" s="240" t="str">
        <f>IF(BTA!W271="", "", BTA!W271)</f>
        <v/>
      </c>
      <c r="B271" s="201" t="str">
        <f>IF(BTA!U271="", "", BTA!U271)</f>
        <v/>
      </c>
      <c r="C271" s="201" t="str">
        <f>IF(A271="", "", VLOOKUP(A271, BTA!$A$3:$H$10000, 8, 0))</f>
        <v/>
      </c>
      <c r="D271" s="240" t="str">
        <f>IF(A271="","",VLOOKUP(A271,BTA!$A$3:$R$10000,18,0))</f>
        <v/>
      </c>
      <c r="E271" s="201" t="str">
        <f>IF(BTA!A272="", "", BTA!A272)</f>
        <v>POLTK</v>
      </c>
    </row>
    <row r="272" spans="1:5">
      <c r="A272" s="240" t="str">
        <f>IF(BTA!W272="", "", BTA!W272)</f>
        <v/>
      </c>
      <c r="B272" s="201" t="str">
        <f>IF(BTA!U272="", "", BTA!U272)</f>
        <v/>
      </c>
      <c r="C272" s="201" t="str">
        <f>IF(A272="", "", VLOOKUP(A272, BTA!$A$3:$H$10000, 8, 0))</f>
        <v/>
      </c>
      <c r="D272" s="240" t="str">
        <f>IF(A272="","",VLOOKUP(A272,BTA!$A$3:$R$10000,18,0))</f>
        <v/>
      </c>
      <c r="E272" s="201" t="str">
        <f>IF(BTA!A273="", "", BTA!A273)</f>
        <v>KONYA</v>
      </c>
    </row>
    <row r="273" spans="1:5">
      <c r="A273" s="240" t="str">
        <f>IF(BTA!W273="", "", BTA!W273)</f>
        <v/>
      </c>
      <c r="B273" s="201" t="str">
        <f>IF(BTA!U273="", "", BTA!U273)</f>
        <v/>
      </c>
      <c r="C273" s="201" t="str">
        <f>IF(A273="", "", VLOOKUP(A273, BTA!$A$3:$H$10000, 8, 0))</f>
        <v/>
      </c>
      <c r="D273" s="240" t="str">
        <f>IF(A273="","",VLOOKUP(A273,BTA!$A$3:$R$10000,18,0))</f>
        <v/>
      </c>
      <c r="E273" s="201" t="str">
        <f>IF(BTA!A274="", "", BTA!A274)</f>
        <v>EGEEN</v>
      </c>
    </row>
    <row r="274" spans="1:5">
      <c r="A274" s="240" t="str">
        <f>IF(BTA!W274="", "", BTA!W274)</f>
        <v/>
      </c>
      <c r="B274" s="201" t="str">
        <f>IF(BTA!U274="", "", BTA!U274)</f>
        <v/>
      </c>
      <c r="C274" s="201" t="str">
        <f>IF(A274="", "", VLOOKUP(A274, BTA!$A$3:$H$10000, 8, 0))</f>
        <v/>
      </c>
      <c r="D274" s="240" t="str">
        <f>IF(A274="","",VLOOKUP(A274,BTA!$A$3:$R$10000,18,0))</f>
        <v/>
      </c>
      <c r="E274" s="201" t="str">
        <f>IF(BTA!A275="", "", BTA!A275)</f>
        <v>OZATD</v>
      </c>
    </row>
    <row r="275" spans="1:5">
      <c r="A275" s="240" t="str">
        <f>IF(BTA!W275="", "", BTA!W275)</f>
        <v/>
      </c>
      <c r="B275" s="201" t="str">
        <f>IF(BTA!U275="", "", BTA!U275)</f>
        <v/>
      </c>
      <c r="C275" s="201" t="str">
        <f>IF(A275="", "", VLOOKUP(A275, BTA!$A$3:$H$10000, 8, 0))</f>
        <v/>
      </c>
      <c r="D275" s="240" t="str">
        <f>IF(A275="","",VLOOKUP(A275,BTA!$A$3:$R$10000,18,0))</f>
        <v/>
      </c>
      <c r="E275" s="201" t="str">
        <f>IF(BTA!A276="", "", BTA!A276)</f>
        <v>DSTKF</v>
      </c>
    </row>
    <row r="276" spans="1:5">
      <c r="A276" s="240" t="str">
        <f>IF(BTA!W276="", "", BTA!W276)</f>
        <v/>
      </c>
      <c r="B276" s="201" t="str">
        <f>IF(BTA!U276="", "", BTA!U276)</f>
        <v/>
      </c>
      <c r="C276" s="201" t="str">
        <f>IF(A276="", "", VLOOKUP(A276, BTA!$A$3:$H$10000, 8, 0))</f>
        <v/>
      </c>
      <c r="D276" s="240" t="str">
        <f>IF(A276="","",VLOOKUP(A276,BTA!$A$3:$R$10000,18,0))</f>
        <v/>
      </c>
      <c r="E276" s="201" t="str">
        <f>IF(BTA!A277="", "", BTA!A277)</f>
        <v>BRYAT</v>
      </c>
    </row>
    <row r="277" spans="1:5">
      <c r="A277" s="240" t="str">
        <f>IF(BTA!W277="", "", BTA!W277)</f>
        <v/>
      </c>
      <c r="B277" s="201" t="str">
        <f>IF(BTA!U277="", "", BTA!U277)</f>
        <v/>
      </c>
      <c r="C277" s="201" t="str">
        <f>IF(A277="", "", VLOOKUP(A277, BTA!$A$3:$H$10000, 8, 0))</f>
        <v/>
      </c>
      <c r="D277" s="240" t="str">
        <f>IF(A277="","",VLOOKUP(A277,BTA!$A$3:$R$10000,18,0))</f>
        <v/>
      </c>
      <c r="E277" s="201" t="str">
        <f>IF(BTA!A278="", "", BTA!A278)</f>
        <v>CLEBI</v>
      </c>
    </row>
    <row r="278" spans="1:5">
      <c r="A278" s="240" t="str">
        <f>IF(BTA!W278="", "", BTA!W278)</f>
        <v/>
      </c>
      <c r="B278" s="201" t="str">
        <f>IF(BTA!U278="", "", BTA!U278)</f>
        <v/>
      </c>
      <c r="C278" s="201" t="str">
        <f>IF(A278="", "", VLOOKUP(A278, BTA!$A$3:$H$10000, 8, 0))</f>
        <v/>
      </c>
      <c r="D278" s="240" t="str">
        <f>IF(A278="","",VLOOKUP(A278,BTA!$A$3:$R$10000,18,0))</f>
        <v/>
      </c>
      <c r="E278" s="201" t="str">
        <f>IF(BTA!A279="", "", BTA!A279)</f>
        <v>ODINE</v>
      </c>
    </row>
    <row r="279" spans="1:5">
      <c r="A279" s="240" t="str">
        <f>IF(BTA!W279="", "", BTA!W279)</f>
        <v/>
      </c>
      <c r="B279" s="201" t="str">
        <f>IF(BTA!U279="", "", BTA!U279)</f>
        <v/>
      </c>
      <c r="C279" s="201" t="str">
        <f>IF(A279="", "", VLOOKUP(A279, BTA!$A$3:$H$10000, 8, 0))</f>
        <v/>
      </c>
      <c r="D279" s="240" t="str">
        <f>IF(A279="","",VLOOKUP(A279,BTA!$A$3:$R$10000,18,0))</f>
        <v/>
      </c>
      <c r="E279" s="201" t="str">
        <f>IF(BTA!A280="", "", BTA!A280)</f>
        <v>INVES</v>
      </c>
    </row>
    <row r="280" spans="1:5">
      <c r="A280" s="240" t="str">
        <f>IF(BTA!W280="", "", BTA!W280)</f>
        <v/>
      </c>
      <c r="B280" s="201" t="str">
        <f>IF(BTA!U280="", "", BTA!U280)</f>
        <v/>
      </c>
      <c r="C280" s="201" t="str">
        <f>IF(A280="", "", VLOOKUP(A280, BTA!$A$3:$H$10000, 8, 0))</f>
        <v/>
      </c>
      <c r="D280" s="240" t="str">
        <f>IF(A280="","",VLOOKUP(A280,BTA!$A$3:$R$10000,18,0))</f>
        <v/>
      </c>
      <c r="E280" s="201" t="str">
        <f>IF(BTA!A281="", "", BTA!A281)</f>
        <v>BRSAN</v>
      </c>
    </row>
    <row r="281" spans="1:5">
      <c r="A281" s="240" t="str">
        <f>IF(BTA!W281="", "", BTA!W281)</f>
        <v/>
      </c>
      <c r="B281" s="201" t="str">
        <f>IF(BTA!U281="", "", BTA!U281)</f>
        <v/>
      </c>
      <c r="C281" s="201" t="str">
        <f>IF(A281="", "", VLOOKUP(A281, BTA!$A$3:$H$10000, 8, 0))</f>
        <v/>
      </c>
      <c r="D281" s="240" t="str">
        <f>IF(A281="","",VLOOKUP(A281,BTA!$A$3:$R$10000,18,0))</f>
        <v/>
      </c>
      <c r="E281" s="201" t="str">
        <f>IF(BTA!A282="", "", BTA!A282)</f>
        <v>MGROS</v>
      </c>
    </row>
    <row r="282" spans="1:5">
      <c r="A282" s="240" t="str">
        <f>IF(BTA!W282="", "", BTA!W282)</f>
        <v/>
      </c>
      <c r="B282" s="201" t="str">
        <f>IF(BTA!U282="", "", BTA!U282)</f>
        <v/>
      </c>
      <c r="C282" s="201" t="str">
        <f>IF(A282="", "", VLOOKUP(A282, BTA!$A$3:$H$10000, 8, 0))</f>
        <v/>
      </c>
      <c r="D282" s="240" t="str">
        <f>IF(A282="","",VLOOKUP(A282,BTA!$A$3:$R$10000,18,0))</f>
        <v/>
      </c>
      <c r="E282" s="201" t="str">
        <f>IF(BTA!A283="", "", BTA!A283)</f>
        <v>TARKM</v>
      </c>
    </row>
    <row r="283" spans="1:5">
      <c r="A283" s="240" t="str">
        <f>IF(BTA!W283="", "", BTA!W283)</f>
        <v/>
      </c>
      <c r="B283" s="201" t="str">
        <f>IF(BTA!U283="", "", BTA!U283)</f>
        <v/>
      </c>
      <c r="C283" s="201" t="str">
        <f>IF(A283="", "", VLOOKUP(A283, BTA!$A$3:$H$10000, 8, 0))</f>
        <v/>
      </c>
      <c r="D283" s="240" t="str">
        <f>IF(A283="","",VLOOKUP(A283,BTA!$A$3:$R$10000,18,0))</f>
        <v/>
      </c>
      <c r="E283" s="201" t="str">
        <f>IF(BTA!A284="", "", BTA!A284)</f>
        <v>GUBRF</v>
      </c>
    </row>
    <row r="284" spans="1:5">
      <c r="A284" s="240" t="str">
        <f>IF(BTA!W284="", "", BTA!W284)</f>
        <v/>
      </c>
      <c r="B284" s="201" t="str">
        <f>IF(BTA!U284="", "", BTA!U284)</f>
        <v/>
      </c>
      <c r="C284" s="201" t="str">
        <f>IF(A284="", "", VLOOKUP(A284, BTA!$A$3:$H$10000, 8, 0))</f>
        <v/>
      </c>
      <c r="D284" s="240" t="str">
        <f>IF(A284="","",VLOOKUP(A284,BTA!$A$3:$R$10000,18,0))</f>
        <v/>
      </c>
      <c r="E284" s="201" t="str">
        <f>IF(BTA!A285="", "", BTA!A285)</f>
        <v>TTRAK</v>
      </c>
    </row>
    <row r="285" spans="1:5">
      <c r="A285" s="240" t="str">
        <f>IF(BTA!W285="", "", BTA!W285)</f>
        <v/>
      </c>
      <c r="B285" s="201" t="str">
        <f>IF(BTA!U285="", "", BTA!U285)</f>
        <v/>
      </c>
      <c r="C285" s="201" t="str">
        <f>IF(A285="", "", VLOOKUP(A285, BTA!$A$3:$H$10000, 8, 0))</f>
        <v/>
      </c>
      <c r="D285" s="240" t="str">
        <f>IF(A285="","",VLOOKUP(A285,BTA!$A$3:$R$10000,18,0))</f>
        <v/>
      </c>
      <c r="E285" s="201" t="str">
        <f>IF(BTA!A286="", "", BTA!A286)</f>
        <v>MPARK</v>
      </c>
    </row>
    <row r="286" spans="1:5">
      <c r="A286" s="240" t="str">
        <f>IF(BTA!W286="", "", BTA!W286)</f>
        <v/>
      </c>
      <c r="B286" s="201" t="str">
        <f>IF(BTA!U286="", "", BTA!U286)</f>
        <v/>
      </c>
      <c r="C286" s="201" t="str">
        <f>IF(A286="", "", VLOOKUP(A286, BTA!$A$3:$H$10000, 8, 0))</f>
        <v/>
      </c>
      <c r="D286" s="240" t="str">
        <f>IF(A286="","",VLOOKUP(A286,BTA!$A$3:$R$10000,18,0))</f>
        <v/>
      </c>
      <c r="E286" s="201" t="str">
        <f>IF(BTA!A287="", "", BTA!A287)</f>
        <v>TUPRS</v>
      </c>
    </row>
    <row r="287" spans="1:5">
      <c r="A287" s="240" t="str">
        <f>IF(BTA!W287="", "", BTA!W287)</f>
        <v/>
      </c>
      <c r="B287" s="201" t="str">
        <f>IF(BTA!U287="", "", BTA!U287)</f>
        <v/>
      </c>
      <c r="C287" s="201" t="str">
        <f>IF(A287="", "", VLOOKUP(A287, BTA!$A$3:$H$10000, 8, 0))</f>
        <v/>
      </c>
      <c r="D287" s="240" t="str">
        <f>IF(A287="","",VLOOKUP(A287,BTA!$A$3:$R$10000,18,0))</f>
        <v/>
      </c>
      <c r="E287" s="201" t="str">
        <f>IF(BTA!A288="", "", BTA!A288)</f>
        <v>ASELS</v>
      </c>
    </row>
    <row r="288" spans="1:5">
      <c r="A288" s="240" t="str">
        <f>IF(BTA!W288="", "", BTA!W288)</f>
        <v/>
      </c>
      <c r="B288" s="201" t="str">
        <f>IF(BTA!U288="", "", BTA!U288)</f>
        <v/>
      </c>
      <c r="C288" s="201" t="str">
        <f>IF(A288="", "", VLOOKUP(A288, BTA!$A$3:$H$10000, 8, 0))</f>
        <v/>
      </c>
      <c r="D288" s="240" t="str">
        <f>IF(A288="","",VLOOKUP(A288,BTA!$A$3:$R$10000,18,0))</f>
        <v/>
      </c>
      <c r="E288" s="201" t="str">
        <f>IF(BTA!A289="", "", BTA!A289)</f>
        <v>SELEC</v>
      </c>
    </row>
    <row r="289" spans="1:5">
      <c r="A289" s="240" t="str">
        <f>IF(BTA!W289="", "", BTA!W289)</f>
        <v/>
      </c>
      <c r="B289" s="201" t="str">
        <f>IF(BTA!U289="", "", BTA!U289)</f>
        <v/>
      </c>
      <c r="C289" s="201" t="str">
        <f>IF(A289="", "", VLOOKUP(A289, BTA!$A$3:$H$10000, 8, 0))</f>
        <v/>
      </c>
      <c r="D289" s="240" t="str">
        <f>IF(A289="","",VLOOKUP(A289,BTA!$A$3:$R$10000,18,0))</f>
        <v/>
      </c>
      <c r="E289" s="201" t="str">
        <f>IF(BTA!A290="", "", BTA!A290)</f>
        <v>AYGAZ</v>
      </c>
    </row>
    <row r="290" spans="1:5">
      <c r="A290" s="240" t="str">
        <f>IF(BTA!W290="", "", BTA!W290)</f>
        <v/>
      </c>
      <c r="B290" s="201" t="str">
        <f>IF(BTA!U290="", "", BTA!U290)</f>
        <v/>
      </c>
      <c r="C290" s="201" t="str">
        <f>IF(A290="", "", VLOOKUP(A290, BTA!$A$3:$H$10000, 8, 0))</f>
        <v/>
      </c>
      <c r="D290" s="240" t="str">
        <f>IF(A290="","",VLOOKUP(A290,BTA!$A$3:$R$10000,18,0))</f>
        <v/>
      </c>
      <c r="E290" s="201" t="str">
        <f>IF(BTA!A291="", "", BTA!A291)</f>
        <v>OTKAR</v>
      </c>
    </row>
    <row r="291" spans="1:5">
      <c r="A291" s="240" t="str">
        <f>IF(BTA!W291="", "", BTA!W291)</f>
        <v/>
      </c>
      <c r="B291" s="201" t="str">
        <f>IF(BTA!U291="", "", BTA!U291)</f>
        <v/>
      </c>
      <c r="C291" s="201" t="str">
        <f>IF(A291="", "", VLOOKUP(A291, BTA!$A$3:$H$10000, 8, 0))</f>
        <v/>
      </c>
      <c r="D291" s="240" t="str">
        <f>IF(A291="","",VLOOKUP(A291,BTA!$A$3:$R$10000,18,0))</f>
        <v/>
      </c>
      <c r="E291" s="201" t="str">
        <f>IF(BTA!A292="", "", BTA!A292)</f>
        <v>ECZYT</v>
      </c>
    </row>
    <row r="292" spans="1:5">
      <c r="A292" s="240" t="str">
        <f>IF(BTA!W292="", "", BTA!W292)</f>
        <v/>
      </c>
      <c r="B292" s="201" t="str">
        <f>IF(BTA!U292="", "", BTA!U292)</f>
        <v/>
      </c>
      <c r="C292" s="201" t="str">
        <f>IF(A292="", "", VLOOKUP(A292, BTA!$A$3:$H$10000, 8, 0))</f>
        <v/>
      </c>
      <c r="D292" s="240" t="str">
        <f>IF(A292="","",VLOOKUP(A292,BTA!$A$3:$R$10000,18,0))</f>
        <v/>
      </c>
      <c r="E292" s="201" t="str">
        <f>IF(BTA!A293="", "", BTA!A293)</f>
        <v>ATATP</v>
      </c>
    </row>
    <row r="293" spans="1:5">
      <c r="A293" s="240" t="str">
        <f>IF(BTA!W293="", "", BTA!W293)</f>
        <v/>
      </c>
      <c r="B293" s="201" t="str">
        <f>IF(BTA!U293="", "", BTA!U293)</f>
        <v/>
      </c>
      <c r="C293" s="201" t="str">
        <f>IF(A293="", "", VLOOKUP(A293, BTA!$A$3:$H$10000, 8, 0))</f>
        <v/>
      </c>
      <c r="D293" s="240" t="str">
        <f>IF(A293="","",VLOOKUP(A293,BTA!$A$3:$R$10000,18,0))</f>
        <v/>
      </c>
      <c r="E293" s="201" t="str">
        <f>IF(BTA!A294="", "", BTA!A294)</f>
        <v>GRSEL</v>
      </c>
    </row>
    <row r="294" spans="1:5">
      <c r="A294" s="240" t="str">
        <f>IF(BTA!W294="", "", BTA!W294)</f>
        <v/>
      </c>
      <c r="B294" s="201" t="str">
        <f>IF(BTA!U294="", "", BTA!U294)</f>
        <v/>
      </c>
      <c r="C294" s="201" t="str">
        <f>IF(A294="", "", VLOOKUP(A294, BTA!$A$3:$H$10000, 8, 0))</f>
        <v/>
      </c>
      <c r="D294" s="240" t="str">
        <f>IF(A294="","",VLOOKUP(A294,BTA!$A$3:$R$10000,18,0))</f>
        <v/>
      </c>
      <c r="E294" s="201" t="str">
        <f>IF(BTA!A295="", "", BTA!A295)</f>
        <v>THYAO</v>
      </c>
    </row>
    <row r="295" spans="1:5">
      <c r="A295" s="240" t="str">
        <f>IF(BTA!W295="", "", BTA!W295)</f>
        <v/>
      </c>
      <c r="B295" s="201" t="str">
        <f>IF(BTA!U295="", "", BTA!U295)</f>
        <v/>
      </c>
      <c r="C295" s="201" t="str">
        <f>IF(A295="", "", VLOOKUP(A295, BTA!$A$3:$H$10000, 8, 0))</f>
        <v/>
      </c>
      <c r="D295" s="240" t="str">
        <f>IF(A295="","",VLOOKUP(A295,BTA!$A$3:$R$10000,18,0))</f>
        <v/>
      </c>
      <c r="E295" s="201" t="str">
        <f>IF(BTA!A296="", "", BTA!A296)</f>
        <v>ASTOR</v>
      </c>
    </row>
    <row r="296" spans="1:5">
      <c r="A296" s="240" t="str">
        <f>IF(BTA!W296="", "", BTA!W296)</f>
        <v/>
      </c>
      <c r="B296" s="201" t="str">
        <f>IF(BTA!U296="", "", BTA!U296)</f>
        <v/>
      </c>
      <c r="C296" s="201" t="str">
        <f>IF(A296="", "", VLOOKUP(A296, BTA!$A$3:$H$10000, 8, 0))</f>
        <v/>
      </c>
      <c r="D296" s="240" t="str">
        <f>IF(A296="","",VLOOKUP(A296,BTA!$A$3:$R$10000,18,0))</f>
        <v/>
      </c>
      <c r="E296" s="201" t="str">
        <f>IF(BTA!A297="", "", BTA!A297)</f>
        <v>GOLTS</v>
      </c>
    </row>
    <row r="297" spans="1:5">
      <c r="A297" s="240" t="str">
        <f>IF(BTA!W297="", "", BTA!W297)</f>
        <v/>
      </c>
      <c r="B297" s="201" t="str">
        <f>IF(BTA!U297="", "", BTA!U297)</f>
        <v/>
      </c>
      <c r="C297" s="201" t="str">
        <f>IF(A297="", "", VLOOKUP(A297, BTA!$A$3:$H$10000, 8, 0))</f>
        <v/>
      </c>
      <c r="D297" s="240" t="str">
        <f>IF(A297="","",VLOOKUP(A297,BTA!$A$3:$R$10000,18,0))</f>
        <v/>
      </c>
      <c r="E297" s="201" t="str">
        <f>IF(BTA!A298="", "", BTA!A298)</f>
        <v>TOASO</v>
      </c>
    </row>
    <row r="298" spans="1:5">
      <c r="A298" s="240" t="str">
        <f>IF(BTA!W298="", "", BTA!W298)</f>
        <v/>
      </c>
      <c r="B298" s="201" t="str">
        <f>IF(BTA!U298="", "", BTA!U298)</f>
        <v/>
      </c>
      <c r="C298" s="201" t="str">
        <f>IF(A298="", "", VLOOKUP(A298, BTA!$A$3:$H$10000, 8, 0))</f>
        <v/>
      </c>
      <c r="D298" s="240" t="str">
        <f>IF(A298="","",VLOOKUP(A298,BTA!$A$3:$R$10000,18,0))</f>
        <v/>
      </c>
      <c r="E298" s="201" t="str">
        <f>IF(BTA!A299="", "", BTA!A299)</f>
        <v>RALYH</v>
      </c>
    </row>
    <row r="299" spans="1:5">
      <c r="A299" s="240" t="str">
        <f>IF(BTA!W299="", "", BTA!W299)</f>
        <v/>
      </c>
      <c r="B299" s="201" t="str">
        <f>IF(BTA!U299="", "", BTA!U299)</f>
        <v/>
      </c>
      <c r="C299" s="201" t="str">
        <f>IF(A299="", "", VLOOKUP(A299, BTA!$A$3:$H$10000, 8, 0))</f>
        <v/>
      </c>
      <c r="D299" s="240" t="str">
        <f>IF(A299="","",VLOOKUP(A299,BTA!$A$3:$R$10000,18,0))</f>
        <v/>
      </c>
      <c r="E299" s="201" t="str">
        <f>IF(BTA!A300="", "", BTA!A300)</f>
        <v>TAVHL</v>
      </c>
    </row>
    <row r="300" spans="1:5">
      <c r="A300" s="240" t="str">
        <f>IF(BTA!W300="", "", BTA!W300)</f>
        <v/>
      </c>
      <c r="B300" s="201" t="str">
        <f>IF(BTA!U300="", "", BTA!U300)</f>
        <v/>
      </c>
      <c r="C300" s="201" t="str">
        <f>IF(A300="", "", VLOOKUP(A300, BTA!$A$3:$H$10000, 8, 0))</f>
        <v/>
      </c>
      <c r="D300" s="240" t="str">
        <f>IF(A300="","",VLOOKUP(A300,BTA!$A$3:$R$10000,18,0))</f>
        <v/>
      </c>
      <c r="E300" s="201" t="str">
        <f>IF(BTA!A301="", "", BTA!A301)</f>
        <v>AKCNS</v>
      </c>
    </row>
    <row r="301" spans="1:5">
      <c r="A301" s="240" t="str">
        <f>IF(BTA!W301="", "", BTA!W301)</f>
        <v/>
      </c>
      <c r="B301" s="201" t="str">
        <f>IF(BTA!U301="", "", BTA!U301)</f>
        <v/>
      </c>
      <c r="C301" s="201" t="str">
        <f>IF(A301="", "", VLOOKUP(A301, BTA!$A$3:$H$10000, 8, 0))</f>
        <v/>
      </c>
      <c r="D301" s="240" t="str">
        <f>IF(A301="","",VLOOKUP(A301,BTA!$A$3:$R$10000,18,0))</f>
        <v/>
      </c>
      <c r="E301" s="201" t="str">
        <f>IF(BTA!A302="", "", BTA!A302)</f>
        <v>TABGD</v>
      </c>
    </row>
    <row r="302" spans="1:5">
      <c r="A302" s="240" t="str">
        <f>IF(BTA!W302="", "", BTA!W302)</f>
        <v/>
      </c>
      <c r="B302" s="201" t="str">
        <f>IF(BTA!U302="", "", BTA!U302)</f>
        <v/>
      </c>
      <c r="C302" s="201" t="str">
        <f>IF(A302="", "", VLOOKUP(A302, BTA!$A$3:$H$10000, 8, 0))</f>
        <v/>
      </c>
      <c r="D302" s="240" t="str">
        <f>IF(A302="","",VLOOKUP(A302,BTA!$A$3:$R$10000,18,0))</f>
        <v/>
      </c>
      <c r="E302" s="201" t="str">
        <f>IF(BTA!A303="", "", BTA!A303)</f>
        <v>YGGYO</v>
      </c>
    </row>
    <row r="303" spans="1:5">
      <c r="A303" s="240" t="str">
        <f>IF(BTA!W303="", "", BTA!W303)</f>
        <v/>
      </c>
      <c r="B303" s="201" t="str">
        <f>IF(BTA!U303="", "", BTA!U303)</f>
        <v/>
      </c>
      <c r="C303" s="201" t="str">
        <f>IF(A303="", "", VLOOKUP(A303, BTA!$A$3:$H$10000, 8, 0))</f>
        <v/>
      </c>
      <c r="D303" s="240" t="str">
        <f>IF(A303="","",VLOOKUP(A303,BTA!$A$3:$R$10000,18,0))</f>
        <v/>
      </c>
      <c r="E303" s="201" t="str">
        <f>IF(BTA!A304="", "", BTA!A304)</f>
        <v>KCHOL</v>
      </c>
    </row>
    <row r="304" spans="1:5">
      <c r="A304" s="240" t="str">
        <f>IF(BTA!W304="", "", BTA!W304)</f>
        <v/>
      </c>
      <c r="B304" s="201" t="str">
        <f>IF(BTA!U304="", "", BTA!U304)</f>
        <v/>
      </c>
      <c r="C304" s="201" t="str">
        <f>IF(A304="", "", VLOOKUP(A304, BTA!$A$3:$H$10000, 8, 0))</f>
        <v/>
      </c>
      <c r="D304" s="240" t="str">
        <f>IF(A304="","",VLOOKUP(A304,BTA!$A$3:$R$10000,18,0))</f>
        <v/>
      </c>
      <c r="E304" s="201" t="str">
        <f>IF(BTA!A305="", "", BTA!A305)</f>
        <v>IEYHO</v>
      </c>
    </row>
    <row r="305" spans="1:5">
      <c r="A305" s="240" t="str">
        <f>IF(BTA!W305="", "", BTA!W305)</f>
        <v/>
      </c>
      <c r="B305" s="201" t="str">
        <f>IF(BTA!U305="", "", BTA!U305)</f>
        <v/>
      </c>
      <c r="C305" s="201" t="str">
        <f>IF(A305="", "", VLOOKUP(A305, BTA!$A$3:$H$10000, 8, 0))</f>
        <v/>
      </c>
      <c r="D305" s="240" t="str">
        <f>IF(A305="","",VLOOKUP(A305,BTA!$A$3:$R$10000,18,0))</f>
        <v/>
      </c>
      <c r="E305" s="201" t="str">
        <f>IF(BTA!A306="", "", BTA!A306)</f>
        <v>TKFEN</v>
      </c>
    </row>
    <row r="306" spans="1:5">
      <c r="A306" s="240" t="str">
        <f>IF(BTA!W306="", "", BTA!W306)</f>
        <v/>
      </c>
      <c r="B306" s="201" t="str">
        <f>IF(BTA!U306="", "", BTA!U306)</f>
        <v/>
      </c>
      <c r="C306" s="201" t="str">
        <f>IF(A306="", "", VLOOKUP(A306, BTA!$A$3:$H$10000, 8, 0))</f>
        <v/>
      </c>
      <c r="D306" s="240" t="str">
        <f>IF(A306="","",VLOOKUP(A306,BTA!$A$3:$R$10000,18,0))</f>
        <v/>
      </c>
      <c r="E306" s="201" t="str">
        <f>IF(BTA!A307="", "", BTA!A307)</f>
        <v>NUHCM</v>
      </c>
    </row>
    <row r="307" spans="1:5">
      <c r="A307" s="240" t="str">
        <f>IF(BTA!W307="", "", BTA!W307)</f>
        <v/>
      </c>
      <c r="B307" s="201" t="str">
        <f>IF(BTA!U307="", "", BTA!U307)</f>
        <v/>
      </c>
      <c r="C307" s="201" t="str">
        <f>IF(A307="", "", VLOOKUP(A307, BTA!$A$3:$H$10000, 8, 0))</f>
        <v/>
      </c>
      <c r="D307" s="240" t="str">
        <f>IF(A307="","",VLOOKUP(A307,BTA!$A$3:$R$10000,18,0))</f>
        <v/>
      </c>
      <c r="E307" s="201" t="str">
        <f>IF(BTA!A308="", "", BTA!A308)</f>
        <v>RGYAS</v>
      </c>
    </row>
    <row r="308" spans="1:5">
      <c r="A308" s="240" t="str">
        <f>IF(BTA!W308="", "", BTA!W308)</f>
        <v/>
      </c>
      <c r="B308" s="201" t="str">
        <f>IF(BTA!U308="", "", BTA!U308)</f>
        <v/>
      </c>
      <c r="C308" s="201" t="str">
        <f>IF(A308="", "", VLOOKUP(A308, BTA!$A$3:$H$10000, 8, 0))</f>
        <v/>
      </c>
      <c r="D308" s="240" t="str">
        <f>IF(A308="","",VLOOKUP(A308,BTA!$A$3:$R$10000,18,0))</f>
        <v/>
      </c>
      <c r="E308" s="201" t="str">
        <f>IF(BTA!A309="", "", BTA!A309)</f>
        <v>GRTHO</v>
      </c>
    </row>
    <row r="309" spans="1:5">
      <c r="A309" s="240" t="str">
        <f>IF(BTA!W309="", "", BTA!W309)</f>
        <v/>
      </c>
      <c r="B309" s="201" t="str">
        <f>IF(BTA!U309="", "", BTA!U309)</f>
        <v/>
      </c>
      <c r="C309" s="201" t="str">
        <f>IF(A309="", "", VLOOKUP(A309, BTA!$A$3:$H$10000, 8, 0))</f>
        <v/>
      </c>
      <c r="D309" s="240" t="str">
        <f>IF(A309="","",VLOOKUP(A309,BTA!$A$3:$R$10000,18,0))</f>
        <v/>
      </c>
      <c r="E309" s="201" t="str">
        <f>IF(BTA!A310="", "", BTA!A310)</f>
        <v>ARMGD</v>
      </c>
    </row>
    <row r="310" spans="1:5">
      <c r="A310" s="240" t="str">
        <f>IF(BTA!W310="", "", BTA!W310)</f>
        <v/>
      </c>
      <c r="B310" s="201" t="str">
        <f>IF(BTA!U310="", "", BTA!U310)</f>
        <v/>
      </c>
      <c r="C310" s="201" t="str">
        <f>IF(A310="", "", VLOOKUP(A310, BTA!$A$3:$H$10000, 8, 0))</f>
        <v/>
      </c>
      <c r="D310" s="240" t="str">
        <f>IF(A310="","",VLOOKUP(A310,BTA!$A$3:$R$10000,18,0))</f>
        <v/>
      </c>
      <c r="E310" s="201" t="str">
        <f>IF(BTA!A311="", "", BTA!A311)</f>
        <v>BINBN</v>
      </c>
    </row>
    <row r="311" spans="1:5">
      <c r="A311" s="240" t="str">
        <f>IF(BTA!W311="", "", BTA!W311)</f>
        <v/>
      </c>
      <c r="B311" s="201" t="str">
        <f>IF(BTA!U311="", "", BTA!U311)</f>
        <v/>
      </c>
      <c r="C311" s="201" t="str">
        <f>IF(A311="", "", VLOOKUP(A311, BTA!$A$3:$H$10000, 8, 0))</f>
        <v/>
      </c>
      <c r="D311" s="240" t="str">
        <f>IF(A311="","",VLOOKUP(A311,BTA!$A$3:$R$10000,18,0))</f>
        <v/>
      </c>
      <c r="E311" s="201" t="str">
        <f>IF(BTA!A312="", "", BTA!A312)</f>
        <v>DOAS</v>
      </c>
    </row>
    <row r="312" spans="1:5">
      <c r="A312" s="240" t="str">
        <f>IF(BTA!W312="", "", BTA!W312)</f>
        <v/>
      </c>
      <c r="B312" s="201" t="str">
        <f>IF(BTA!U312="", "", BTA!U312)</f>
        <v/>
      </c>
      <c r="C312" s="201" t="str">
        <f>IF(A312="", "", VLOOKUP(A312, BTA!$A$3:$H$10000, 8, 0))</f>
        <v/>
      </c>
      <c r="D312" s="240" t="str">
        <f>IF(A312="","",VLOOKUP(A312,BTA!$A$3:$R$10000,18,0))</f>
        <v/>
      </c>
      <c r="E312" s="201" t="str">
        <f>IF(BTA!A313="", "", BTA!A313)</f>
        <v>PASEU</v>
      </c>
    </row>
    <row r="313" spans="1:5">
      <c r="A313" s="240" t="str">
        <f>IF(BTA!W313="", "", BTA!W313)</f>
        <v/>
      </c>
      <c r="B313" s="201" t="str">
        <f>IF(BTA!U313="", "", BTA!U313)</f>
        <v/>
      </c>
      <c r="C313" s="201" t="str">
        <f>IF(A313="", "", VLOOKUP(A313, BTA!$A$3:$H$10000, 8, 0))</f>
        <v/>
      </c>
      <c r="D313" s="240" t="str">
        <f>IF(A313="","",VLOOKUP(A313,BTA!$A$3:$R$10000,18,0))</f>
        <v/>
      </c>
      <c r="E313" s="201" t="str">
        <f>IF(BTA!A314="", "", BTA!A314)</f>
        <v>GLRMK</v>
      </c>
    </row>
    <row r="314" spans="1:5">
      <c r="A314" s="240" t="str">
        <f>IF(BTA!W314="", "", BTA!W314)</f>
        <v/>
      </c>
      <c r="B314" s="201" t="str">
        <f>IF(BTA!U314="", "", BTA!U314)</f>
        <v/>
      </c>
      <c r="C314" s="201" t="str">
        <f>IF(A314="", "", VLOOKUP(A314, BTA!$A$3:$H$10000, 8, 0))</f>
        <v/>
      </c>
      <c r="D314" s="240" t="str">
        <f>IF(A314="","",VLOOKUP(A314,BTA!$A$3:$R$10000,18,0))</f>
        <v/>
      </c>
      <c r="E314" s="201" t="str">
        <f>IF(BTA!A315="", "", BTA!A315)</f>
        <v>BIGEN</v>
      </c>
    </row>
    <row r="315" spans="1:5">
      <c r="A315" s="240" t="str">
        <f>IF(BTA!W315="", "", BTA!W315)</f>
        <v/>
      </c>
      <c r="B315" s="201" t="str">
        <f>IF(BTA!U315="", "", BTA!U315)</f>
        <v/>
      </c>
      <c r="C315" s="201" t="str">
        <f>IF(A315="", "", VLOOKUP(A315, BTA!$A$3:$H$10000, 8, 0))</f>
        <v/>
      </c>
      <c r="D315" s="240" t="str">
        <f>IF(A315="","",VLOOKUP(A315,BTA!$A$3:$R$10000,18,0))</f>
        <v/>
      </c>
      <c r="E315" s="201" t="str">
        <f>IF(BTA!A316="", "", BTA!A316)</f>
        <v>PGSUS</v>
      </c>
    </row>
    <row r="316" spans="1:5">
      <c r="A316" s="240" t="str">
        <f>IF(BTA!W316="", "", BTA!W316)</f>
        <v/>
      </c>
      <c r="B316" s="201" t="str">
        <f>IF(BTA!U316="", "", BTA!U316)</f>
        <v/>
      </c>
      <c r="C316" s="201" t="str">
        <f>IF(A316="", "", VLOOKUP(A316, BTA!$A$3:$H$10000, 8, 0))</f>
        <v/>
      </c>
      <c r="D316" s="240" t="str">
        <f>IF(A316="","",VLOOKUP(A316,BTA!$A$3:$R$10000,18,0))</f>
        <v/>
      </c>
      <c r="E316" s="201" t="str">
        <f>IF(BTA!A317="", "", BTA!A317)</f>
        <v>LYDHO</v>
      </c>
    </row>
    <row r="317" spans="1:5">
      <c r="A317" s="240" t="str">
        <f>IF(BTA!W317="", "", BTA!W317)</f>
        <v/>
      </c>
      <c r="B317" s="201" t="str">
        <f>IF(BTA!U317="", "", BTA!U317)</f>
        <v/>
      </c>
      <c r="C317" s="201" t="str">
        <f>IF(A317="", "", VLOOKUP(A317, BTA!$A$3:$H$10000, 8, 0))</f>
        <v/>
      </c>
      <c r="D317" s="240" t="str">
        <f>IF(A317="","",VLOOKUP(A317,BTA!$A$3:$R$10000,18,0))</f>
        <v/>
      </c>
      <c r="E317" s="201" t="str">
        <f>IF(BTA!A318="", "", BTA!A318)</f>
        <v>TCKRC</v>
      </c>
    </row>
    <row r="318" spans="1:5">
      <c r="A318" s="240" t="str">
        <f>IF(BTA!W318="", "", BTA!W318)</f>
        <v/>
      </c>
      <c r="B318" s="201" t="str">
        <f>IF(BTA!U318="", "", BTA!U318)</f>
        <v/>
      </c>
      <c r="C318" s="201" t="str">
        <f>IF(A318="", "", VLOOKUP(A318, BTA!$A$3:$H$10000, 8, 0))</f>
        <v/>
      </c>
      <c r="D318" s="240" t="str">
        <f>IF(A318="","",VLOOKUP(A318,BTA!$A$3:$R$10000,18,0))</f>
        <v/>
      </c>
      <c r="E318" s="201" t="str">
        <f>IF(BTA!A319="", "", BTA!A319)</f>
        <v>PAGYO</v>
      </c>
    </row>
    <row r="319" spans="1:5">
      <c r="A319" s="240" t="str">
        <f>IF(BTA!W319="", "", BTA!W319)</f>
        <v/>
      </c>
      <c r="B319" s="201" t="str">
        <f>IF(BTA!U319="", "", BTA!U319)</f>
        <v/>
      </c>
      <c r="C319" s="201" t="str">
        <f>IF(A319="", "", VLOOKUP(A319, BTA!$A$3:$H$10000, 8, 0))</f>
        <v/>
      </c>
      <c r="D319" s="240" t="str">
        <f>IF(A319="","",VLOOKUP(A319,BTA!$A$3:$R$10000,18,0))</f>
        <v/>
      </c>
      <c r="E319" s="201" t="str">
        <f>IF(BTA!A320="", "", BTA!A320)</f>
        <v>TRMET</v>
      </c>
    </row>
    <row r="320" spans="1:5">
      <c r="A320" s="240" t="str">
        <f>IF(BTA!W320="", "", BTA!W320)</f>
        <v/>
      </c>
      <c r="B320" s="201" t="str">
        <f>IF(BTA!U320="", "", BTA!U320)</f>
        <v/>
      </c>
      <c r="C320" s="201" t="str">
        <f>IF(A320="", "", VLOOKUP(A320, BTA!$A$3:$H$10000, 8, 0))</f>
        <v/>
      </c>
      <c r="D320" s="240" t="str">
        <f>IF(A320="","",VLOOKUP(A320,BTA!$A$3:$R$10000,18,0))</f>
        <v/>
      </c>
      <c r="E320" s="201" t="str">
        <f>IF(BTA!A321="", "", BTA!A321)</f>
        <v>LOGO</v>
      </c>
    </row>
    <row r="321" spans="1:5">
      <c r="A321" s="240" t="str">
        <f>IF(BTA!W321="", "", BTA!W321)</f>
        <v/>
      </c>
      <c r="B321" s="201" t="str">
        <f>IF(BTA!U321="", "", BTA!U321)</f>
        <v/>
      </c>
      <c r="C321" s="201" t="str">
        <f>IF(A321="", "", VLOOKUP(A321, BTA!$A$3:$H$10000, 8, 0))</f>
        <v/>
      </c>
      <c r="D321" s="240" t="str">
        <f>IF(A321="","",VLOOKUP(A321,BTA!$A$3:$R$10000,18,0))</f>
        <v/>
      </c>
      <c r="E321" s="201" t="str">
        <f>IF(BTA!A322="", "", BTA!A322)</f>
        <v>GARAN</v>
      </c>
    </row>
    <row r="322" spans="1:5">
      <c r="A322" s="240" t="str">
        <f>IF(BTA!W322="", "", BTA!W322)</f>
        <v/>
      </c>
      <c r="B322" s="201" t="str">
        <f>IF(BTA!U322="", "", BTA!U322)</f>
        <v/>
      </c>
      <c r="C322" s="201" t="str">
        <f>IF(A322="", "", VLOOKUP(A322, BTA!$A$3:$H$10000, 8, 0))</f>
        <v/>
      </c>
      <c r="D322" s="240" t="str">
        <f>IF(A322="","",VLOOKUP(A322,BTA!$A$3:$R$10000,18,0))</f>
        <v/>
      </c>
      <c r="E322" s="201" t="str">
        <f>IF(BTA!A323="", "", BTA!A323)</f>
        <v>BFREN</v>
      </c>
    </row>
    <row r="323" spans="1:5">
      <c r="A323" s="240" t="str">
        <f>IF(BTA!W323="", "", BTA!W323)</f>
        <v/>
      </c>
      <c r="B323" s="201" t="str">
        <f>IF(BTA!U323="", "", BTA!U323)</f>
        <v/>
      </c>
      <c r="C323" s="201" t="str">
        <f>IF(A323="", "", VLOOKUP(A323, BTA!$A$3:$H$10000, 8, 0))</f>
        <v/>
      </c>
      <c r="D323" s="240" t="str">
        <f>IF(A323="","",VLOOKUP(A323,BTA!$A$3:$R$10000,18,0))</f>
        <v/>
      </c>
      <c r="E323" s="201" t="str">
        <f>IF(BTA!A324="", "", BTA!A324)</f>
        <v>ARASE</v>
      </c>
    </row>
    <row r="324" spans="1:5">
      <c r="A324" s="240" t="str">
        <f>IF(BTA!W324="", "", BTA!W324)</f>
        <v/>
      </c>
      <c r="B324" s="201" t="str">
        <f>IF(BTA!U324="", "", BTA!U324)</f>
        <v/>
      </c>
      <c r="C324" s="201" t="str">
        <f>IF(A324="", "", VLOOKUP(A324, BTA!$A$3:$H$10000, 8, 0))</f>
        <v/>
      </c>
      <c r="D324" s="240" t="str">
        <f>IF(A324="","",VLOOKUP(A324,BTA!$A$3:$R$10000,18,0))</f>
        <v/>
      </c>
      <c r="E324" s="201" t="str">
        <f>IF(BTA!A325="", "", BTA!A325)</f>
        <v>NETCD</v>
      </c>
    </row>
    <row r="325" spans="1:5">
      <c r="A325" s="240" t="str">
        <f>IF(BTA!W325="", "", BTA!W325)</f>
        <v/>
      </c>
      <c r="B325" s="201" t="str">
        <f>IF(BTA!U325="", "", BTA!U325)</f>
        <v/>
      </c>
      <c r="C325" s="201" t="str">
        <f>IF(A325="", "", VLOOKUP(A325, BTA!$A$3:$H$10000, 8, 0))</f>
        <v/>
      </c>
      <c r="D325" s="240" t="str">
        <f>IF(A325="","",VLOOKUP(A325,BTA!$A$3:$R$10000,18,0))</f>
        <v/>
      </c>
      <c r="E325" s="201" t="str">
        <f>IF(BTA!A326="", "", BTA!A326)</f>
        <v>ALARK</v>
      </c>
    </row>
    <row r="326" spans="1:5">
      <c r="A326" s="240" t="str">
        <f>IF(BTA!W326="", "", BTA!W326)</f>
        <v/>
      </c>
      <c r="B326" s="201" t="str">
        <f>IF(BTA!U326="", "", BTA!U326)</f>
        <v/>
      </c>
      <c r="C326" s="201" t="str">
        <f>IF(A326="", "", VLOOKUP(A326, BTA!$A$3:$H$10000, 8, 0))</f>
        <v/>
      </c>
      <c r="D326" s="240" t="str">
        <f>IF(A326="","",VLOOKUP(A326,BTA!$A$3:$R$10000,18,0))</f>
        <v/>
      </c>
      <c r="E326" s="201" t="str">
        <f>IF(BTA!A327="", "", BTA!A327)</f>
        <v>ENJSA</v>
      </c>
    </row>
    <row r="327" spans="1:5">
      <c r="A327" s="240" t="str">
        <f>IF(BTA!W327="", "", BTA!W327)</f>
        <v/>
      </c>
      <c r="B327" s="201" t="str">
        <f>IF(BTA!U327="", "", BTA!U327)</f>
        <v/>
      </c>
      <c r="C327" s="201" t="str">
        <f>IF(A327="", "", VLOOKUP(A327, BTA!$A$3:$H$10000, 8, 0))</f>
        <v/>
      </c>
      <c r="D327" s="240" t="str">
        <f>IF(A327="","",VLOOKUP(A327,BTA!$A$3:$R$10000,18,0))</f>
        <v/>
      </c>
      <c r="E327" s="201" t="str">
        <f>IF(BTA!A328="", "", BTA!A328)</f>
        <v>DOFRB</v>
      </c>
    </row>
    <row r="328" spans="1:5">
      <c r="A328" s="240" t="str">
        <f>IF(BTA!W328="", "", BTA!W328)</f>
        <v/>
      </c>
      <c r="B328" s="201" t="str">
        <f>IF(BTA!U328="", "", BTA!U328)</f>
        <v/>
      </c>
      <c r="C328" s="201" t="str">
        <f>IF(A328="", "", VLOOKUP(A328, BTA!$A$3:$H$10000, 8, 0))</f>
        <v/>
      </c>
      <c r="D328" s="240" t="str">
        <f>IF(A328="","",VLOOKUP(A328,BTA!$A$3:$R$10000,18,0))</f>
        <v/>
      </c>
      <c r="E328" s="201" t="str">
        <f>IF(BTA!A329="", "", BTA!A329)</f>
        <v>EGGUB</v>
      </c>
    </row>
    <row r="329" spans="1:5">
      <c r="A329" s="240" t="str">
        <f>IF(BTA!W329="", "", BTA!W329)</f>
        <v/>
      </c>
      <c r="B329" s="201" t="str">
        <f>IF(BTA!U329="", "", BTA!U329)</f>
        <v/>
      </c>
      <c r="C329" s="201" t="str">
        <f>IF(A329="", "", VLOOKUP(A329, BTA!$A$3:$H$10000, 8, 0))</f>
        <v/>
      </c>
      <c r="D329" s="240" t="str">
        <f>IF(A329="","",VLOOKUP(A329,BTA!$A$3:$R$10000,18,0))</f>
        <v/>
      </c>
      <c r="E329" s="201" t="str">
        <f>IF(BTA!A330="", "", BTA!A330)</f>
        <v>TRENJ</v>
      </c>
    </row>
    <row r="330" spans="1:5">
      <c r="A330" s="240" t="str">
        <f>IF(BTA!W330="", "", BTA!W330)</f>
        <v/>
      </c>
      <c r="B330" s="201" t="str">
        <f>IF(BTA!U330="", "", BTA!U330)</f>
        <v/>
      </c>
      <c r="C330" s="201" t="str">
        <f>IF(A330="", "", VLOOKUP(A330, BTA!$A$3:$H$10000, 8, 0))</f>
        <v/>
      </c>
      <c r="D330" s="240" t="str">
        <f>IF(A330="","",VLOOKUP(A330,BTA!$A$3:$R$10000,18,0))</f>
        <v/>
      </c>
      <c r="E330" s="201" t="str">
        <f>IF(BTA!A331="", "", BTA!A331)</f>
        <v>KRDMB</v>
      </c>
    </row>
    <row r="331" spans="1:5">
      <c r="A331" s="240" t="str">
        <f>IF(BTA!W331="", "", BTA!W331)</f>
        <v/>
      </c>
      <c r="B331" s="201" t="str">
        <f>IF(BTA!U331="", "", BTA!U331)</f>
        <v/>
      </c>
      <c r="C331" s="201" t="str">
        <f>IF(A331="", "", VLOOKUP(A331, BTA!$A$3:$H$10000, 8, 0))</f>
        <v/>
      </c>
      <c r="D331" s="240" t="str">
        <f>IF(A331="","",VLOOKUP(A331,BTA!$A$3:$R$10000,18,0))</f>
        <v/>
      </c>
      <c r="E331" s="201" t="str">
        <f>IF(BTA!A332="", "", BTA!A332)</f>
        <v>TCELL</v>
      </c>
    </row>
    <row r="332" spans="1:5">
      <c r="A332" s="240" t="str">
        <f>IF(BTA!W332="", "", BTA!W332)</f>
        <v/>
      </c>
      <c r="B332" s="201" t="str">
        <f>IF(BTA!U332="", "", BTA!U332)</f>
        <v/>
      </c>
      <c r="C332" s="201" t="str">
        <f>IF(A332="", "", VLOOKUP(A332, BTA!$A$3:$H$10000, 8, 0))</f>
        <v/>
      </c>
      <c r="D332" s="240" t="str">
        <f>IF(A332="","",VLOOKUP(A332,BTA!$A$3:$R$10000,18,0))</f>
        <v/>
      </c>
      <c r="E332" s="201" t="str">
        <f>IF(BTA!A333="", "", BTA!A333)</f>
        <v>TRGYO</v>
      </c>
    </row>
    <row r="333" spans="1:5">
      <c r="A333" s="240" t="str">
        <f>IF(BTA!W333="", "", BTA!W333)</f>
        <v/>
      </c>
      <c r="B333" s="201" t="str">
        <f>IF(BTA!U333="", "", BTA!U333)</f>
        <v/>
      </c>
      <c r="C333" s="201" t="str">
        <f>IF(A333="", "", VLOOKUP(A333, BTA!$A$3:$H$10000, 8, 0))</f>
        <v/>
      </c>
      <c r="D333" s="240" t="str">
        <f>IF(A333="","",VLOOKUP(A333,BTA!$A$3:$R$10000,18,0))</f>
        <v/>
      </c>
      <c r="E333" s="201" t="str">
        <f>IF(BTA!A334="", "", BTA!A334)</f>
        <v>SAHOL</v>
      </c>
    </row>
    <row r="334" spans="1:5">
      <c r="A334" s="240" t="str">
        <f>IF(BTA!W334="", "", BTA!W334)</f>
        <v/>
      </c>
      <c r="B334" s="201" t="str">
        <f>IF(BTA!U334="", "", BTA!U334)</f>
        <v/>
      </c>
      <c r="C334" s="201" t="str">
        <f>IF(A334="", "", VLOOKUP(A334, BTA!$A$3:$H$10000, 8, 0))</f>
        <v/>
      </c>
      <c r="D334" s="240" t="str">
        <f>IF(A334="","",VLOOKUP(A334,BTA!$A$3:$R$10000,18,0))</f>
        <v/>
      </c>
      <c r="E334" s="201" t="str">
        <f>IF(BTA!A335="", "", BTA!A335)</f>
        <v>DEVA</v>
      </c>
    </row>
    <row r="335" spans="1:5">
      <c r="A335" s="240" t="str">
        <f>IF(BTA!W335="", "", BTA!W335)</f>
        <v/>
      </c>
      <c r="B335" s="201" t="str">
        <f>IF(BTA!U335="", "", BTA!U335)</f>
        <v/>
      </c>
      <c r="C335" s="201" t="str">
        <f>IF(A335="", "", VLOOKUP(A335, BTA!$A$3:$H$10000, 8, 0))</f>
        <v/>
      </c>
      <c r="D335" s="240" t="str">
        <f>IF(A335="","",VLOOKUP(A335,BTA!$A$3:$R$10000,18,0))</f>
        <v/>
      </c>
      <c r="E335" s="201" t="str">
        <f>IF(BTA!A336="", "", BTA!A336)</f>
        <v>ARCLK</v>
      </c>
    </row>
    <row r="336" spans="1:5">
      <c r="A336" s="240" t="str">
        <f>IF(BTA!W336="", "", BTA!W336)</f>
        <v/>
      </c>
      <c r="B336" s="201" t="str">
        <f>IF(BTA!U336="", "", BTA!U336)</f>
        <v/>
      </c>
      <c r="C336" s="201" t="str">
        <f>IF(A336="", "", VLOOKUP(A336, BTA!$A$3:$H$10000, 8, 0))</f>
        <v/>
      </c>
      <c r="D336" s="240" t="str">
        <f>IF(A336="","",VLOOKUP(A336,BTA!$A$3:$R$10000,18,0))</f>
        <v/>
      </c>
      <c r="E336" s="201" t="str">
        <f>IF(BTA!A337="", "", BTA!A337)</f>
        <v>ULKER</v>
      </c>
    </row>
    <row r="337" spans="1:5">
      <c r="A337" s="240" t="str">
        <f>IF(BTA!W337="", "", BTA!W337)</f>
        <v/>
      </c>
      <c r="B337" s="201" t="str">
        <f>IF(BTA!U337="", "", BTA!U337)</f>
        <v/>
      </c>
      <c r="C337" s="201" t="str">
        <f>IF(A337="", "", VLOOKUP(A337, BTA!$A$3:$H$10000, 8, 0))</f>
        <v/>
      </c>
      <c r="D337" s="240" t="str">
        <f>IF(A337="","",VLOOKUP(A337,BTA!$A$3:$R$10000,18,0))</f>
        <v/>
      </c>
      <c r="E337" s="201" t="str">
        <f>IF(BTA!A338="", "", BTA!A338)</f>
        <v>HRKET</v>
      </c>
    </row>
    <row r="338" spans="1:5">
      <c r="A338" s="240" t="str">
        <f>IF(BTA!W338="", "", BTA!W338)</f>
        <v/>
      </c>
      <c r="B338" s="201" t="str">
        <f>IF(BTA!U338="", "", BTA!U338)</f>
        <v/>
      </c>
      <c r="C338" s="201" t="str">
        <f>IF(A338="", "", VLOOKUP(A338, BTA!$A$3:$H$10000, 8, 0))</f>
        <v/>
      </c>
      <c r="D338" s="240" t="str">
        <f>IF(A338="","",VLOOKUP(A338,BTA!$A$3:$R$10000,18,0))</f>
        <v/>
      </c>
      <c r="E338" s="201" t="str">
        <f>IF(BTA!A339="", "", BTA!A339)</f>
        <v>ENKAI</v>
      </c>
    </row>
    <row r="339" spans="1:5">
      <c r="A339" s="240" t="str">
        <f>IF(BTA!W339="", "", BTA!W339)</f>
        <v/>
      </c>
      <c r="B339" s="201" t="str">
        <f>IF(BTA!U339="", "", BTA!U339)</f>
        <v/>
      </c>
      <c r="C339" s="201" t="str">
        <f>IF(A339="", "", VLOOKUP(A339, BTA!$A$3:$H$10000, 8, 0))</f>
        <v/>
      </c>
      <c r="D339" s="240" t="str">
        <f>IF(A339="","",VLOOKUP(A339,BTA!$A$3:$R$10000,18,0))</f>
        <v/>
      </c>
      <c r="E339" s="201" t="str">
        <f>IF(BTA!A340="", "", BTA!A340)</f>
        <v>ARDYZ</v>
      </c>
    </row>
    <row r="340" spans="1:5">
      <c r="A340" s="240" t="str">
        <f>IF(BTA!W340="", "", BTA!W340)</f>
        <v/>
      </c>
      <c r="B340" s="201" t="str">
        <f>IF(BTA!U340="", "", BTA!U340)</f>
        <v/>
      </c>
      <c r="C340" s="201" t="str">
        <f>IF(A340="", "", VLOOKUP(A340, BTA!$A$3:$H$10000, 8, 0))</f>
        <v/>
      </c>
      <c r="D340" s="240" t="str">
        <f>IF(A340="","",VLOOKUP(A340,BTA!$A$3:$R$10000,18,0))</f>
        <v/>
      </c>
      <c r="E340" s="201" t="str">
        <f>IF(BTA!A341="", "", BTA!A341)</f>
        <v>EBEBK</v>
      </c>
    </row>
    <row r="341" spans="1:5">
      <c r="A341" s="240" t="str">
        <f>IF(BTA!W341="", "", BTA!W341)</f>
        <v/>
      </c>
      <c r="B341" s="201" t="str">
        <f>IF(BTA!U341="", "", BTA!U341)</f>
        <v/>
      </c>
      <c r="C341" s="201" t="str">
        <f>IF(A341="", "", VLOOKUP(A341, BTA!$A$3:$H$10000, 8, 0))</f>
        <v/>
      </c>
      <c r="D341" s="240" t="str">
        <f>IF(A341="","",VLOOKUP(A341,BTA!$A$3:$R$10000,18,0))</f>
        <v/>
      </c>
      <c r="E341" s="201" t="str">
        <f>IF(BTA!A342="", "", BTA!A342)</f>
        <v>CCOLA</v>
      </c>
    </row>
    <row r="342" spans="1:5">
      <c r="A342" s="240" t="str">
        <f>IF(BTA!W342="", "", BTA!W342)</f>
        <v/>
      </c>
      <c r="B342" s="201" t="str">
        <f>IF(BTA!U342="", "", BTA!U342)</f>
        <v/>
      </c>
      <c r="C342" s="201" t="str">
        <f>IF(A342="", "", VLOOKUP(A342, BTA!$A$3:$H$10000, 8, 0))</f>
        <v/>
      </c>
      <c r="D342" s="240" t="str">
        <f>IF(A342="","",VLOOKUP(A342,BTA!$A$3:$R$10000,18,0))</f>
        <v/>
      </c>
      <c r="E342" s="201" t="str">
        <f>IF(BTA!A343="", "", BTA!A343)</f>
        <v>AKSEN</v>
      </c>
    </row>
    <row r="343" spans="1:5">
      <c r="A343" s="240" t="str">
        <f>IF(BTA!W343="", "", BTA!W343)</f>
        <v/>
      </c>
      <c r="B343" s="201" t="str">
        <f>IF(BTA!U343="", "", BTA!U343)</f>
        <v/>
      </c>
      <c r="C343" s="201" t="str">
        <f>IF(A343="", "", VLOOKUP(A343, BTA!$A$3:$H$10000, 8, 0))</f>
        <v/>
      </c>
      <c r="D343" s="240" t="str">
        <f>IF(A343="","",VLOOKUP(A343,BTA!$A$3:$R$10000,18,0))</f>
        <v/>
      </c>
      <c r="E343" s="201" t="str">
        <f>IF(BTA!A344="", "", BTA!A344)</f>
        <v>KORDS</v>
      </c>
    </row>
    <row r="344" spans="1:5">
      <c r="A344" s="240" t="str">
        <f>IF(BTA!W344="", "", BTA!W344)</f>
        <v/>
      </c>
      <c r="B344" s="201" t="str">
        <f>IF(BTA!U344="", "", BTA!U344)</f>
        <v/>
      </c>
      <c r="C344" s="201" t="str">
        <f>IF(A344="", "", VLOOKUP(A344, BTA!$A$3:$H$10000, 8, 0))</f>
        <v/>
      </c>
      <c r="D344" s="240" t="str">
        <f>IF(A344="","",VLOOKUP(A344,BTA!$A$3:$R$10000,18,0))</f>
        <v/>
      </c>
      <c r="E344" s="201" t="str">
        <f>IF(BTA!A345="", "", BTA!A345)</f>
        <v>FROTO</v>
      </c>
    </row>
    <row r="345" spans="1:5">
      <c r="A345" s="240" t="str">
        <f>IF(BTA!W345="", "", BTA!W345)</f>
        <v/>
      </c>
      <c r="B345" s="201" t="str">
        <f>IF(BTA!U345="", "", BTA!U345)</f>
        <v/>
      </c>
      <c r="C345" s="201" t="str">
        <f>IF(A345="", "", VLOOKUP(A345, BTA!$A$3:$H$10000, 8, 0))</f>
        <v/>
      </c>
      <c r="D345" s="240" t="str">
        <f>IF(A345="","",VLOOKUP(A345,BTA!$A$3:$R$10000,18,0))</f>
        <v/>
      </c>
      <c r="E345" s="201" t="str">
        <f>IF(BTA!A346="", "", BTA!A346)</f>
        <v>BRISA</v>
      </c>
    </row>
    <row r="346" spans="1:5">
      <c r="A346" s="240" t="str">
        <f>IF(BTA!W346="", "", BTA!W346)</f>
        <v/>
      </c>
      <c r="B346" s="201" t="str">
        <f>IF(BTA!U346="", "", BTA!U346)</f>
        <v/>
      </c>
      <c r="C346" s="201" t="str">
        <f>IF(A346="", "", VLOOKUP(A346, BTA!$A$3:$H$10000, 8, 0))</f>
        <v/>
      </c>
      <c r="D346" s="240" t="str">
        <f>IF(A346="","",VLOOKUP(A346,BTA!$A$3:$R$10000,18,0))</f>
        <v/>
      </c>
      <c r="E346" s="201" t="str">
        <f>IF(BTA!A347="", "", BTA!A347)</f>
        <v>ECILC</v>
      </c>
    </row>
    <row r="347" spans="1:5">
      <c r="A347" s="240" t="str">
        <f>IF(BTA!W347="", "", BTA!W347)</f>
        <v/>
      </c>
      <c r="B347" s="201" t="str">
        <f>IF(BTA!U347="", "", BTA!U347)</f>
        <v/>
      </c>
      <c r="C347" s="201" t="str">
        <f>IF(A347="", "", VLOOKUP(A347, BTA!$A$3:$H$10000, 8, 0))</f>
        <v/>
      </c>
      <c r="D347" s="240" t="str">
        <f>IF(A347="","",VLOOKUP(A347,BTA!$A$3:$R$10000,18,0))</f>
        <v/>
      </c>
      <c r="E347" s="201" t="str">
        <f>IF(BTA!A348="", "", BTA!A348)</f>
        <v>AKBNK</v>
      </c>
    </row>
    <row r="348" spans="1:5">
      <c r="A348" s="240" t="str">
        <f>IF(BTA!W348="", "", BTA!W348)</f>
        <v/>
      </c>
      <c r="B348" s="201" t="str">
        <f>IF(BTA!U348="", "", BTA!U348)</f>
        <v/>
      </c>
      <c r="C348" s="201" t="str">
        <f>IF(A348="", "", VLOOKUP(A348, BTA!$A$3:$H$10000, 8, 0))</f>
        <v/>
      </c>
      <c r="D348" s="240" t="str">
        <f>IF(A348="","",VLOOKUP(A348,BTA!$A$3:$R$10000,18,0))</f>
        <v/>
      </c>
      <c r="E348" s="201" t="str">
        <f>IF(BTA!A349="", "", BTA!A349)</f>
        <v>PARSN</v>
      </c>
    </row>
    <row r="349" spans="1:5">
      <c r="A349" s="240" t="str">
        <f>IF(BTA!W349="", "", BTA!W349)</f>
        <v/>
      </c>
      <c r="B349" s="201" t="str">
        <f>IF(BTA!U349="", "", BTA!U349)</f>
        <v/>
      </c>
      <c r="C349" s="201" t="str">
        <f>IF(A349="", "", VLOOKUP(A349, BTA!$A$3:$H$10000, 8, 0))</f>
        <v/>
      </c>
      <c r="D349" s="240" t="str">
        <f>IF(A349="","",VLOOKUP(A349,BTA!$A$3:$R$10000,18,0))</f>
        <v/>
      </c>
      <c r="E349" s="201" t="str">
        <f>IF(BTA!A350="", "", BTA!A350)</f>
        <v>TMSN</v>
      </c>
    </row>
    <row r="350" spans="1:5">
      <c r="A350" s="240" t="str">
        <f>IF(BTA!W350="", "", BTA!W350)</f>
        <v/>
      </c>
      <c r="B350" s="201" t="str">
        <f>IF(BTA!U350="", "", BTA!U350)</f>
        <v/>
      </c>
      <c r="C350" s="201" t="str">
        <f>IF(A350="", "", VLOOKUP(A350, BTA!$A$3:$H$10000, 8, 0))</f>
        <v/>
      </c>
      <c r="D350" s="240" t="str">
        <f>IF(A350="","",VLOOKUP(A350,BTA!$A$3:$R$10000,18,0))</f>
        <v/>
      </c>
      <c r="E350" s="201" t="str">
        <f>IF(BTA!A351="", "", BTA!A351)</f>
        <v>EUPWR</v>
      </c>
    </row>
    <row r="351" spans="1:5">
      <c r="A351" s="240" t="str">
        <f>IF(BTA!W351="", "", BTA!W351)</f>
        <v/>
      </c>
      <c r="B351" s="201" t="str">
        <f>IF(BTA!U351="", "", BTA!U351)</f>
        <v/>
      </c>
      <c r="C351" s="201" t="str">
        <f>IF(A351="", "", VLOOKUP(A351, BTA!$A$3:$H$10000, 8, 0))</f>
        <v/>
      </c>
      <c r="D351" s="240" t="str">
        <f>IF(A351="","",VLOOKUP(A351,BTA!$A$3:$R$10000,18,0))</f>
        <v/>
      </c>
      <c r="E351" s="201" t="str">
        <f>IF(BTA!A352="", "", BTA!A352)</f>
        <v>GIPTA</v>
      </c>
    </row>
    <row r="352" spans="1:5">
      <c r="A352" s="240" t="str">
        <f>IF(BTA!W352="", "", BTA!W352)</f>
        <v/>
      </c>
      <c r="B352" s="201" t="str">
        <f>IF(BTA!U352="", "", BTA!U352)</f>
        <v/>
      </c>
      <c r="C352" s="201" t="str">
        <f>IF(A352="", "", VLOOKUP(A352, BTA!$A$3:$H$10000, 8, 0))</f>
        <v/>
      </c>
      <c r="D352" s="240" t="str">
        <f>IF(A352="","",VLOOKUP(A352,BTA!$A$3:$R$10000,18,0))</f>
        <v/>
      </c>
      <c r="E352" s="201" t="str">
        <f>IF(BTA!A353="", "", BTA!A353)</f>
        <v>KUYAS</v>
      </c>
    </row>
    <row r="353" spans="1:5">
      <c r="A353" s="240" t="str">
        <f>IF(BTA!W353="", "", BTA!W353)</f>
        <v/>
      </c>
      <c r="B353" s="201" t="str">
        <f>IF(BTA!U353="", "", BTA!U353)</f>
        <v/>
      </c>
      <c r="C353" s="201" t="str">
        <f>IF(A353="", "", VLOOKUP(A353, BTA!$A$3:$H$10000, 8, 0))</f>
        <v/>
      </c>
      <c r="D353" s="240" t="str">
        <f>IF(A353="","",VLOOKUP(A353,BTA!$A$3:$R$10000,18,0))</f>
        <v/>
      </c>
      <c r="E353" s="201" t="str">
        <f>IF(BTA!A354="", "", BTA!A354)</f>
        <v>VAKKO</v>
      </c>
    </row>
    <row r="354" spans="1:5">
      <c r="A354" s="240" t="str">
        <f>IF(BTA!W354="", "", BTA!W354)</f>
        <v/>
      </c>
      <c r="B354" s="201" t="str">
        <f>IF(BTA!U354="", "", BTA!U354)</f>
        <v/>
      </c>
      <c r="C354" s="201" t="str">
        <f>IF(A354="", "", VLOOKUP(A354, BTA!$A$3:$H$10000, 8, 0))</f>
        <v/>
      </c>
      <c r="D354" s="240" t="str">
        <f>IF(A354="","",VLOOKUP(A354,BTA!$A$3:$R$10000,18,0))</f>
        <v/>
      </c>
      <c r="E354" s="201" t="str">
        <f>IF(BTA!A355="", "", BTA!A355)</f>
        <v>KLRHO</v>
      </c>
    </row>
    <row r="355" spans="1:5">
      <c r="A355" s="240" t="str">
        <f>IF(BTA!W355="", "", BTA!W355)</f>
        <v/>
      </c>
      <c r="B355" s="201" t="str">
        <f>IF(BTA!U355="", "", BTA!U355)</f>
        <v/>
      </c>
      <c r="C355" s="201" t="str">
        <f>IF(A355="", "", VLOOKUP(A355, BTA!$A$3:$H$10000, 8, 0))</f>
        <v/>
      </c>
      <c r="D355" s="240" t="str">
        <f>IF(A355="","",VLOOKUP(A355,BTA!$A$3:$R$10000,18,0))</f>
        <v/>
      </c>
      <c r="E355" s="201" t="str">
        <f>IF(BTA!A356="", "", BTA!A356)</f>
        <v>KLYPV</v>
      </c>
    </row>
    <row r="356" spans="1:5">
      <c r="A356" s="240" t="str">
        <f>IF(BTA!W356="", "", BTA!W356)</f>
        <v/>
      </c>
      <c r="B356" s="201" t="str">
        <f>IF(BTA!U356="", "", BTA!U356)</f>
        <v/>
      </c>
      <c r="C356" s="201" t="str">
        <f>IF(A356="", "", VLOOKUP(A356, BTA!$A$3:$H$10000, 8, 0))</f>
        <v/>
      </c>
      <c r="D356" s="240" t="str">
        <f>IF(A356="","",VLOOKUP(A356,BTA!$A$3:$R$10000,18,0))</f>
        <v/>
      </c>
      <c r="E356" s="201" t="str">
        <f>IF(BTA!A357="", "", BTA!A357)</f>
        <v>GESAN</v>
      </c>
    </row>
    <row r="357" spans="1:5">
      <c r="A357" s="240" t="str">
        <f>IF(BTA!W357="", "", BTA!W357)</f>
        <v/>
      </c>
      <c r="B357" s="201" t="str">
        <f>IF(BTA!U357="", "", BTA!U357)</f>
        <v/>
      </c>
      <c r="C357" s="201" t="str">
        <f>IF(A357="", "", VLOOKUP(A357, BTA!$A$3:$H$10000, 8, 0))</f>
        <v/>
      </c>
      <c r="D357" s="240" t="str">
        <f>IF(A357="","",VLOOKUP(A357,BTA!$A$3:$R$10000,18,0))</f>
        <v/>
      </c>
      <c r="E357" s="201" t="str">
        <f>IF(BTA!A358="", "", BTA!A358)</f>
        <v>HATSN</v>
      </c>
    </row>
    <row r="358" spans="1:5">
      <c r="A358" s="240" t="str">
        <f>IF(BTA!W358="", "", BTA!W358)</f>
        <v/>
      </c>
      <c r="B358" s="201" t="str">
        <f>IF(BTA!U358="", "", BTA!U358)</f>
        <v/>
      </c>
      <c r="C358" s="201" t="str">
        <f>IF(A358="", "", VLOOKUP(A358, BTA!$A$3:$H$10000, 8, 0))</f>
        <v/>
      </c>
      <c r="D358" s="240" t="str">
        <f>IF(A358="","",VLOOKUP(A358,BTA!$A$3:$R$10000,18,0))</f>
        <v/>
      </c>
      <c r="E358" s="201" t="str">
        <f>IF(BTA!A359="", "", BTA!A359)</f>
        <v>SOKM</v>
      </c>
    </row>
    <row r="359" spans="1:5">
      <c r="A359" s="240" t="str">
        <f>IF(BTA!W359="", "", BTA!W359)</f>
        <v/>
      </c>
      <c r="B359" s="201" t="str">
        <f>IF(BTA!U359="", "", BTA!U359)</f>
        <v/>
      </c>
      <c r="C359" s="201" t="str">
        <f>IF(A359="", "", VLOOKUP(A359, BTA!$A$3:$H$10000, 8, 0))</f>
        <v/>
      </c>
      <c r="D359" s="240" t="str">
        <f>IF(A359="","",VLOOKUP(A359,BTA!$A$3:$R$10000,18,0))</f>
        <v/>
      </c>
      <c r="E359" s="201" t="str">
        <f>IF(BTA!A360="", "", BTA!A360)</f>
        <v>ADGYO</v>
      </c>
    </row>
    <row r="360" spans="1:5">
      <c r="A360" s="240" t="str">
        <f>IF(BTA!W360="", "", BTA!W360)</f>
        <v/>
      </c>
      <c r="B360" s="201" t="str">
        <f>IF(BTA!U360="", "", BTA!U360)</f>
        <v/>
      </c>
      <c r="C360" s="201" t="str">
        <f>IF(A360="", "", VLOOKUP(A360, BTA!$A$3:$H$10000, 8, 0))</f>
        <v/>
      </c>
      <c r="D360" s="240" t="str">
        <f>IF(A360="","",VLOOKUP(A360,BTA!$A$3:$R$10000,18,0))</f>
        <v/>
      </c>
      <c r="E360" s="201" t="str">
        <f>IF(BTA!A361="", "", BTA!A361)</f>
        <v>KRDMA</v>
      </c>
    </row>
    <row r="361" spans="1:5">
      <c r="A361" s="240" t="str">
        <f>IF(BTA!W361="", "", BTA!W361)</f>
        <v/>
      </c>
      <c r="B361" s="201" t="str">
        <f>IF(BTA!U361="", "", BTA!U361)</f>
        <v/>
      </c>
      <c r="C361" s="201" t="str">
        <f>IF(A361="", "", VLOOKUP(A361, BTA!$A$3:$H$10000, 8, 0))</f>
        <v/>
      </c>
      <c r="D361" s="240" t="str">
        <f>IF(A361="","",VLOOKUP(A361,BTA!$A$3:$R$10000,18,0))</f>
        <v/>
      </c>
      <c r="E361" s="201" t="str">
        <f>IF(BTA!A362="", "", BTA!A362)</f>
        <v>ISDMR</v>
      </c>
    </row>
    <row r="362" spans="1:5">
      <c r="A362" s="240" t="str">
        <f>IF(BTA!W362="", "", BTA!W362)</f>
        <v/>
      </c>
      <c r="B362" s="201" t="str">
        <f>IF(BTA!U362="", "", BTA!U362)</f>
        <v/>
      </c>
      <c r="C362" s="201" t="str">
        <f>IF(A362="", "", VLOOKUP(A362, BTA!$A$3:$H$10000, 8, 0))</f>
        <v/>
      </c>
      <c r="D362" s="240" t="str">
        <f>IF(A362="","",VLOOKUP(A362,BTA!$A$3:$R$10000,18,0))</f>
        <v/>
      </c>
      <c r="E362" s="201" t="str">
        <f>IF(BTA!A363="", "", BTA!A363)</f>
        <v>HALKB</v>
      </c>
    </row>
    <row r="363" spans="1:5">
      <c r="A363" s="240" t="str">
        <f>IF(BTA!W363="", "", BTA!W363)</f>
        <v/>
      </c>
      <c r="B363" s="201" t="str">
        <f>IF(BTA!U363="", "", BTA!U363)</f>
        <v/>
      </c>
      <c r="C363" s="201" t="str">
        <f>IF(A363="", "", VLOOKUP(A363, BTA!$A$3:$H$10000, 8, 0))</f>
        <v/>
      </c>
      <c r="D363" s="240" t="str">
        <f>IF(A363="","",VLOOKUP(A363,BTA!$A$3:$R$10000,18,0))</f>
        <v/>
      </c>
      <c r="E363" s="201" t="str">
        <f>IF(BTA!A364="", "", BTA!A364)</f>
        <v>AVPGY</v>
      </c>
    </row>
    <row r="364" spans="1:5">
      <c r="A364" s="240" t="str">
        <f>IF(BTA!W364="", "", BTA!W364)</f>
        <v/>
      </c>
      <c r="B364" s="201" t="str">
        <f>IF(BTA!U364="", "", BTA!U364)</f>
        <v/>
      </c>
      <c r="C364" s="201" t="str">
        <f>IF(A364="", "", VLOOKUP(A364, BTA!$A$3:$H$10000, 8, 0))</f>
        <v/>
      </c>
      <c r="D364" s="240" t="str">
        <f>IF(A364="","",VLOOKUP(A364,BTA!$A$3:$R$10000,18,0))</f>
        <v/>
      </c>
      <c r="E364" s="201" t="str">
        <f>IF(BTA!A365="", "", BTA!A365)</f>
        <v>TTKOM</v>
      </c>
    </row>
    <row r="365" spans="1:5">
      <c r="A365" s="240" t="str">
        <f>IF(BTA!W365="", "", BTA!W365)</f>
        <v/>
      </c>
      <c r="B365" s="201" t="str">
        <f>IF(BTA!U365="", "", BTA!U365)</f>
        <v/>
      </c>
      <c r="C365" s="201" t="str">
        <f>IF(A365="", "", VLOOKUP(A365, BTA!$A$3:$H$10000, 8, 0))</f>
        <v/>
      </c>
      <c r="D365" s="240" t="str">
        <f>IF(A365="","",VLOOKUP(A365,BTA!$A$3:$R$10000,18,0))</f>
        <v/>
      </c>
      <c r="E365" s="201" t="str">
        <f>IF(BTA!A366="", "", BTA!A366)</f>
        <v>GLCVY</v>
      </c>
    </row>
    <row r="366" spans="1:5">
      <c r="A366" s="240" t="str">
        <f>IF(BTA!W366="", "", BTA!W366)</f>
        <v/>
      </c>
      <c r="B366" s="201" t="str">
        <f>IF(BTA!U366="", "", BTA!U366)</f>
        <v/>
      </c>
      <c r="C366" s="201" t="str">
        <f>IF(A366="", "", VLOOKUP(A366, BTA!$A$3:$H$10000, 8, 0))</f>
        <v/>
      </c>
      <c r="D366" s="240" t="str">
        <f>IF(A366="","",VLOOKUP(A366,BTA!$A$3:$R$10000,18,0))</f>
        <v/>
      </c>
      <c r="E366" s="201" t="str">
        <f>IF(BTA!A367="", "", BTA!A367)</f>
        <v>TRALT</v>
      </c>
    </row>
    <row r="367" spans="1:5">
      <c r="A367" s="240" t="str">
        <f>IF(BTA!W367="", "", BTA!W367)</f>
        <v/>
      </c>
      <c r="B367" s="201" t="str">
        <f>IF(BTA!U367="", "", BTA!U367)</f>
        <v/>
      </c>
      <c r="C367" s="201" t="str">
        <f>IF(A367="", "", VLOOKUP(A367, BTA!$A$3:$H$10000, 8, 0))</f>
        <v/>
      </c>
      <c r="D367" s="240" t="str">
        <f>IF(A367="","",VLOOKUP(A367,BTA!$A$3:$R$10000,18,0))</f>
        <v/>
      </c>
      <c r="E367" s="201" t="str">
        <f>IF(BTA!A368="", "", BTA!A368)</f>
        <v>RYGYO</v>
      </c>
    </row>
    <row r="368" spans="1:5">
      <c r="A368" s="240" t="str">
        <f>IF(BTA!W368="", "", BTA!W368)</f>
        <v/>
      </c>
      <c r="B368" s="201" t="str">
        <f>IF(BTA!U368="", "", BTA!U368)</f>
        <v/>
      </c>
      <c r="C368" s="201" t="str">
        <f>IF(A368="", "", VLOOKUP(A368, BTA!$A$3:$H$10000, 8, 0))</f>
        <v/>
      </c>
      <c r="D368" s="240" t="str">
        <f>IF(A368="","",VLOOKUP(A368,BTA!$A$3:$R$10000,18,0))</f>
        <v/>
      </c>
      <c r="E368" s="201" t="str">
        <f>IF(BTA!A369="", "", BTA!A369)</f>
        <v>TRCAS</v>
      </c>
    </row>
    <row r="369" spans="1:5">
      <c r="A369" s="240" t="str">
        <f>IF(BTA!W369="", "", BTA!W369)</f>
        <v/>
      </c>
      <c r="B369" s="201" t="str">
        <f>IF(BTA!U369="", "", BTA!U369)</f>
        <v/>
      </c>
      <c r="C369" s="201" t="str">
        <f>IF(A369="", "", VLOOKUP(A369, BTA!$A$3:$H$10000, 8, 0))</f>
        <v/>
      </c>
      <c r="D369" s="240" t="str">
        <f>IF(A369="","",VLOOKUP(A369,BTA!$A$3:$R$10000,18,0))</f>
        <v/>
      </c>
      <c r="E369" s="201" t="str">
        <f>IF(BTA!A370="", "", BTA!A370)</f>
        <v>ASUZU</v>
      </c>
    </row>
    <row r="370" spans="1:5">
      <c r="A370" s="240" t="str">
        <f>IF(BTA!W370="", "", BTA!W370)</f>
        <v/>
      </c>
      <c r="B370" s="201" t="str">
        <f>IF(BTA!U370="", "", BTA!U370)</f>
        <v/>
      </c>
      <c r="C370" s="201" t="str">
        <f>IF(A370="", "", VLOOKUP(A370, BTA!$A$3:$H$10000, 8, 0))</f>
        <v/>
      </c>
      <c r="D370" s="240" t="str">
        <f>IF(A370="","",VLOOKUP(A370,BTA!$A$3:$R$10000,18,0))</f>
        <v/>
      </c>
      <c r="E370" s="201" t="str">
        <f>IF(BTA!A371="", "", BTA!A371)</f>
        <v>MEGMT</v>
      </c>
    </row>
    <row r="371" spans="1:5">
      <c r="A371" s="240" t="str">
        <f>IF(BTA!W371="", "", BTA!W371)</f>
        <v/>
      </c>
      <c r="B371" s="201" t="str">
        <f>IF(BTA!U371="", "", BTA!U371)</f>
        <v/>
      </c>
      <c r="C371" s="201" t="str">
        <f>IF(A371="", "", VLOOKUP(A371, BTA!$A$3:$H$10000, 8, 0))</f>
        <v/>
      </c>
      <c r="D371" s="240" t="str">
        <f>IF(A371="","",VLOOKUP(A371,BTA!$A$3:$R$10000,18,0))</f>
        <v/>
      </c>
      <c r="E371" s="201" t="str">
        <f>IF(BTA!A372="", "", BTA!A372)</f>
        <v>GMTAS</v>
      </c>
    </row>
    <row r="372" spans="1:5">
      <c r="A372" s="240" t="str">
        <f>IF(BTA!W372="", "", BTA!W372)</f>
        <v/>
      </c>
      <c r="B372" s="201" t="str">
        <f>IF(BTA!U372="", "", BTA!U372)</f>
        <v/>
      </c>
      <c r="C372" s="201" t="str">
        <f>IF(A372="", "", VLOOKUP(A372, BTA!$A$3:$H$10000, 8, 0))</f>
        <v/>
      </c>
      <c r="D372" s="240" t="str">
        <f>IF(A372="","",VLOOKUP(A372,BTA!$A$3:$R$10000,18,0))</f>
        <v/>
      </c>
      <c r="E372" s="201" t="str">
        <f>IF(BTA!A373="", "", BTA!A373)</f>
        <v>ESCAR</v>
      </c>
    </row>
    <row r="373" spans="1:5">
      <c r="A373" s="240" t="str">
        <f>IF(BTA!W373="", "", BTA!W373)</f>
        <v/>
      </c>
      <c r="B373" s="201" t="str">
        <f>IF(BTA!U373="", "", BTA!U373)</f>
        <v/>
      </c>
      <c r="C373" s="201" t="str">
        <f>IF(A373="", "", VLOOKUP(A373, BTA!$A$3:$H$10000, 8, 0))</f>
        <v/>
      </c>
      <c r="D373" s="240" t="str">
        <f>IF(A373="","",VLOOKUP(A373,BTA!$A$3:$R$10000,18,0))</f>
        <v/>
      </c>
      <c r="E373" s="201" t="str">
        <f>IF(BTA!A374="", "", BTA!A374)</f>
        <v>BASGZ</v>
      </c>
    </row>
    <row r="374" spans="1:5">
      <c r="A374" s="240" t="str">
        <f>IF(BTA!W374="", "", BTA!W374)</f>
        <v/>
      </c>
      <c r="B374" s="201" t="str">
        <f>IF(BTA!U374="", "", BTA!U374)</f>
        <v/>
      </c>
      <c r="C374" s="201" t="str">
        <f>IF(A374="", "", VLOOKUP(A374, BTA!$A$3:$H$10000, 8, 0))</f>
        <v/>
      </c>
      <c r="D374" s="240" t="str">
        <f>IF(A374="","",VLOOKUP(A374,BTA!$A$3:$R$10000,18,0))</f>
        <v/>
      </c>
      <c r="E374" s="201" t="str">
        <f>IF(BTA!A375="", "", BTA!A375)</f>
        <v>CIMSA</v>
      </c>
    </row>
    <row r="375" spans="1:5">
      <c r="A375" s="240" t="str">
        <f>IF(BTA!W375="", "", BTA!W375)</f>
        <v/>
      </c>
      <c r="B375" s="201" t="str">
        <f>IF(BTA!U375="", "", BTA!U375)</f>
        <v/>
      </c>
      <c r="C375" s="201" t="str">
        <f>IF(A375="", "", VLOOKUP(A375, BTA!$A$3:$H$10000, 8, 0))</f>
        <v/>
      </c>
      <c r="D375" s="240" t="str">
        <f>IF(A375="","",VLOOKUP(A375,BTA!$A$3:$R$10000,18,0))</f>
        <v/>
      </c>
      <c r="E375" s="201" t="str">
        <f>IF(BTA!A376="", "", BTA!A376)</f>
        <v>KRDMD</v>
      </c>
    </row>
    <row r="376" spans="1:5">
      <c r="A376" s="240" t="str">
        <f>IF(BTA!W376="", "", BTA!W376)</f>
        <v/>
      </c>
      <c r="B376" s="201" t="str">
        <f>IF(BTA!U376="", "", BTA!U376)</f>
        <v/>
      </c>
      <c r="C376" s="201" t="str">
        <f>IF(A376="", "", VLOOKUP(A376, BTA!$A$3:$H$10000, 8, 0))</f>
        <v/>
      </c>
      <c r="D376" s="240" t="str">
        <f>IF(A376="","",VLOOKUP(A376,BTA!$A$3:$R$10000,18,0))</f>
        <v/>
      </c>
      <c r="E376" s="201" t="str">
        <f>IF(BTA!A377="", "", BTA!A377)</f>
        <v>KTLEV</v>
      </c>
    </row>
    <row r="377" spans="1:5">
      <c r="A377" s="240" t="str">
        <f>IF(BTA!W377="", "", BTA!W377)</f>
        <v/>
      </c>
      <c r="B377" s="201" t="str">
        <f>IF(BTA!U377="", "", BTA!U377)</f>
        <v/>
      </c>
      <c r="C377" s="201" t="str">
        <f>IF(A377="", "", VLOOKUP(A377, BTA!$A$3:$H$10000, 8, 0))</f>
        <v/>
      </c>
      <c r="D377" s="240" t="str">
        <f>IF(A377="","",VLOOKUP(A377,BTA!$A$3:$R$10000,18,0))</f>
        <v/>
      </c>
      <c r="E377" s="201" t="str">
        <f>IF(BTA!A378="", "", BTA!A378)</f>
        <v>NTHOL</v>
      </c>
    </row>
    <row r="378" spans="1:5">
      <c r="A378" s="240" t="str">
        <f>IF(BTA!W378="", "", BTA!W378)</f>
        <v/>
      </c>
      <c r="B378" s="201" t="str">
        <f>IF(BTA!U378="", "", BTA!U378)</f>
        <v/>
      </c>
      <c r="C378" s="201" t="str">
        <f>IF(A378="", "", VLOOKUP(A378, BTA!$A$3:$H$10000, 8, 0))</f>
        <v/>
      </c>
      <c r="D378" s="240" t="str">
        <f>IF(A378="","",VLOOKUP(A378,BTA!$A$3:$R$10000,18,0))</f>
        <v/>
      </c>
      <c r="E378" s="201" t="str">
        <f>IF(BTA!A379="", "", BTA!A379)</f>
        <v>ATAKP</v>
      </c>
    </row>
    <row r="379" spans="1:5">
      <c r="A379" s="240" t="str">
        <f>IF(BTA!W379="", "", BTA!W379)</f>
        <v/>
      </c>
      <c r="B379" s="201" t="str">
        <f>IF(BTA!U379="", "", BTA!U379)</f>
        <v/>
      </c>
      <c r="C379" s="201" t="str">
        <f>IF(A379="", "", VLOOKUP(A379, BTA!$A$3:$H$10000, 8, 0))</f>
        <v/>
      </c>
      <c r="D379" s="240" t="str">
        <f>IF(A379="","",VLOOKUP(A379,BTA!$A$3:$R$10000,18,0))</f>
        <v/>
      </c>
      <c r="E379" s="201" t="str">
        <f>IF(BTA!A380="", "", BTA!A380)</f>
        <v>AHGAZ</v>
      </c>
    </row>
    <row r="380" spans="1:5">
      <c r="A380" s="240" t="str">
        <f>IF(BTA!W380="", "", BTA!W380)</f>
        <v/>
      </c>
      <c r="B380" s="201" t="str">
        <f>IF(BTA!U380="", "", BTA!U380)</f>
        <v/>
      </c>
      <c r="C380" s="201" t="str">
        <f>IF(A380="", "", VLOOKUP(A380, BTA!$A$3:$H$10000, 8, 0))</f>
        <v/>
      </c>
      <c r="D380" s="240" t="str">
        <f>IF(A380="","",VLOOKUP(A380,BTA!$A$3:$R$10000,18,0))</f>
        <v/>
      </c>
      <c r="E380" s="201" t="str">
        <f>IF(BTA!A381="", "", BTA!A381)</f>
        <v>SISE</v>
      </c>
    </row>
    <row r="381" spans="1:5">
      <c r="A381" s="240" t="str">
        <f>IF(BTA!W381="", "", BTA!W381)</f>
        <v/>
      </c>
      <c r="B381" s="201" t="str">
        <f>IF(BTA!U381="", "", BTA!U381)</f>
        <v/>
      </c>
      <c r="C381" s="201" t="str">
        <f>IF(A381="", "", VLOOKUP(A381, BTA!$A$3:$H$10000, 8, 0))</f>
        <v/>
      </c>
      <c r="D381" s="240" t="str">
        <f>IF(A381="","",VLOOKUP(A381,BTA!$A$3:$R$10000,18,0))</f>
        <v/>
      </c>
      <c r="E381" s="201" t="str">
        <f>IF(BTA!A382="", "", BTA!A382)</f>
        <v>ALFAS</v>
      </c>
    </row>
    <row r="382" spans="1:5">
      <c r="A382" s="240" t="str">
        <f>IF(BTA!W382="", "", BTA!W382)</f>
        <v/>
      </c>
      <c r="B382" s="201" t="str">
        <f>IF(BTA!U382="", "", BTA!U382)</f>
        <v/>
      </c>
      <c r="C382" s="201" t="str">
        <f>IF(A382="", "", VLOOKUP(A382, BTA!$A$3:$H$10000, 8, 0))</f>
        <v/>
      </c>
      <c r="D382" s="240" t="str">
        <f>IF(A382="","",VLOOKUP(A382,BTA!$A$3:$R$10000,18,0))</f>
        <v/>
      </c>
      <c r="E382" s="201" t="str">
        <f>IF(BTA!A383="", "", BTA!A383)</f>
        <v>EGPRO</v>
      </c>
    </row>
    <row r="383" spans="1:5">
      <c r="A383" s="240" t="str">
        <f>IF(BTA!W383="", "", BTA!W383)</f>
        <v/>
      </c>
      <c r="B383" s="201" t="str">
        <f>IF(BTA!U383="", "", BTA!U383)</f>
        <v/>
      </c>
      <c r="C383" s="201" t="str">
        <f>IF(A383="", "", VLOOKUP(A383, BTA!$A$3:$H$10000, 8, 0))</f>
        <v/>
      </c>
      <c r="D383" s="240" t="str">
        <f>IF(A383="","",VLOOKUP(A383,BTA!$A$3:$R$10000,18,0))</f>
        <v/>
      </c>
      <c r="E383" s="201" t="str">
        <f>IF(BTA!A384="", "", BTA!A384)</f>
        <v>EREGL</v>
      </c>
    </row>
    <row r="384" spans="1:5">
      <c r="A384" s="240" t="str">
        <f>IF(BTA!W384="", "", BTA!W384)</f>
        <v/>
      </c>
      <c r="B384" s="201" t="str">
        <f>IF(BTA!U384="", "", BTA!U384)</f>
        <v/>
      </c>
      <c r="C384" s="201" t="str">
        <f>IF(A384="", "", VLOOKUP(A384, BTA!$A$3:$H$10000, 8, 0))</f>
        <v/>
      </c>
      <c r="D384" s="240" t="str">
        <f>IF(A384="","",VLOOKUP(A384,BTA!$A$3:$R$10000,18,0))</f>
        <v/>
      </c>
      <c r="E384" s="201" t="str">
        <f>IF(BTA!A385="", "", BTA!A385)</f>
        <v>HTTBT</v>
      </c>
    </row>
    <row r="385" spans="1:5">
      <c r="A385" s="240" t="str">
        <f>IF(BTA!W385="", "", BTA!W385)</f>
        <v/>
      </c>
      <c r="B385" s="201" t="str">
        <f>IF(BTA!U385="", "", BTA!U385)</f>
        <v/>
      </c>
      <c r="C385" s="201" t="str">
        <f>IF(A385="", "", VLOOKUP(A385, BTA!$A$3:$H$10000, 8, 0))</f>
        <v/>
      </c>
      <c r="D385" s="240" t="str">
        <f>IF(A385="","",VLOOKUP(A385,BTA!$A$3:$R$10000,18,0))</f>
        <v/>
      </c>
      <c r="E385" s="201" t="str">
        <f>IF(BTA!A386="", "", BTA!A386)</f>
        <v>MAVI</v>
      </c>
    </row>
    <row r="386" spans="1:5">
      <c r="A386" s="240" t="str">
        <f>IF(BTA!W386="", "", BTA!W386)</f>
        <v/>
      </c>
      <c r="B386" s="201" t="str">
        <f>IF(BTA!U386="", "", BTA!U386)</f>
        <v/>
      </c>
      <c r="C386" s="201" t="str">
        <f>IF(A386="", "", VLOOKUP(A386, BTA!$A$3:$H$10000, 8, 0))</f>
        <v/>
      </c>
      <c r="D386" s="240" t="str">
        <f>IF(A386="","",VLOOKUP(A386,BTA!$A$3:$R$10000,18,0))</f>
        <v/>
      </c>
      <c r="E386" s="201" t="str">
        <f>IF(BTA!A387="", "", BTA!A387)</f>
        <v>YKBNK</v>
      </c>
    </row>
    <row r="387" spans="1:5">
      <c r="A387" s="240" t="str">
        <f>IF(BTA!W387="", "", BTA!W387)</f>
        <v/>
      </c>
      <c r="B387" s="201" t="str">
        <f>IF(BTA!U387="", "", BTA!U387)</f>
        <v/>
      </c>
      <c r="C387" s="201" t="str">
        <f>IF(A387="", "", VLOOKUP(A387, BTA!$A$3:$H$10000, 8, 0))</f>
        <v/>
      </c>
      <c r="D387" s="240" t="str">
        <f>IF(A387="","",VLOOKUP(A387,BTA!$A$3:$R$10000,18,0))</f>
        <v/>
      </c>
      <c r="E387" s="201" t="str">
        <f>IF(BTA!A388="", "", BTA!A388)</f>
        <v>ISMEN</v>
      </c>
    </row>
    <row r="388" spans="1:5">
      <c r="A388" s="240" t="str">
        <f>IF(BTA!W388="", "", BTA!W388)</f>
        <v/>
      </c>
      <c r="B388" s="201" t="str">
        <f>IF(BTA!U388="", "", BTA!U388)</f>
        <v/>
      </c>
      <c r="C388" s="201" t="str">
        <f>IF(A388="", "", VLOOKUP(A388, BTA!$A$3:$H$10000, 8, 0))</f>
        <v/>
      </c>
      <c r="D388" s="240" t="str">
        <f>IF(A388="","",VLOOKUP(A388,BTA!$A$3:$R$10000,18,0))</f>
        <v/>
      </c>
      <c r="E388" s="201" t="str">
        <f>IF(BTA!A389="", "", BTA!A389)</f>
        <v>OYYAT</v>
      </c>
    </row>
    <row r="389" spans="1:5">
      <c r="A389" s="240" t="str">
        <f>IF(BTA!W389="", "", BTA!W389)</f>
        <v/>
      </c>
      <c r="B389" s="201" t="str">
        <f>IF(BTA!U389="", "", BTA!U389)</f>
        <v/>
      </c>
      <c r="C389" s="201" t="str">
        <f>IF(A389="", "", VLOOKUP(A389, BTA!$A$3:$H$10000, 8, 0))</f>
        <v/>
      </c>
      <c r="D389" s="240" t="str">
        <f>IF(A389="","",VLOOKUP(A389,BTA!$A$3:$R$10000,18,0))</f>
        <v/>
      </c>
      <c r="E389" s="201" t="str">
        <f>IF(BTA!A390="", "", BTA!A390)</f>
        <v>MAGEN</v>
      </c>
    </row>
    <row r="390" spans="1:5">
      <c r="A390" s="240" t="str">
        <f>IF(BTA!W390="", "", BTA!W390)</f>
        <v/>
      </c>
      <c r="B390" s="201" t="str">
        <f>IF(BTA!U390="", "", BTA!U390)</f>
        <v/>
      </c>
      <c r="C390" s="201" t="str">
        <f>IF(A390="", "", VLOOKUP(A390, BTA!$A$3:$H$10000, 8, 0))</f>
        <v/>
      </c>
      <c r="D390" s="240" t="str">
        <f>IF(A390="","",VLOOKUP(A390,BTA!$A$3:$R$10000,18,0))</f>
        <v/>
      </c>
      <c r="E390" s="201" t="str">
        <f>IF(BTA!A391="", "", BTA!A391)</f>
        <v>VAKBN</v>
      </c>
    </row>
    <row r="391" spans="1:5">
      <c r="A391" s="240" t="str">
        <f>IF(BTA!W391="", "", BTA!W391)</f>
        <v/>
      </c>
      <c r="B391" s="201" t="str">
        <f>IF(BTA!U391="", "", BTA!U391)</f>
        <v/>
      </c>
      <c r="C391" s="201" t="str">
        <f>IF(A391="", "", VLOOKUP(A391, BTA!$A$3:$H$10000, 8, 0))</f>
        <v/>
      </c>
      <c r="D391" s="240" t="str">
        <f>IF(A391="","",VLOOKUP(A391,BTA!$A$3:$R$10000,18,0))</f>
        <v/>
      </c>
      <c r="E391" s="201" t="str">
        <f>IF(BTA!A392="", "", BTA!A392)</f>
        <v>AGHOL</v>
      </c>
    </row>
    <row r="392" spans="1:5">
      <c r="A392" s="240" t="str">
        <f>IF(BTA!W392="", "", BTA!W392)</f>
        <v/>
      </c>
      <c r="B392" s="201" t="str">
        <f>IF(BTA!U392="", "", BTA!U392)</f>
        <v/>
      </c>
      <c r="C392" s="201" t="str">
        <f>IF(A392="", "", VLOOKUP(A392, BTA!$A$3:$H$10000, 8, 0))</f>
        <v/>
      </c>
      <c r="D392" s="240" t="str">
        <f>IF(A392="","",VLOOKUP(A392,BTA!$A$3:$R$10000,18,0))</f>
        <v/>
      </c>
      <c r="E392" s="201" t="str">
        <f>IF(BTA!A393="", "", BTA!A393)</f>
        <v>SUNTK</v>
      </c>
    </row>
    <row r="393" spans="1:5">
      <c r="A393" s="240" t="str">
        <f>IF(BTA!W393="", "", BTA!W393)</f>
        <v/>
      </c>
      <c r="B393" s="201" t="str">
        <f>IF(BTA!U393="", "", BTA!U393)</f>
        <v/>
      </c>
      <c r="C393" s="201" t="str">
        <f>IF(A393="", "", VLOOKUP(A393, BTA!$A$3:$H$10000, 8, 0))</f>
        <v/>
      </c>
      <c r="D393" s="240" t="str">
        <f>IF(A393="","",VLOOKUP(A393,BTA!$A$3:$R$10000,18,0))</f>
        <v/>
      </c>
      <c r="E393" s="201" t="str">
        <f>IF(BTA!A394="", "", BTA!A394)</f>
        <v>ECOGR</v>
      </c>
    </row>
    <row r="394" spans="1:5">
      <c r="A394" s="240" t="str">
        <f>IF(BTA!W394="", "", BTA!W394)</f>
        <v/>
      </c>
      <c r="B394" s="201" t="str">
        <f>IF(BTA!U394="", "", BTA!U394)</f>
        <v/>
      </c>
      <c r="C394" s="201" t="str">
        <f>IF(A394="", "", VLOOKUP(A394, BTA!$A$3:$H$10000, 8, 0))</f>
        <v/>
      </c>
      <c r="D394" s="240" t="str">
        <f>IF(A394="","",VLOOKUP(A394,BTA!$A$3:$R$10000,18,0))</f>
        <v/>
      </c>
      <c r="E394" s="201" t="str">
        <f>IF(BTA!A395="", "", BTA!A395)</f>
        <v>YEOTK</v>
      </c>
    </row>
    <row r="395" spans="1:5">
      <c r="A395" s="240" t="str">
        <f>IF(BTA!W395="", "", BTA!W395)</f>
        <v/>
      </c>
      <c r="B395" s="201" t="str">
        <f>IF(BTA!U395="", "", BTA!U395)</f>
        <v/>
      </c>
      <c r="C395" s="201" t="str">
        <f>IF(A395="", "", VLOOKUP(A395, BTA!$A$3:$H$10000, 8, 0))</f>
        <v/>
      </c>
      <c r="D395" s="240" t="str">
        <f>IF(A395="","",VLOOKUP(A395,BTA!$A$3:$R$10000,18,0))</f>
        <v/>
      </c>
      <c r="E395" s="201" t="str">
        <f>IF(BTA!A396="", "", BTA!A396)</f>
        <v>CGCAM</v>
      </c>
    </row>
    <row r="396" spans="1:5">
      <c r="A396" s="240" t="str">
        <f>IF(BTA!W396="", "", BTA!W396)</f>
        <v/>
      </c>
      <c r="B396" s="201" t="str">
        <f>IF(BTA!U396="", "", BTA!U396)</f>
        <v/>
      </c>
      <c r="C396" s="201" t="str">
        <f>IF(A396="", "", VLOOKUP(A396, BTA!$A$3:$H$10000, 8, 0))</f>
        <v/>
      </c>
      <c r="D396" s="240" t="str">
        <f>IF(A396="","",VLOOKUP(A396,BTA!$A$3:$R$10000,18,0))</f>
        <v/>
      </c>
      <c r="E396" s="201" t="str">
        <f>IF(BTA!A397="", "", BTA!A397)</f>
        <v>CWENE</v>
      </c>
    </row>
    <row r="397" spans="1:5">
      <c r="A397" s="240" t="str">
        <f>IF(BTA!W397="", "", BTA!W397)</f>
        <v/>
      </c>
      <c r="B397" s="201" t="str">
        <f>IF(BTA!U397="", "", BTA!U397)</f>
        <v/>
      </c>
      <c r="C397" s="201" t="str">
        <f>IF(A397="", "", VLOOKUP(A397, BTA!$A$3:$H$10000, 8, 0))</f>
        <v/>
      </c>
      <c r="D397" s="240" t="str">
        <f>IF(A397="","",VLOOKUP(A397,BTA!$A$3:$R$10000,18,0))</f>
        <v/>
      </c>
      <c r="E397" s="201" t="str">
        <f>IF(BTA!A398="", "", BTA!A398)</f>
        <v>MIATK</v>
      </c>
    </row>
    <row r="398" spans="1:5">
      <c r="A398" s="240" t="str">
        <f>IF(BTA!W398="", "", BTA!W398)</f>
        <v/>
      </c>
      <c r="B398" s="201" t="str">
        <f>IF(BTA!U398="", "", BTA!U398)</f>
        <v/>
      </c>
      <c r="C398" s="201" t="str">
        <f>IF(A398="", "", VLOOKUP(A398, BTA!$A$3:$H$10000, 8, 0))</f>
        <v/>
      </c>
      <c r="D398" s="240" t="str">
        <f>IF(A398="","",VLOOKUP(A398,BTA!$A$3:$R$10000,18,0))</f>
        <v/>
      </c>
      <c r="E398" s="201" t="str">
        <f>IF(BTA!A399="", "", BTA!A399)</f>
        <v>YATAS</v>
      </c>
    </row>
    <row r="399" spans="1:5">
      <c r="A399" s="240" t="str">
        <f>IF(BTA!W399="", "", BTA!W399)</f>
        <v/>
      </c>
      <c r="B399" s="201" t="str">
        <f>IF(BTA!U399="", "", BTA!U399)</f>
        <v/>
      </c>
      <c r="C399" s="201" t="str">
        <f>IF(A399="", "", VLOOKUP(A399, BTA!$A$3:$H$10000, 8, 0))</f>
        <v/>
      </c>
      <c r="D399" s="240" t="str">
        <f>IF(A399="","",VLOOKUP(A399,BTA!$A$3:$R$10000,18,0))</f>
        <v/>
      </c>
      <c r="E399" s="201" t="str">
        <f>IF(BTA!A400="", "", BTA!A400)</f>
        <v>SURGY</v>
      </c>
    </row>
    <row r="400" spans="1:5">
      <c r="A400" s="240" t="str">
        <f>IF(BTA!W400="", "", BTA!W400)</f>
        <v/>
      </c>
      <c r="B400" s="201" t="str">
        <f>IF(BTA!U400="", "", BTA!U400)</f>
        <v/>
      </c>
      <c r="C400" s="201" t="str">
        <f>IF(A400="", "", VLOOKUP(A400, BTA!$A$3:$H$10000, 8, 0))</f>
        <v/>
      </c>
      <c r="D400" s="240" t="str">
        <f>IF(A400="","",VLOOKUP(A400,BTA!$A$3:$R$10000,18,0))</f>
        <v/>
      </c>
      <c r="E400" s="201" t="str">
        <f>IF(BTA!A401="", "", BTA!A401)</f>
        <v>TNZTP</v>
      </c>
    </row>
    <row r="401" spans="1:5">
      <c r="A401" s="240" t="str">
        <f>IF(BTA!W401="", "", BTA!W401)</f>
        <v/>
      </c>
      <c r="B401" s="201" t="str">
        <f>IF(BTA!U401="", "", BTA!U401)</f>
        <v/>
      </c>
      <c r="C401" s="201" t="str">
        <f>IF(A401="", "", VLOOKUP(A401, BTA!$A$3:$H$10000, 8, 0))</f>
        <v/>
      </c>
      <c r="D401" s="240" t="str">
        <f>IF(A401="","",VLOOKUP(A401,BTA!$A$3:$R$10000,18,0))</f>
        <v/>
      </c>
      <c r="E401" s="201" t="str">
        <f>IF(BTA!A402="", "", BTA!A402)</f>
        <v>RYSAS</v>
      </c>
    </row>
    <row r="402" spans="1:5">
      <c r="A402" s="240" t="str">
        <f>IF(BTA!W402="", "", BTA!W402)</f>
        <v/>
      </c>
      <c r="B402" s="201" t="str">
        <f>IF(BTA!U402="", "", BTA!U402)</f>
        <v/>
      </c>
      <c r="C402" s="201" t="str">
        <f>IF(A402="", "", VLOOKUP(A402, BTA!$A$3:$H$10000, 8, 0))</f>
        <v/>
      </c>
      <c r="D402" s="240" t="str">
        <f>IF(A402="","",VLOOKUP(A402,BTA!$A$3:$R$10000,18,0))</f>
        <v/>
      </c>
      <c r="E402" s="201" t="str">
        <f>IF(BTA!A403="", "", BTA!A403)</f>
        <v>LILAK</v>
      </c>
    </row>
    <row r="403" spans="1:5">
      <c r="A403" s="240" t="str">
        <f>IF(BTA!W403="", "", BTA!W403)</f>
        <v/>
      </c>
      <c r="B403" s="201" t="str">
        <f>IF(BTA!U403="", "", BTA!U403)</f>
        <v/>
      </c>
      <c r="C403" s="201" t="str">
        <f>IF(A403="", "", VLOOKUP(A403, BTA!$A$3:$H$10000, 8, 0))</f>
        <v/>
      </c>
      <c r="D403" s="240" t="str">
        <f>IF(A403="","",VLOOKUP(A403,BTA!$A$3:$R$10000,18,0))</f>
        <v/>
      </c>
      <c r="E403" s="201" t="str">
        <f>IF(BTA!A404="", "", BTA!A404)</f>
        <v>VESTL</v>
      </c>
    </row>
    <row r="404" spans="1:5">
      <c r="A404" s="240" t="str">
        <f>IF(BTA!W404="", "", BTA!W404)</f>
        <v/>
      </c>
      <c r="B404" s="201" t="str">
        <f>IF(BTA!U404="", "", BTA!U404)</f>
        <v/>
      </c>
      <c r="C404" s="201" t="str">
        <f>IF(A404="", "", VLOOKUP(A404, BTA!$A$3:$H$10000, 8, 0))</f>
        <v/>
      </c>
      <c r="D404" s="240" t="str">
        <f>IF(A404="","",VLOOKUP(A404,BTA!$A$3:$R$10000,18,0))</f>
        <v/>
      </c>
      <c r="E404" s="201" t="str">
        <f>IF(BTA!A405="", "", BTA!A405)</f>
        <v>KLKIM</v>
      </c>
    </row>
    <row r="405" spans="1:5">
      <c r="A405" s="240" t="str">
        <f>IF(BTA!W405="", "", BTA!W405)</f>
        <v/>
      </c>
      <c r="B405" s="201" t="str">
        <f>IF(BTA!U405="", "", BTA!U405)</f>
        <v/>
      </c>
      <c r="C405" s="201" t="str">
        <f>IF(A405="", "", VLOOKUP(A405, BTA!$A$3:$H$10000, 8, 0))</f>
        <v/>
      </c>
      <c r="D405" s="240" t="str">
        <f>IF(A405="","",VLOOKUP(A405,BTA!$A$3:$R$10000,18,0))</f>
        <v/>
      </c>
      <c r="E405" s="201" t="str">
        <f>IF(BTA!A406="", "", BTA!A406)</f>
        <v>AYDEM</v>
      </c>
    </row>
    <row r="406" spans="1:5">
      <c r="A406" s="240" t="str">
        <f>IF(BTA!W406="", "", BTA!W406)</f>
        <v/>
      </c>
      <c r="B406" s="201" t="str">
        <f>IF(BTA!U406="", "", BTA!U406)</f>
        <v/>
      </c>
      <c r="C406" s="201" t="str">
        <f>IF(A406="", "", VLOOKUP(A406, BTA!$A$3:$H$10000, 8, 0))</f>
        <v/>
      </c>
      <c r="D406" s="240" t="str">
        <f>IF(A406="","",VLOOKUP(A406,BTA!$A$3:$R$10000,18,0))</f>
        <v/>
      </c>
      <c r="E406" s="201" t="str">
        <f>IF(BTA!A407="", "", BTA!A407)</f>
        <v>MOPAS</v>
      </c>
    </row>
    <row r="407" spans="1:5">
      <c r="A407" s="240" t="str">
        <f>IF(BTA!W407="", "", BTA!W407)</f>
        <v/>
      </c>
      <c r="B407" s="201" t="str">
        <f>IF(BTA!U407="", "", BTA!U407)</f>
        <v/>
      </c>
      <c r="C407" s="201" t="str">
        <f>IF(A407="", "", VLOOKUP(A407, BTA!$A$3:$H$10000, 8, 0))</f>
        <v/>
      </c>
      <c r="D407" s="240" t="str">
        <f>IF(A407="","",VLOOKUP(A407,BTA!$A$3:$R$10000,18,0))</f>
        <v/>
      </c>
      <c r="E407" s="201" t="str">
        <f>IF(BTA!A408="", "", BTA!A408)</f>
        <v>BSOKE</v>
      </c>
    </row>
    <row r="408" spans="1:5">
      <c r="A408" s="240" t="str">
        <f>IF(BTA!W408="", "", BTA!W408)</f>
        <v/>
      </c>
      <c r="B408" s="201" t="str">
        <f>IF(BTA!U408="", "", BTA!U408)</f>
        <v/>
      </c>
      <c r="C408" s="201" t="str">
        <f>IF(A408="", "", VLOOKUP(A408, BTA!$A$3:$H$10000, 8, 0))</f>
        <v/>
      </c>
      <c r="D408" s="240" t="str">
        <f>IF(A408="","",VLOOKUP(A408,BTA!$A$3:$R$10000,18,0))</f>
        <v/>
      </c>
      <c r="E408" s="201" t="str">
        <f>IF(BTA!A409="", "", BTA!A409)</f>
        <v>ISGYO</v>
      </c>
    </row>
    <row r="409" spans="1:5">
      <c r="A409" s="240" t="str">
        <f>IF(BTA!W409="", "", BTA!W409)</f>
        <v/>
      </c>
      <c r="B409" s="201" t="str">
        <f>IF(BTA!U409="", "", BTA!U409)</f>
        <v/>
      </c>
      <c r="C409" s="201" t="str">
        <f>IF(A409="", "", VLOOKUP(A409, BTA!$A$3:$H$10000, 8, 0))</f>
        <v/>
      </c>
      <c r="D409" s="240" t="str">
        <f>IF(A409="","",VLOOKUP(A409,BTA!$A$3:$R$10000,18,0))</f>
        <v/>
      </c>
      <c r="E409" s="201" t="str">
        <f>IF(BTA!A410="", "", BTA!A410)</f>
        <v>SARKY</v>
      </c>
    </row>
    <row r="410" spans="1:5">
      <c r="A410" s="240" t="str">
        <f>IF(BTA!W410="", "", BTA!W410)</f>
        <v/>
      </c>
      <c r="B410" s="201" t="str">
        <f>IF(BTA!U410="", "", BTA!U410)</f>
        <v/>
      </c>
      <c r="C410" s="201" t="str">
        <f>IF(A410="", "", VLOOKUP(A410, BTA!$A$3:$H$10000, 8, 0))</f>
        <v/>
      </c>
      <c r="D410" s="240" t="str">
        <f>IF(A410="","",VLOOKUP(A410,BTA!$A$3:$R$10000,18,0))</f>
        <v/>
      </c>
      <c r="E410" s="201" t="str">
        <f>IF(BTA!A411="", "", BTA!A411)</f>
        <v>LIDER</v>
      </c>
    </row>
    <row r="411" spans="1:5">
      <c r="A411" s="240" t="str">
        <f>IF(BTA!W411="", "", BTA!W411)</f>
        <v/>
      </c>
      <c r="B411" s="201" t="str">
        <f>IF(BTA!U411="", "", BTA!U411)</f>
        <v/>
      </c>
      <c r="C411" s="201" t="str">
        <f>IF(A411="", "", VLOOKUP(A411, BTA!$A$3:$H$10000, 8, 0))</f>
        <v/>
      </c>
      <c r="D411" s="240" t="str">
        <f>IF(A411="","",VLOOKUP(A411,BTA!$A$3:$R$10000,18,0))</f>
        <v/>
      </c>
      <c r="E411" s="201" t="str">
        <f>IF(BTA!A412="", "", BTA!A412)</f>
        <v>KLSER</v>
      </c>
    </row>
    <row r="412" spans="1:5">
      <c r="A412" s="240" t="str">
        <f>IF(BTA!W412="", "", BTA!W412)</f>
        <v/>
      </c>
      <c r="B412" s="201" t="str">
        <f>IF(BTA!U412="", "", BTA!U412)</f>
        <v/>
      </c>
      <c r="C412" s="201" t="str">
        <f>IF(A412="", "", VLOOKUP(A412, BTA!$A$3:$H$10000, 8, 0))</f>
        <v/>
      </c>
      <c r="D412" s="240" t="str">
        <f>IF(A412="","",VLOOKUP(A412,BTA!$A$3:$R$10000,18,0))</f>
        <v/>
      </c>
      <c r="E412" s="201" t="str">
        <f>IF(BTA!A413="", "", BTA!A413)</f>
        <v>AKFYE</v>
      </c>
    </row>
    <row r="413" spans="1:5">
      <c r="A413" s="240" t="str">
        <f>IF(BTA!W413="", "", BTA!W413)</f>
        <v/>
      </c>
      <c r="B413" s="201" t="str">
        <f>IF(BTA!U413="", "", BTA!U413)</f>
        <v/>
      </c>
      <c r="C413" s="201" t="str">
        <f>IF(A413="", "", VLOOKUP(A413, BTA!$A$3:$H$10000, 8, 0))</f>
        <v/>
      </c>
      <c r="D413" s="240" t="str">
        <f>IF(A413="","",VLOOKUP(A413,BTA!$A$3:$R$10000,18,0))</f>
        <v/>
      </c>
      <c r="E413" s="201" t="str">
        <f>IF(BTA!A414="", "", BTA!A414)</f>
        <v>POLHO</v>
      </c>
    </row>
    <row r="414" spans="1:5">
      <c r="A414" s="240" t="str">
        <f>IF(BTA!W414="", "", BTA!W414)</f>
        <v/>
      </c>
      <c r="B414" s="201" t="str">
        <f>IF(BTA!U414="", "", BTA!U414)</f>
        <v/>
      </c>
      <c r="C414" s="201" t="str">
        <f>IF(A414="", "", VLOOKUP(A414, BTA!$A$3:$H$10000, 8, 0))</f>
        <v/>
      </c>
      <c r="D414" s="240" t="str">
        <f>IF(A414="","",VLOOKUP(A414,BTA!$A$3:$R$10000,18,0))</f>
        <v/>
      </c>
      <c r="E414" s="201" t="str">
        <f>IF(BTA!A415="", "", BTA!A415)</f>
        <v>GWIND</v>
      </c>
    </row>
    <row r="415" spans="1:5">
      <c r="A415" s="240" t="str">
        <f>IF(BTA!W415="", "", BTA!W415)</f>
        <v/>
      </c>
      <c r="B415" s="201" t="str">
        <f>IF(BTA!U415="", "", BTA!U415)</f>
        <v/>
      </c>
      <c r="C415" s="201" t="str">
        <f>IF(A415="", "", VLOOKUP(A415, BTA!$A$3:$H$10000, 8, 0))</f>
        <v/>
      </c>
      <c r="D415" s="240" t="str">
        <f>IF(A415="","",VLOOKUP(A415,BTA!$A$3:$R$10000,18,0))</f>
        <v/>
      </c>
      <c r="E415" s="201" t="str">
        <f>IF(BTA!A416="", "", BTA!A416)</f>
        <v>ORGE</v>
      </c>
    </row>
    <row r="416" spans="1:5">
      <c r="A416" s="240" t="str">
        <f>IF(BTA!W416="", "", BTA!W416)</f>
        <v/>
      </c>
      <c r="B416" s="201" t="str">
        <f>IF(BTA!U416="", "", BTA!U416)</f>
        <v/>
      </c>
      <c r="C416" s="201" t="str">
        <f>IF(A416="", "", VLOOKUP(A416, BTA!$A$3:$H$10000, 8, 0))</f>
        <v/>
      </c>
      <c r="D416" s="240" t="str">
        <f>IF(A416="","",VLOOKUP(A416,BTA!$A$3:$R$10000,18,0))</f>
        <v/>
      </c>
      <c r="E416" s="201" t="str">
        <f>IF(BTA!A417="", "", BTA!A417)</f>
        <v>BOBET</v>
      </c>
    </row>
    <row r="417" spans="1:5">
      <c r="A417" s="240" t="str">
        <f>IF(BTA!W417="", "", BTA!W417)</f>
        <v/>
      </c>
      <c r="B417" s="201" t="str">
        <f>IF(BTA!U417="", "", BTA!U417)</f>
        <v/>
      </c>
      <c r="C417" s="201" t="str">
        <f>IF(A417="", "", VLOOKUP(A417, BTA!$A$3:$H$10000, 8, 0))</f>
        <v/>
      </c>
      <c r="D417" s="240" t="str">
        <f>IF(A417="","",VLOOKUP(A417,BTA!$A$3:$R$10000,18,0))</f>
        <v/>
      </c>
      <c r="E417" s="201" t="str">
        <f>IF(BTA!A418="", "", BTA!A418)</f>
        <v>UCAYM</v>
      </c>
    </row>
    <row r="418" spans="1:5">
      <c r="A418" s="240" t="str">
        <f>IF(BTA!W418="", "", BTA!W418)</f>
        <v/>
      </c>
      <c r="B418" s="201" t="str">
        <f>IF(BTA!U418="", "", BTA!U418)</f>
        <v/>
      </c>
      <c r="C418" s="201" t="str">
        <f>IF(A418="", "", VLOOKUP(A418, BTA!$A$3:$H$10000, 8, 0))</f>
        <v/>
      </c>
      <c r="D418" s="240" t="str">
        <f>IF(A418="","",VLOOKUP(A418,BTA!$A$3:$R$10000,18,0))</f>
        <v/>
      </c>
      <c r="E418" s="201" t="str">
        <f>IF(BTA!A419="", "", BTA!A419)</f>
        <v>LMKDC</v>
      </c>
    </row>
    <row r="419" spans="1:5">
      <c r="A419" s="240" t="str">
        <f>IF(BTA!W419="", "", BTA!W419)</f>
        <v/>
      </c>
      <c r="B419" s="201" t="str">
        <f>IF(BTA!U419="", "", BTA!U419)</f>
        <v/>
      </c>
      <c r="C419" s="201" t="str">
        <f>IF(A419="", "", VLOOKUP(A419, BTA!$A$3:$H$10000, 8, 0))</f>
        <v/>
      </c>
      <c r="D419" s="240" t="str">
        <f>IF(A419="","",VLOOKUP(A419,BTA!$A$3:$R$10000,18,0))</f>
        <v/>
      </c>
      <c r="E419" s="201" t="str">
        <f>IF(BTA!A420="", "", BTA!A420)</f>
        <v>DOHOL</v>
      </c>
    </row>
    <row r="420" spans="1:5">
      <c r="A420" s="240" t="str">
        <f>IF(BTA!W420="", "", BTA!W420)</f>
        <v/>
      </c>
      <c r="B420" s="201" t="str">
        <f>IF(BTA!U420="", "", BTA!U420)</f>
        <v/>
      </c>
      <c r="C420" s="201" t="str">
        <f>IF(A420="", "", VLOOKUP(A420, BTA!$A$3:$H$10000, 8, 0))</f>
        <v/>
      </c>
      <c r="D420" s="240" t="str">
        <f>IF(A420="","",VLOOKUP(A420,BTA!$A$3:$R$10000,18,0))</f>
        <v/>
      </c>
      <c r="E420" s="201" t="str">
        <f>IF(BTA!A421="", "", BTA!A421)</f>
        <v>GOZDE</v>
      </c>
    </row>
    <row r="421" spans="1:5">
      <c r="A421" s="240" t="str">
        <f>IF(BTA!W421="", "", BTA!W421)</f>
        <v/>
      </c>
      <c r="B421" s="201" t="str">
        <f>IF(BTA!U421="", "", BTA!U421)</f>
        <v/>
      </c>
      <c r="C421" s="201" t="str">
        <f>IF(A421="", "", VLOOKUP(A421, BTA!$A$3:$H$10000, 8, 0))</f>
        <v/>
      </c>
      <c r="D421" s="240" t="str">
        <f>IF(A421="","",VLOOKUP(A421,BTA!$A$3:$R$10000,18,0))</f>
        <v/>
      </c>
      <c r="E421" s="201" t="str">
        <f>IF(BTA!A422="", "", BTA!A422)</f>
        <v>SDTTR</v>
      </c>
    </row>
    <row r="422" spans="1:5">
      <c r="A422" s="240" t="str">
        <f>IF(BTA!W422="", "", BTA!W422)</f>
        <v/>
      </c>
      <c r="B422" s="201" t="str">
        <f>IF(BTA!U422="", "", BTA!U422)</f>
        <v/>
      </c>
      <c r="C422" s="201" t="str">
        <f>IF(A422="", "", VLOOKUP(A422, BTA!$A$3:$H$10000, 8, 0))</f>
        <v/>
      </c>
      <c r="D422" s="240" t="str">
        <f>IF(A422="","",VLOOKUP(A422,BTA!$A$3:$R$10000,18,0))</f>
        <v/>
      </c>
      <c r="E422" s="201" t="str">
        <f>IF(BTA!A423="", "", BTA!A423)</f>
        <v>OYAKC</v>
      </c>
    </row>
    <row r="423" spans="1:5">
      <c r="A423" s="240" t="str">
        <f>IF(BTA!W423="", "", BTA!W423)</f>
        <v/>
      </c>
      <c r="B423" s="201" t="str">
        <f>IF(BTA!U423="", "", BTA!U423)</f>
        <v/>
      </c>
      <c r="C423" s="201" t="str">
        <f>IF(A423="", "", VLOOKUP(A423, BTA!$A$3:$H$10000, 8, 0))</f>
        <v/>
      </c>
      <c r="D423" s="240" t="str">
        <f>IF(A423="","",VLOOKUP(A423,BTA!$A$3:$R$10000,18,0))</f>
        <v/>
      </c>
      <c r="E423" s="201" t="str">
        <f>IF(BTA!A424="", "", BTA!A424)</f>
        <v>BIENY</v>
      </c>
    </row>
    <row r="424" spans="1:5">
      <c r="A424" s="240" t="str">
        <f>IF(BTA!W424="", "", BTA!W424)</f>
        <v/>
      </c>
      <c r="B424" s="201" t="str">
        <f>IF(BTA!U424="", "", BTA!U424)</f>
        <v/>
      </c>
      <c r="C424" s="201" t="str">
        <f>IF(A424="", "", VLOOKUP(A424, BTA!$A$3:$H$10000, 8, 0))</f>
        <v/>
      </c>
      <c r="D424" s="240" t="str">
        <f>IF(A424="","",VLOOKUP(A424,BTA!$A$3:$R$10000,18,0))</f>
        <v/>
      </c>
      <c r="E424" s="201" t="str">
        <f>IF(BTA!A425="", "", BTA!A425)</f>
        <v>PETKM</v>
      </c>
    </row>
    <row r="425" spans="1:5">
      <c r="A425" s="240" t="str">
        <f>IF(BTA!W425="", "", BTA!W425)</f>
        <v/>
      </c>
      <c r="B425" s="201" t="str">
        <f>IF(BTA!U425="", "", BTA!U425)</f>
        <v/>
      </c>
      <c r="C425" s="201" t="str">
        <f>IF(A425="", "", VLOOKUP(A425, BTA!$A$3:$H$10000, 8, 0))</f>
        <v/>
      </c>
      <c r="D425" s="240" t="str">
        <f>IF(A425="","",VLOOKUP(A425,BTA!$A$3:$R$10000,18,0))</f>
        <v/>
      </c>
      <c r="E425" s="201" t="str">
        <f>IF(BTA!A426="", "", BTA!A426)</f>
        <v>ZRGYO</v>
      </c>
    </row>
    <row r="426" spans="1:5">
      <c r="A426" s="240" t="str">
        <f>IF(BTA!W426="", "", BTA!W426)</f>
        <v/>
      </c>
      <c r="B426" s="201" t="str">
        <f>IF(BTA!U426="", "", BTA!U426)</f>
        <v/>
      </c>
      <c r="C426" s="201" t="str">
        <f>IF(A426="", "", VLOOKUP(A426, BTA!$A$3:$H$10000, 8, 0))</f>
        <v/>
      </c>
      <c r="D426" s="240" t="str">
        <f>IF(A426="","",VLOOKUP(A426,BTA!$A$3:$R$10000,18,0))</f>
        <v/>
      </c>
      <c r="E426" s="201" t="str">
        <f>IF(BTA!A427="", "", BTA!A427)</f>
        <v>EKGYO</v>
      </c>
    </row>
    <row r="427" spans="1:5">
      <c r="A427" s="240" t="str">
        <f>IF(BTA!W427="", "", BTA!W427)</f>
        <v/>
      </c>
      <c r="B427" s="201" t="str">
        <f>IF(BTA!U427="", "", BTA!U427)</f>
        <v/>
      </c>
      <c r="C427" s="201" t="str">
        <f>IF(A427="", "", VLOOKUP(A427, BTA!$A$3:$H$10000, 8, 0))</f>
        <v/>
      </c>
      <c r="D427" s="240" t="str">
        <f>IF(A427="","",VLOOKUP(A427,BTA!$A$3:$R$10000,18,0))</f>
        <v/>
      </c>
      <c r="E427" s="201" t="str">
        <f>IF(BTA!A428="", "", BTA!A428)</f>
        <v>BIOEN</v>
      </c>
    </row>
    <row r="428" spans="1:5">
      <c r="A428" s="240" t="str">
        <f>IF(BTA!W428="", "", BTA!W428)</f>
        <v/>
      </c>
      <c r="B428" s="201" t="str">
        <f>IF(BTA!U428="", "", BTA!U428)</f>
        <v/>
      </c>
      <c r="C428" s="201" t="str">
        <f>IF(A428="", "", VLOOKUP(A428, BTA!$A$3:$H$10000, 8, 0))</f>
        <v/>
      </c>
      <c r="D428" s="240" t="str">
        <f>IF(A428="","",VLOOKUP(A428,BTA!$A$3:$R$10000,18,0))</f>
        <v/>
      </c>
      <c r="E428" s="201" t="str">
        <f>IF(BTA!A429="", "", BTA!A429)</f>
        <v>ISFIN</v>
      </c>
    </row>
    <row r="429" spans="1:5">
      <c r="A429" s="240" t="str">
        <f>IF(BTA!W429="", "", BTA!W429)</f>
        <v/>
      </c>
      <c r="B429" s="201" t="str">
        <f>IF(BTA!U429="", "", BTA!U429)</f>
        <v/>
      </c>
      <c r="C429" s="201" t="str">
        <f>IF(A429="", "", VLOOKUP(A429, BTA!$A$3:$H$10000, 8, 0))</f>
        <v/>
      </c>
      <c r="D429" s="240" t="str">
        <f>IF(A429="","",VLOOKUP(A429,BTA!$A$3:$R$10000,18,0))</f>
        <v/>
      </c>
      <c r="E429" s="201" t="str">
        <f>IF(BTA!A430="", "", BTA!A430)</f>
        <v>PATEK</v>
      </c>
    </row>
    <row r="430" spans="1:5">
      <c r="A430" s="240" t="str">
        <f>IF(BTA!W430="", "", BTA!W430)</f>
        <v/>
      </c>
      <c r="B430" s="201" t="str">
        <f>IF(BTA!U430="", "", BTA!U430)</f>
        <v/>
      </c>
      <c r="C430" s="201" t="str">
        <f>IF(A430="", "", VLOOKUP(A430, BTA!$A$3:$H$10000, 8, 0))</f>
        <v/>
      </c>
      <c r="D430" s="240" t="str">
        <f>IF(A430="","",VLOOKUP(A430,BTA!$A$3:$R$10000,18,0))</f>
        <v/>
      </c>
      <c r="E430" s="201" t="str">
        <f>IF(BTA!A431="", "", BTA!A431)</f>
        <v>AEFES</v>
      </c>
    </row>
    <row r="431" spans="1:5">
      <c r="A431" s="240" t="str">
        <f>IF(BTA!W431="", "", BTA!W431)</f>
        <v/>
      </c>
      <c r="B431" s="201" t="str">
        <f>IF(BTA!U431="", "", BTA!U431)</f>
        <v/>
      </c>
      <c r="C431" s="201" t="str">
        <f>IF(A431="", "", VLOOKUP(A431, BTA!$A$3:$H$10000, 8, 0))</f>
        <v/>
      </c>
      <c r="D431" s="240" t="str">
        <f>IF(A431="","",VLOOKUP(A431,BTA!$A$3:$R$10000,18,0))</f>
        <v/>
      </c>
      <c r="E431" s="201" t="str">
        <f>IF(BTA!A432="", "", BTA!A432)</f>
        <v>KMPUR</v>
      </c>
    </row>
    <row r="432" spans="1:5">
      <c r="A432" s="240" t="str">
        <f>IF(BTA!W432="", "", BTA!W432)</f>
        <v/>
      </c>
      <c r="B432" s="201" t="str">
        <f>IF(BTA!U432="", "", BTA!U432)</f>
        <v/>
      </c>
      <c r="C432" s="201" t="str">
        <f>IF(A432="", "", VLOOKUP(A432, BTA!$A$3:$H$10000, 8, 0))</f>
        <v/>
      </c>
      <c r="D432" s="240" t="str">
        <f>IF(A432="","",VLOOKUP(A432,BTA!$A$3:$R$10000,18,0))</f>
        <v/>
      </c>
      <c r="E432" s="201" t="str">
        <f>IF(BTA!A433="", "", BTA!A433)</f>
        <v>EFOR</v>
      </c>
    </row>
    <row r="433" spans="1:5">
      <c r="A433" s="240" t="str">
        <f>IF(BTA!W433="", "", BTA!W433)</f>
        <v/>
      </c>
      <c r="B433" s="201" t="str">
        <f>IF(BTA!U433="", "", BTA!U433)</f>
        <v/>
      </c>
      <c r="C433" s="201" t="str">
        <f>IF(A433="", "", VLOOKUP(A433, BTA!$A$3:$H$10000, 8, 0))</f>
        <v/>
      </c>
      <c r="D433" s="240" t="str">
        <f>IF(A433="","",VLOOKUP(A433,BTA!$A$3:$R$10000,18,0))</f>
        <v/>
      </c>
      <c r="E433" s="201" t="str">
        <f>IF(BTA!A434="", "", BTA!A434)</f>
        <v>KBORU</v>
      </c>
    </row>
    <row r="434" spans="1:5">
      <c r="A434" s="240" t="str">
        <f>IF(BTA!W434="", "", BTA!W434)</f>
        <v/>
      </c>
      <c r="B434" s="201" t="str">
        <f>IF(BTA!U434="", "", BTA!U434)</f>
        <v/>
      </c>
      <c r="C434" s="201" t="str">
        <f>IF(A434="", "", VLOOKUP(A434, BTA!$A$3:$H$10000, 8, 0))</f>
        <v/>
      </c>
      <c r="D434" s="240" t="str">
        <f>IF(A434="","",VLOOKUP(A434,BTA!$A$3:$R$10000,18,0))</f>
        <v/>
      </c>
      <c r="E434" s="201" t="str">
        <f>IF(BTA!A435="", "", BTA!A435)</f>
        <v>AKFIS</v>
      </c>
    </row>
    <row r="435" spans="1:5">
      <c r="A435" s="240" t="str">
        <f>IF(BTA!W435="", "", BTA!W435)</f>
        <v/>
      </c>
      <c r="B435" s="201" t="str">
        <f>IF(BTA!U435="", "", BTA!U435)</f>
        <v/>
      </c>
      <c r="C435" s="201" t="str">
        <f>IF(A435="", "", VLOOKUP(A435, BTA!$A$3:$H$10000, 8, 0))</f>
        <v/>
      </c>
      <c r="D435" s="240" t="str">
        <f>IF(A435="","",VLOOKUP(A435,BTA!$A$3:$R$10000,18,0))</f>
        <v/>
      </c>
      <c r="E435" s="201" t="str">
        <f>IF(BTA!A436="", "", BTA!A436)</f>
        <v>ENDAE</v>
      </c>
    </row>
    <row r="436" spans="1:5">
      <c r="A436" s="240" t="str">
        <f>IF(BTA!W436="", "", BTA!W436)</f>
        <v/>
      </c>
      <c r="B436" s="201" t="str">
        <f>IF(BTA!U436="", "", BTA!U436)</f>
        <v/>
      </c>
      <c r="C436" s="201" t="str">
        <f>IF(A436="", "", VLOOKUP(A436, BTA!$A$3:$H$10000, 8, 0))</f>
        <v/>
      </c>
      <c r="D436" s="240" t="str">
        <f>IF(A436="","",VLOOKUP(A436,BTA!$A$3:$R$10000,18,0))</f>
        <v/>
      </c>
      <c r="E436" s="201" t="str">
        <f>IF(BTA!A437="", "", BTA!A437)</f>
        <v>ALTNY</v>
      </c>
    </row>
    <row r="437" spans="1:5">
      <c r="A437" s="240" t="str">
        <f>IF(BTA!W437="", "", BTA!W437)</f>
        <v/>
      </c>
      <c r="B437" s="201" t="str">
        <f>IF(BTA!U437="", "", BTA!U437)</f>
        <v/>
      </c>
      <c r="C437" s="201" t="str">
        <f>IF(A437="", "", VLOOKUP(A437, BTA!$A$3:$H$10000, 8, 0))</f>
        <v/>
      </c>
      <c r="D437" s="240" t="str">
        <f>IF(A437="","",VLOOKUP(A437,BTA!$A$3:$R$10000,18,0))</f>
        <v/>
      </c>
      <c r="E437" s="201" t="str">
        <f>IF(BTA!A438="", "", BTA!A438)</f>
        <v>GOKNR</v>
      </c>
    </row>
    <row r="438" spans="1:5">
      <c r="A438" s="240" t="str">
        <f>IF(BTA!W438="", "", BTA!W438)</f>
        <v/>
      </c>
      <c r="B438" s="201" t="str">
        <f>IF(BTA!U438="", "", BTA!U438)</f>
        <v/>
      </c>
      <c r="C438" s="201" t="str">
        <f>IF(A438="", "", VLOOKUP(A438, BTA!$A$3:$H$10000, 8, 0))</f>
        <v/>
      </c>
      <c r="D438" s="240" t="str">
        <f>IF(A438="","",VLOOKUP(A438,BTA!$A$3:$R$10000,18,0))</f>
        <v/>
      </c>
      <c r="E438" s="201" t="str">
        <f>IF(BTA!A439="", "", BTA!A439)</f>
        <v>GLYHO</v>
      </c>
    </row>
    <row r="439" spans="1:5">
      <c r="A439" s="240" t="str">
        <f>IF(BTA!W439="", "", BTA!W439)</f>
        <v/>
      </c>
      <c r="B439" s="201" t="str">
        <f>IF(BTA!U439="", "", BTA!U439)</f>
        <v/>
      </c>
      <c r="C439" s="201" t="str">
        <f>IF(A439="", "", VLOOKUP(A439, BTA!$A$3:$H$10000, 8, 0))</f>
        <v/>
      </c>
      <c r="D439" s="240" t="str">
        <f>IF(A439="","",VLOOKUP(A439,BTA!$A$3:$R$10000,18,0))</f>
        <v/>
      </c>
      <c r="E439" s="201" t="str">
        <f>IF(BTA!A440="", "", BTA!A440)</f>
        <v>CVKMD</v>
      </c>
    </row>
    <row r="440" spans="1:5">
      <c r="A440" s="240" t="str">
        <f>IF(BTA!W440="", "", BTA!W440)</f>
        <v/>
      </c>
      <c r="B440" s="201" t="str">
        <f>IF(BTA!U440="", "", BTA!U440)</f>
        <v/>
      </c>
      <c r="C440" s="201" t="str">
        <f>IF(A440="", "", VLOOKUP(A440, BTA!$A$3:$H$10000, 8, 0))</f>
        <v/>
      </c>
      <c r="D440" s="240" t="str">
        <f>IF(A440="","",VLOOKUP(A440,BTA!$A$3:$R$10000,18,0))</f>
        <v/>
      </c>
      <c r="E440" s="201" t="str">
        <f>IF(BTA!A441="", "", BTA!A441)</f>
        <v>MERIT</v>
      </c>
    </row>
    <row r="441" spans="1:5">
      <c r="A441" s="240" t="str">
        <f>IF(BTA!W441="", "", BTA!W441)</f>
        <v/>
      </c>
      <c r="B441" s="201" t="str">
        <f>IF(BTA!U441="", "", BTA!U441)</f>
        <v/>
      </c>
      <c r="C441" s="201" t="str">
        <f>IF(A441="", "", VLOOKUP(A441, BTA!$A$3:$H$10000, 8, 0))</f>
        <v/>
      </c>
      <c r="D441" s="240" t="str">
        <f>IF(A441="","",VLOOKUP(A441,BTA!$A$3:$R$10000,18,0))</f>
        <v/>
      </c>
      <c r="E441" s="201" t="str">
        <f>IF(BTA!A442="", "", BTA!A442)</f>
        <v>SAFKR</v>
      </c>
    </row>
    <row r="442" spans="1:5">
      <c r="A442" s="240" t="str">
        <f>IF(BTA!W442="", "", BTA!W442)</f>
        <v/>
      </c>
      <c r="B442" s="201" t="str">
        <f>IF(BTA!U442="", "", BTA!U442)</f>
        <v/>
      </c>
      <c r="C442" s="201" t="str">
        <f>IF(A442="", "", VLOOKUP(A442, BTA!$A$3:$H$10000, 8, 0))</f>
        <v/>
      </c>
      <c r="D442" s="240" t="str">
        <f>IF(A442="","",VLOOKUP(A442,BTA!$A$3:$R$10000,18,0))</f>
        <v/>
      </c>
      <c r="E442" s="201" t="str">
        <f>IF(BTA!A443="", "", BTA!A443)</f>
        <v>KCAER</v>
      </c>
    </row>
    <row r="443" spans="1:5">
      <c r="A443" s="240" t="str">
        <f>IF(BTA!W443="", "", BTA!W443)</f>
        <v/>
      </c>
      <c r="B443" s="201" t="str">
        <f>IF(BTA!U443="", "", BTA!U443)</f>
        <v/>
      </c>
      <c r="C443" s="201" t="str">
        <f>IF(A443="", "", VLOOKUP(A443, BTA!$A$3:$H$10000, 8, 0))</f>
        <v/>
      </c>
      <c r="D443" s="240" t="str">
        <f>IF(A443="","",VLOOKUP(A443,BTA!$A$3:$R$10000,18,0))</f>
        <v/>
      </c>
      <c r="E443" s="201" t="str">
        <f>IF(BTA!A444="", "", BTA!A444)</f>
        <v>MOGAN</v>
      </c>
    </row>
    <row r="444" spans="1:5">
      <c r="A444" s="240" t="str">
        <f>IF(BTA!W444="", "", BTA!W444)</f>
        <v/>
      </c>
      <c r="B444" s="201" t="str">
        <f>IF(BTA!U444="", "", BTA!U444)</f>
        <v/>
      </c>
      <c r="C444" s="201" t="str">
        <f>IF(A444="", "", VLOOKUP(A444, BTA!$A$3:$H$10000, 8, 0))</f>
        <v/>
      </c>
      <c r="D444" s="240" t="str">
        <f>IF(A444="","",VLOOKUP(A444,BTA!$A$3:$R$10000,18,0))</f>
        <v/>
      </c>
      <c r="E444" s="201" t="str">
        <f>IF(BTA!A445="", "", BTA!A445)</f>
        <v>BERA</v>
      </c>
    </row>
    <row r="445" spans="1:5">
      <c r="A445" s="240" t="str">
        <f>IF(BTA!W445="", "", BTA!W445)</f>
        <v/>
      </c>
      <c r="B445" s="201" t="str">
        <f>IF(BTA!U445="", "", BTA!U445)</f>
        <v/>
      </c>
      <c r="C445" s="201" t="str">
        <f>IF(A445="", "", VLOOKUP(A445, BTA!$A$3:$H$10000, 8, 0))</f>
        <v/>
      </c>
      <c r="D445" s="240" t="str">
        <f>IF(A445="","",VLOOKUP(A445,BTA!$A$3:$R$10000,18,0))</f>
        <v/>
      </c>
      <c r="E445" s="201" t="str">
        <f>IF(BTA!A446="", "", BTA!A446)</f>
        <v>OZKGY</v>
      </c>
    </row>
    <row r="446" spans="1:5">
      <c r="A446" s="240" t="str">
        <f>IF(BTA!W446="", "", BTA!W446)</f>
        <v/>
      </c>
      <c r="B446" s="201" t="str">
        <f>IF(BTA!U446="", "", BTA!U446)</f>
        <v/>
      </c>
      <c r="C446" s="201" t="str">
        <f>IF(A446="", "", VLOOKUP(A446, BTA!$A$3:$H$10000, 8, 0))</f>
        <v/>
      </c>
      <c r="D446" s="240" t="str">
        <f>IF(A446="","",VLOOKUP(A446,BTA!$A$3:$R$10000,18,0))</f>
        <v/>
      </c>
      <c r="E446" s="201" t="str">
        <f>IF(BTA!A447="", "", BTA!A447)</f>
        <v>ISCTR</v>
      </c>
    </row>
    <row r="447" spans="1:5">
      <c r="A447" s="240" t="str">
        <f>IF(BTA!W447="", "", BTA!W447)</f>
        <v/>
      </c>
      <c r="B447" s="201" t="str">
        <f>IF(BTA!U447="", "", BTA!U447)</f>
        <v/>
      </c>
      <c r="C447" s="201" t="str">
        <f>IF(A447="", "", VLOOKUP(A447, BTA!$A$3:$H$10000, 8, 0))</f>
        <v/>
      </c>
      <c r="D447" s="240" t="str">
        <f>IF(A447="","",VLOOKUP(A447,BTA!$A$3:$R$10000,18,0))</f>
        <v/>
      </c>
      <c r="E447" s="201" t="str">
        <f>IF(BTA!A448="", "", BTA!A448)</f>
        <v>ATATR</v>
      </c>
    </row>
    <row r="448" spans="1:5">
      <c r="A448" s="240" t="str">
        <f>IF(BTA!W448="", "", BTA!W448)</f>
        <v/>
      </c>
      <c r="B448" s="201" t="str">
        <f>IF(BTA!U448="", "", BTA!U448)</f>
        <v/>
      </c>
      <c r="C448" s="201" t="str">
        <f>IF(A448="", "", VLOOKUP(A448, BTA!$A$3:$H$10000, 8, 0))</f>
        <v/>
      </c>
      <c r="D448" s="240" t="str">
        <f>IF(A448="","",VLOOKUP(A448,BTA!$A$3:$R$10000,18,0))</f>
        <v/>
      </c>
      <c r="E448" s="201" t="str">
        <f>IF(BTA!A449="", "", BTA!A449)</f>
        <v>BESLR</v>
      </c>
    </row>
    <row r="449" spans="1:5">
      <c r="A449" s="240" t="str">
        <f>IF(BTA!W449="", "", BTA!W449)</f>
        <v/>
      </c>
      <c r="B449" s="201" t="str">
        <f>IF(BTA!U449="", "", BTA!U449)</f>
        <v/>
      </c>
      <c r="C449" s="201" t="str">
        <f>IF(A449="", "", VLOOKUP(A449, BTA!$A$3:$H$10000, 8, 0))</f>
        <v/>
      </c>
      <c r="D449" s="240" t="str">
        <f>IF(A449="","",VLOOKUP(A449,BTA!$A$3:$R$10000,18,0))</f>
        <v/>
      </c>
      <c r="E449" s="201" t="str">
        <f>IF(BTA!A450="", "", BTA!A450)</f>
        <v>MOBTL</v>
      </c>
    </row>
    <row r="450" spans="1:5">
      <c r="A450" s="240" t="str">
        <f>IF(BTA!W450="", "", BTA!W450)</f>
        <v/>
      </c>
      <c r="B450" s="201" t="str">
        <f>IF(BTA!U450="", "", BTA!U450)</f>
        <v/>
      </c>
      <c r="C450" s="201" t="str">
        <f>IF(A450="", "", VLOOKUP(A450, BTA!$A$3:$H$10000, 8, 0))</f>
        <v/>
      </c>
      <c r="D450" s="240" t="str">
        <f>IF(A450="","",VLOOKUP(A450,BTA!$A$3:$R$10000,18,0))</f>
        <v/>
      </c>
      <c r="E450" s="201" t="str">
        <f>IF(BTA!A451="", "", BTA!A451)</f>
        <v>KARSN</v>
      </c>
    </row>
    <row r="451" spans="1:5">
      <c r="A451" s="240" t="str">
        <f>IF(BTA!W451="", "", BTA!W451)</f>
        <v/>
      </c>
      <c r="B451" s="201" t="str">
        <f>IF(BTA!U451="", "", BTA!U451)</f>
        <v/>
      </c>
      <c r="C451" s="201" t="str">
        <f>IF(A451="", "", VLOOKUP(A451, BTA!$A$3:$H$10000, 8, 0))</f>
        <v/>
      </c>
      <c r="D451" s="240" t="str">
        <f>IF(A451="","",VLOOKUP(A451,BTA!$A$3:$R$10000,18,0))</f>
        <v/>
      </c>
      <c r="E451" s="201" t="str">
        <f>IF(BTA!A452="", "", BTA!A452)</f>
        <v>PAPIL</v>
      </c>
    </row>
    <row r="452" spans="1:5">
      <c r="A452" s="240" t="str">
        <f>IF(BTA!W452="", "", BTA!W452)</f>
        <v/>
      </c>
      <c r="B452" s="201" t="str">
        <f>IF(BTA!U452="", "", BTA!U452)</f>
        <v/>
      </c>
      <c r="C452" s="201" t="str">
        <f>IF(A452="", "", VLOOKUP(A452, BTA!$A$3:$H$10000, 8, 0))</f>
        <v/>
      </c>
      <c r="D452" s="240" t="str">
        <f>IF(A452="","",VLOOKUP(A452,BTA!$A$3:$R$10000,18,0))</f>
        <v/>
      </c>
      <c r="E452" s="201" t="str">
        <f>IF(BTA!A453="", "", BTA!A453)</f>
        <v>KOTON</v>
      </c>
    </row>
    <row r="453" spans="1:5">
      <c r="A453" s="240" t="str">
        <f>IF(BTA!W453="", "", BTA!W453)</f>
        <v/>
      </c>
      <c r="B453" s="201" t="str">
        <f>IF(BTA!U453="", "", BTA!U453)</f>
        <v/>
      </c>
      <c r="C453" s="201" t="str">
        <f>IF(A453="", "", VLOOKUP(A453, BTA!$A$3:$H$10000, 8, 0))</f>
        <v/>
      </c>
      <c r="D453" s="240" t="str">
        <f>IF(A453="","",VLOOKUP(A453,BTA!$A$3:$R$10000,18,0))</f>
        <v/>
      </c>
      <c r="E453" s="201" t="str">
        <f>IF(BTA!A454="", "", BTA!A454)</f>
        <v>INDES</v>
      </c>
    </row>
    <row r="454" spans="1:5">
      <c r="A454" s="240" t="str">
        <f>IF(BTA!W454="", "", BTA!W454)</f>
        <v/>
      </c>
      <c r="B454" s="201" t="str">
        <f>IF(BTA!U454="", "", BTA!U454)</f>
        <v/>
      </c>
      <c r="C454" s="201" t="str">
        <f>IF(A454="", "", VLOOKUP(A454, BTA!$A$3:$H$10000, 8, 0))</f>
        <v/>
      </c>
      <c r="D454" s="240" t="str">
        <f>IF(A454="","",VLOOKUP(A454,BTA!$A$3:$R$10000,18,0))</f>
        <v/>
      </c>
      <c r="E454" s="201" t="str">
        <f>IF(BTA!A455="", "", BTA!A455)</f>
        <v>NTGAZ</v>
      </c>
    </row>
    <row r="455" spans="1:5">
      <c r="A455" s="240" t="str">
        <f>IF(BTA!W455="", "", BTA!W455)</f>
        <v/>
      </c>
      <c r="B455" s="201" t="str">
        <f>IF(BTA!U455="", "", BTA!U455)</f>
        <v/>
      </c>
      <c r="C455" s="201" t="str">
        <f>IF(A455="", "", VLOOKUP(A455, BTA!$A$3:$H$10000, 8, 0))</f>
        <v/>
      </c>
      <c r="D455" s="240" t="str">
        <f>IF(A455="","",VLOOKUP(A455,BTA!$A$3:$R$10000,18,0))</f>
        <v/>
      </c>
      <c r="E455" s="201" t="str">
        <f>IF(BTA!A456="", "", BTA!A456)</f>
        <v>GENIL</v>
      </c>
    </row>
    <row r="456" spans="1:5">
      <c r="A456" s="240" t="str">
        <f>IF(BTA!W456="", "", BTA!W456)</f>
        <v/>
      </c>
      <c r="B456" s="201" t="str">
        <f>IF(BTA!U456="", "", BTA!U456)</f>
        <v/>
      </c>
      <c r="C456" s="201" t="str">
        <f>IF(A456="", "", VLOOKUP(A456, BTA!$A$3:$H$10000, 8, 0))</f>
        <v/>
      </c>
      <c r="D456" s="240" t="str">
        <f>IF(A456="","",VLOOKUP(A456,BTA!$A$3:$R$10000,18,0))</f>
        <v/>
      </c>
      <c r="E456" s="201" t="str">
        <f>IF(BTA!A457="", "", BTA!A457)</f>
        <v>VAKFA</v>
      </c>
    </row>
    <row r="457" spans="1:5">
      <c r="A457" s="240" t="str">
        <f>IF(BTA!W457="", "", BTA!W457)</f>
        <v/>
      </c>
      <c r="B457" s="201" t="str">
        <f>IF(BTA!U457="", "", BTA!U457)</f>
        <v/>
      </c>
      <c r="C457" s="201" t="str">
        <f>IF(A457="", "", VLOOKUP(A457, BTA!$A$3:$H$10000, 8, 0))</f>
        <v/>
      </c>
      <c r="D457" s="240" t="str">
        <f>IF(A457="","",VLOOKUP(A457,BTA!$A$3:$R$10000,18,0))</f>
        <v/>
      </c>
      <c r="E457" s="201" t="str">
        <f>IF(BTA!A458="", "", BTA!A458)</f>
        <v>ASGYO</v>
      </c>
    </row>
    <row r="458" spans="1:5">
      <c r="A458" s="240" t="str">
        <f>IF(BTA!W458="", "", BTA!W458)</f>
        <v/>
      </c>
      <c r="B458" s="201" t="str">
        <f>IF(BTA!U458="", "", BTA!U458)</f>
        <v/>
      </c>
      <c r="C458" s="201" t="str">
        <f>IF(A458="", "", VLOOKUP(A458, BTA!$A$3:$H$10000, 8, 0))</f>
        <v/>
      </c>
      <c r="D458" s="240" t="str">
        <f>IF(A458="","",VLOOKUP(A458,BTA!$A$3:$R$10000,18,0))</f>
        <v/>
      </c>
      <c r="E458" s="201" t="str">
        <f>IF(BTA!A459="", "", BTA!A459)</f>
        <v>ENERY</v>
      </c>
    </row>
    <row r="459" spans="1:5">
      <c r="A459" s="240" t="str">
        <f>IF(BTA!W459="", "", BTA!W459)</f>
        <v/>
      </c>
      <c r="B459" s="201" t="str">
        <f>IF(BTA!U459="", "", BTA!U459)</f>
        <v/>
      </c>
      <c r="C459" s="201" t="str">
        <f>IF(A459="", "", VLOOKUP(A459, BTA!$A$3:$H$10000, 8, 0))</f>
        <v/>
      </c>
      <c r="D459" s="240" t="str">
        <f>IF(A459="","",VLOOKUP(A459,BTA!$A$3:$R$10000,18,0))</f>
        <v/>
      </c>
      <c r="E459" s="201" t="str">
        <f>IF(BTA!A460="", "", BTA!A460)</f>
        <v>TSKB</v>
      </c>
    </row>
    <row r="460" spans="1:5">
      <c r="A460" s="240" t="str">
        <f>IF(BTA!W460="", "", BTA!W460)</f>
        <v/>
      </c>
      <c r="B460" s="201" t="str">
        <f>IF(BTA!U460="", "", BTA!U460)</f>
        <v/>
      </c>
      <c r="C460" s="201" t="str">
        <f>IF(A460="", "", VLOOKUP(A460, BTA!$A$3:$H$10000, 8, 0))</f>
        <v/>
      </c>
      <c r="D460" s="240" t="str">
        <f>IF(A460="","",VLOOKUP(A460,BTA!$A$3:$R$10000,18,0))</f>
        <v/>
      </c>
      <c r="E460" s="201" t="str">
        <f>IF(BTA!A461="", "", BTA!A461)</f>
        <v>AKSA</v>
      </c>
    </row>
    <row r="461" spans="1:5">
      <c r="A461" s="240" t="str">
        <f>IF(BTA!W461="", "", BTA!W461)</f>
        <v/>
      </c>
      <c r="B461" s="201" t="str">
        <f>IF(BTA!U461="", "", BTA!U461)</f>
        <v/>
      </c>
      <c r="C461" s="201" t="str">
        <f>IF(A461="", "", VLOOKUP(A461, BTA!$A$3:$H$10000, 8, 0))</f>
        <v/>
      </c>
      <c r="D461" s="240" t="str">
        <f>IF(A461="","",VLOOKUP(A461,BTA!$A$3:$R$10000,18,0))</f>
        <v/>
      </c>
      <c r="E461" s="201" t="str">
        <f>IF(BTA!A462="", "", BTA!A462)</f>
        <v>AKSGY</v>
      </c>
    </row>
    <row r="462" spans="1:5">
      <c r="A462" s="240" t="str">
        <f>IF(BTA!W462="", "", BTA!W462)</f>
        <v/>
      </c>
      <c r="B462" s="201" t="str">
        <f>IF(BTA!U462="", "", BTA!U462)</f>
        <v/>
      </c>
      <c r="C462" s="201" t="str">
        <f>IF(A462="", "", VLOOKUP(A462, BTA!$A$3:$H$10000, 8, 0))</f>
        <v/>
      </c>
      <c r="D462" s="240" t="str">
        <f>IF(A462="","",VLOOKUP(A462,BTA!$A$3:$R$10000,18,0))</f>
        <v/>
      </c>
      <c r="E462" s="201" t="str">
        <f>IF(BTA!A463="", "", BTA!A463)</f>
        <v>YYLGD</v>
      </c>
    </row>
    <row r="463" spans="1:5">
      <c r="A463" s="240" t="str">
        <f>IF(BTA!W463="", "", BTA!W463)</f>
        <v/>
      </c>
      <c r="B463" s="201" t="str">
        <f>IF(BTA!U463="", "", BTA!U463)</f>
        <v/>
      </c>
      <c r="C463" s="201" t="str">
        <f>IF(A463="", "", VLOOKUP(A463, BTA!$A$3:$H$10000, 8, 0))</f>
        <v/>
      </c>
      <c r="D463" s="240" t="str">
        <f>IF(A463="","",VLOOKUP(A463,BTA!$A$3:$R$10000,18,0))</f>
        <v/>
      </c>
      <c r="E463" s="201" t="str">
        <f>IF(BTA!A464="", "", BTA!A464)</f>
        <v>ZERGY</v>
      </c>
    </row>
    <row r="464" spans="1:5">
      <c r="A464" s="240" t="str">
        <f>IF(BTA!W464="", "", BTA!W464)</f>
        <v/>
      </c>
      <c r="B464" s="201" t="str">
        <f>IF(BTA!U464="", "", BTA!U464)</f>
        <v/>
      </c>
      <c r="C464" s="201" t="str">
        <f>IF(A464="", "", VLOOKUP(A464, BTA!$A$3:$H$10000, 8, 0))</f>
        <v/>
      </c>
      <c r="D464" s="240" t="str">
        <f>IF(A464="","",VLOOKUP(A464,BTA!$A$3:$R$10000,18,0))</f>
        <v/>
      </c>
      <c r="E464" s="201" t="str">
        <f>IF(BTA!A465="", "", BTA!A465)</f>
        <v>BINHO</v>
      </c>
    </row>
    <row r="465" spans="1:5">
      <c r="A465" s="240" t="str">
        <f>IF(BTA!W465="", "", BTA!W465)</f>
        <v/>
      </c>
      <c r="B465" s="201" t="str">
        <f>IF(BTA!U465="", "", BTA!U465)</f>
        <v/>
      </c>
      <c r="C465" s="201" t="str">
        <f>IF(A465="", "", VLOOKUP(A465, BTA!$A$3:$H$10000, 8, 0))</f>
        <v/>
      </c>
      <c r="D465" s="240" t="str">
        <f>IF(A465="","",VLOOKUP(A465,BTA!$A$3:$R$10000,18,0))</f>
        <v/>
      </c>
      <c r="E465" s="201" t="str">
        <f>IF(BTA!A466="", "", BTA!A466)</f>
        <v>TEZOL</v>
      </c>
    </row>
    <row r="466" spans="1:5">
      <c r="A466" s="240" t="str">
        <f>IF(BTA!W466="", "", BTA!W466)</f>
        <v/>
      </c>
      <c r="B466" s="201" t="str">
        <f>IF(BTA!U466="", "", BTA!U466)</f>
        <v/>
      </c>
      <c r="C466" s="201" t="str">
        <f>IF(A466="", "", VLOOKUP(A466, BTA!$A$3:$H$10000, 8, 0))</f>
        <v/>
      </c>
      <c r="D466" s="240" t="str">
        <f>IF(A466="","",VLOOKUP(A466,BTA!$A$3:$R$10000,18,0))</f>
        <v/>
      </c>
      <c r="E466" s="201" t="str">
        <f>IF(BTA!A467="", "", BTA!A467)</f>
        <v>BARMA</v>
      </c>
    </row>
    <row r="467" spans="1:5">
      <c r="A467" s="240" t="str">
        <f>IF(BTA!W467="", "", BTA!W467)</f>
        <v/>
      </c>
      <c r="B467" s="201" t="str">
        <f>IF(BTA!U467="", "", BTA!U467)</f>
        <v/>
      </c>
      <c r="C467" s="201" t="str">
        <f>IF(A467="", "", VLOOKUP(A467, BTA!$A$3:$H$10000, 8, 0))</f>
        <v/>
      </c>
      <c r="D467" s="240" t="str">
        <f>IF(A467="","",VLOOKUP(A467,BTA!$A$3:$R$10000,18,0))</f>
        <v/>
      </c>
      <c r="E467" s="201" t="str">
        <f>IF(BTA!A468="", "", BTA!A468)</f>
        <v>BALSU</v>
      </c>
    </row>
    <row r="468" spans="1:5">
      <c r="A468" s="240" t="str">
        <f>IF(BTA!W468="", "", BTA!W468)</f>
        <v/>
      </c>
      <c r="B468" s="201" t="str">
        <f>IF(BTA!U468="", "", BTA!U468)</f>
        <v/>
      </c>
      <c r="C468" s="201" t="str">
        <f>IF(A468="", "", VLOOKUP(A468, BTA!$A$3:$H$10000, 8, 0))</f>
        <v/>
      </c>
      <c r="D468" s="240" t="str">
        <f>IF(A468="","",VLOOKUP(A468,BTA!$A$3:$R$10000,18,0))</f>
        <v/>
      </c>
      <c r="E468" s="201" t="str">
        <f>IF(BTA!A469="", "", BTA!A469)</f>
        <v>SMRTG</v>
      </c>
    </row>
    <row r="469" spans="1:5">
      <c r="A469" s="240" t="str">
        <f>IF(BTA!W469="", "", BTA!W469)</f>
        <v/>
      </c>
      <c r="B469" s="201" t="str">
        <f>IF(BTA!U469="", "", BTA!U469)</f>
        <v/>
      </c>
      <c r="C469" s="201" t="str">
        <f>IF(A469="", "", VLOOKUP(A469, BTA!$A$3:$H$10000, 8, 0))</f>
        <v/>
      </c>
      <c r="D469" s="240" t="str">
        <f>IF(A469="","",VLOOKUP(A469,BTA!$A$3:$R$10000,18,0))</f>
        <v/>
      </c>
      <c r="E469" s="201" t="str">
        <f>IF(BTA!A470="", "", BTA!A470)</f>
        <v>KAREL</v>
      </c>
    </row>
    <row r="470" spans="1:5">
      <c r="A470" s="240" t="str">
        <f>IF(BTA!W470="", "", BTA!W470)</f>
        <v/>
      </c>
      <c r="B470" s="201" t="str">
        <f>IF(BTA!U470="", "", BTA!U470)</f>
        <v/>
      </c>
      <c r="C470" s="201" t="str">
        <f>IF(A470="", "", VLOOKUP(A470, BTA!$A$3:$H$10000, 8, 0))</f>
        <v/>
      </c>
      <c r="D470" s="240" t="str">
        <f>IF(A470="","",VLOOKUP(A470,BTA!$A$3:$R$10000,18,0))</f>
        <v/>
      </c>
      <c r="E470" s="201" t="str">
        <f>IF(BTA!A471="", "", BTA!A471)</f>
        <v>FZLGY</v>
      </c>
    </row>
    <row r="471" spans="1:5">
      <c r="A471" s="240" t="str">
        <f>IF(BTA!W471="", "", BTA!W471)</f>
        <v/>
      </c>
      <c r="B471" s="201" t="str">
        <f>IF(BTA!U471="", "", BTA!U471)</f>
        <v/>
      </c>
      <c r="C471" s="201" t="str">
        <f>IF(A471="", "", VLOOKUP(A471, BTA!$A$3:$H$10000, 8, 0))</f>
        <v/>
      </c>
      <c r="D471" s="240" t="str">
        <f>IF(A471="","",VLOOKUP(A471,BTA!$A$3:$R$10000,18,0))</f>
        <v/>
      </c>
      <c r="E471" s="201" t="str">
        <f>IF(BTA!A472="", "", BTA!A472)</f>
        <v>DAPGM</v>
      </c>
    </row>
    <row r="472" spans="1:5">
      <c r="A472" s="240" t="str">
        <f>IF(BTA!W472="", "", BTA!W472)</f>
        <v/>
      </c>
      <c r="B472" s="201" t="str">
        <f>IF(BTA!U472="", "", BTA!U472)</f>
        <v/>
      </c>
      <c r="C472" s="201" t="str">
        <f>IF(A472="", "", VLOOKUP(A472, BTA!$A$3:$H$10000, 8, 0))</f>
        <v/>
      </c>
      <c r="D472" s="240" t="str">
        <f>IF(A472="","",VLOOKUP(A472,BTA!$A$3:$R$10000,18,0))</f>
        <v/>
      </c>
      <c r="E472" s="201" t="str">
        <f>IF(BTA!A473="", "", BTA!A473)</f>
        <v>TATEN</v>
      </c>
    </row>
    <row r="473" spans="1:5">
      <c r="A473" s="240" t="str">
        <f>IF(BTA!W473="", "", BTA!W473)</f>
        <v/>
      </c>
      <c r="B473" s="201" t="str">
        <f>IF(BTA!U473="", "", BTA!U473)</f>
        <v/>
      </c>
      <c r="C473" s="201" t="str">
        <f>IF(A473="", "", VLOOKUP(A473, BTA!$A$3:$H$10000, 8, 0))</f>
        <v/>
      </c>
      <c r="D473" s="240" t="str">
        <f>IF(A473="","",VLOOKUP(A473,BTA!$A$3:$R$10000,18,0))</f>
        <v/>
      </c>
      <c r="E473" s="201" t="str">
        <f>IF(BTA!A474="", "", BTA!A474)</f>
        <v>A1CAP</v>
      </c>
    </row>
    <row r="474" spans="1:5">
      <c r="A474" s="240" t="str">
        <f>IF(BTA!W474="", "", BTA!W474)</f>
        <v/>
      </c>
      <c r="B474" s="201" t="str">
        <f>IF(BTA!U474="", "", BTA!U474)</f>
        <v/>
      </c>
      <c r="C474" s="201" t="str">
        <f>IF(A474="", "", VLOOKUP(A474, BTA!$A$3:$H$10000, 8, 0))</f>
        <v/>
      </c>
      <c r="D474" s="240" t="str">
        <f>IF(A474="","",VLOOKUP(A474,BTA!$A$3:$R$10000,18,0))</f>
        <v/>
      </c>
      <c r="E474" s="201" t="str">
        <f>IF(BTA!A475="", "", BTA!A475)</f>
        <v>ISKPL</v>
      </c>
    </row>
    <row r="475" spans="1:5">
      <c r="A475" s="240" t="str">
        <f>IF(BTA!W475="", "", BTA!W475)</f>
        <v/>
      </c>
      <c r="B475" s="201" t="str">
        <f>IF(BTA!U475="", "", BTA!U475)</f>
        <v/>
      </c>
      <c r="C475" s="201" t="str">
        <f>IF(A475="", "", VLOOKUP(A475, BTA!$A$3:$H$10000, 8, 0))</f>
        <v/>
      </c>
      <c r="D475" s="240" t="str">
        <f>IF(A475="","",VLOOKUP(A475,BTA!$A$3:$R$10000,18,0))</f>
        <v/>
      </c>
      <c r="E475" s="201" t="str">
        <f>IF(BTA!A476="", "", BTA!A476)</f>
        <v>ODAS</v>
      </c>
    </row>
    <row r="476" spans="1:5">
      <c r="A476" s="240" t="str">
        <f>IF(BTA!W476="", "", BTA!W476)</f>
        <v/>
      </c>
      <c r="B476" s="201" t="str">
        <f>IF(BTA!U476="", "", BTA!U476)</f>
        <v/>
      </c>
      <c r="C476" s="201" t="str">
        <f>IF(A476="", "", VLOOKUP(A476, BTA!$A$3:$H$10000, 8, 0))</f>
        <v/>
      </c>
      <c r="D476" s="240" t="str">
        <f>IF(A476="","",VLOOKUP(A476,BTA!$A$3:$R$10000,18,0))</f>
        <v/>
      </c>
      <c r="E476" s="201" t="str">
        <f>IF(BTA!A477="", "", BTA!A477)</f>
        <v>IZENR</v>
      </c>
    </row>
    <row r="477" spans="1:5">
      <c r="A477" s="240" t="str">
        <f>IF(BTA!W477="", "", BTA!W477)</f>
        <v/>
      </c>
      <c r="B477" s="201" t="str">
        <f>IF(BTA!U477="", "", BTA!U477)</f>
        <v/>
      </c>
      <c r="C477" s="201" t="str">
        <f>IF(A477="", "", VLOOKUP(A477, BTA!$A$3:$H$10000, 8, 0))</f>
        <v/>
      </c>
      <c r="D477" s="240" t="str">
        <f>IF(A477="","",VLOOKUP(A477,BTA!$A$3:$R$10000,18,0))</f>
        <v/>
      </c>
      <c r="E477" s="201" t="str">
        <f>IF(BTA!A478="", "", BTA!A478)</f>
        <v>SUWEN</v>
      </c>
    </row>
    <row r="478" spans="1:5">
      <c r="A478" s="240" t="str">
        <f>IF(BTA!W478="", "", BTA!W478)</f>
        <v/>
      </c>
      <c r="B478" s="201" t="str">
        <f>IF(BTA!U478="", "", BTA!U478)</f>
        <v/>
      </c>
      <c r="C478" s="201" t="str">
        <f>IF(A478="", "", VLOOKUP(A478, BTA!$A$3:$H$10000, 8, 0))</f>
        <v/>
      </c>
      <c r="D478" s="240" t="str">
        <f>IF(A478="","",VLOOKUP(A478,BTA!$A$3:$R$10000,18,0))</f>
        <v/>
      </c>
      <c r="E478" s="201" t="str">
        <f>IF(BTA!A479="", "", BTA!A479)</f>
        <v>INVEO</v>
      </c>
    </row>
    <row r="479" spans="1:5">
      <c r="A479" s="240" t="str">
        <f>IF(BTA!W479="", "", BTA!W479)</f>
        <v/>
      </c>
      <c r="B479" s="201" t="str">
        <f>IF(BTA!U479="", "", BTA!U479)</f>
        <v/>
      </c>
      <c r="C479" s="201" t="str">
        <f>IF(A479="", "", VLOOKUP(A479, BTA!$A$3:$H$10000, 8, 0))</f>
        <v/>
      </c>
      <c r="D479" s="240" t="str">
        <f>IF(A479="","",VLOOKUP(A479,BTA!$A$3:$R$10000,18,0))</f>
        <v/>
      </c>
      <c r="E479" s="201" t="str">
        <f>IF(BTA!A480="", "", BTA!A480)</f>
        <v>SKBNK</v>
      </c>
    </row>
    <row r="480" spans="1:5">
      <c r="A480" s="240" t="str">
        <f>IF(BTA!W480="", "", BTA!W480)</f>
        <v/>
      </c>
      <c r="B480" s="201" t="str">
        <f>IF(BTA!U480="", "", BTA!U480)</f>
        <v/>
      </c>
      <c r="C480" s="201" t="str">
        <f>IF(A480="", "", VLOOKUP(A480, BTA!$A$3:$H$10000, 8, 0))</f>
        <v/>
      </c>
      <c r="D480" s="240" t="str">
        <f>IF(A480="","",VLOOKUP(A480,BTA!$A$3:$R$10000,18,0))</f>
        <v/>
      </c>
      <c r="E480" s="201" t="str">
        <f>IF(BTA!A481="", "", BTA!A481)</f>
        <v>VESBE</v>
      </c>
    </row>
    <row r="481" spans="1:5">
      <c r="A481" s="240" t="str">
        <f>IF(BTA!W481="", "", BTA!W481)</f>
        <v/>
      </c>
      <c r="B481" s="201" t="str">
        <f>IF(BTA!U481="", "", BTA!U481)</f>
        <v/>
      </c>
      <c r="C481" s="201" t="str">
        <f>IF(A481="", "", VLOOKUP(A481, BTA!$A$3:$H$10000, 8, 0))</f>
        <v/>
      </c>
      <c r="D481" s="240" t="str">
        <f>IF(A481="","",VLOOKUP(A481,BTA!$A$3:$R$10000,18,0))</f>
        <v/>
      </c>
      <c r="E481" s="201" t="str">
        <f>IF(BTA!A482="", "", BTA!A482)</f>
        <v>TUREX</v>
      </c>
    </row>
    <row r="482" spans="1:5">
      <c r="A482" s="240" t="str">
        <f>IF(BTA!W482="", "", BTA!W482)</f>
        <v/>
      </c>
      <c r="B482" s="201" t="str">
        <f>IF(BTA!U482="", "", BTA!U482)</f>
        <v/>
      </c>
      <c r="C482" s="201" t="str">
        <f>IF(A482="", "", VLOOKUP(A482, BTA!$A$3:$H$10000, 8, 0))</f>
        <v/>
      </c>
      <c r="D482" s="240" t="str">
        <f>IF(A482="","",VLOOKUP(A482,BTA!$A$3:$R$10000,18,0))</f>
        <v/>
      </c>
      <c r="E482" s="201" t="str">
        <f>IF(BTA!A483="", "", BTA!A483)</f>
        <v>GEDIK</v>
      </c>
    </row>
    <row r="483" spans="1:5">
      <c r="A483" s="240" t="str">
        <f>IF(BTA!W483="", "", BTA!W483)</f>
        <v/>
      </c>
      <c r="B483" s="201" t="str">
        <f>IF(BTA!U483="", "", BTA!U483)</f>
        <v/>
      </c>
      <c r="C483" s="201" t="str">
        <f>IF(A483="", "", VLOOKUP(A483, BTA!$A$3:$H$10000, 8, 0))</f>
        <v/>
      </c>
      <c r="D483" s="240" t="str">
        <f>IF(A483="","",VLOOKUP(A483,BTA!$A$3:$R$10000,18,0))</f>
        <v/>
      </c>
      <c r="E483" s="201" t="str">
        <f>IF(BTA!A484="", "", BTA!A484)</f>
        <v>BUCIM</v>
      </c>
    </row>
    <row r="484" spans="1:5">
      <c r="A484" s="240" t="str">
        <f>IF(BTA!W484="", "", BTA!W484)</f>
        <v/>
      </c>
      <c r="B484" s="201" t="str">
        <f>IF(BTA!U484="", "", BTA!U484)</f>
        <v/>
      </c>
      <c r="C484" s="201" t="str">
        <f>IF(A484="", "", VLOOKUP(A484, BTA!$A$3:$H$10000, 8, 0))</f>
        <v/>
      </c>
      <c r="D484" s="240" t="str">
        <f>IF(A484="","",VLOOKUP(A484,BTA!$A$3:$R$10000,18,0))</f>
        <v/>
      </c>
      <c r="E484" s="201" t="str">
        <f>IF(BTA!A485="", "", BTA!A485)</f>
        <v>REEDR</v>
      </c>
    </row>
    <row r="485" spans="1:5">
      <c r="A485" s="240" t="str">
        <f>IF(BTA!W485="", "", BTA!W485)</f>
        <v/>
      </c>
      <c r="B485" s="201" t="str">
        <f>IF(BTA!U485="", "", BTA!U485)</f>
        <v/>
      </c>
      <c r="C485" s="201" t="str">
        <f>IF(A485="", "", VLOOKUP(A485, BTA!$A$3:$H$10000, 8, 0))</f>
        <v/>
      </c>
      <c r="D485" s="240" t="str">
        <f>IF(A485="","",VLOOKUP(A485,BTA!$A$3:$R$10000,18,0))</f>
        <v/>
      </c>
      <c r="E485" s="201" t="str">
        <f>IF(BTA!A486="", "", BTA!A486)</f>
        <v>LINK</v>
      </c>
    </row>
    <row r="486" spans="1:5">
      <c r="A486" s="240" t="str">
        <f>IF(BTA!W486="", "", BTA!W486)</f>
        <v/>
      </c>
      <c r="B486" s="201" t="str">
        <f>IF(BTA!U486="", "", BTA!U486)</f>
        <v/>
      </c>
      <c r="C486" s="201" t="str">
        <f>IF(A486="", "", VLOOKUP(A486, BTA!$A$3:$H$10000, 8, 0))</f>
        <v/>
      </c>
      <c r="D486" s="240" t="str">
        <f>IF(A486="","",VLOOKUP(A486,BTA!$A$3:$R$10000,18,0))</f>
        <v/>
      </c>
      <c r="E486" s="201" t="str">
        <f>IF(BTA!A487="", "", BTA!A487)</f>
        <v>GENTS</v>
      </c>
    </row>
    <row r="487" spans="1:5">
      <c r="A487" s="240" t="str">
        <f>IF(BTA!W487="", "", BTA!W487)</f>
        <v/>
      </c>
      <c r="B487" s="201" t="str">
        <f>IF(BTA!U487="", "", BTA!U487)</f>
        <v/>
      </c>
      <c r="C487" s="201" t="str">
        <f>IF(A487="", "", VLOOKUP(A487, BTA!$A$3:$H$10000, 8, 0))</f>
        <v/>
      </c>
      <c r="D487" s="240" t="str">
        <f>IF(A487="","",VLOOKUP(A487,BTA!$A$3:$R$10000,18,0))</f>
        <v/>
      </c>
      <c r="E487" s="201" t="str">
        <f>IF(BTA!A488="", "", BTA!A488)</f>
        <v>OBAMS</v>
      </c>
    </row>
    <row r="488" spans="1:5">
      <c r="A488" s="240" t="str">
        <f>IF(BTA!W488="", "", BTA!W488)</f>
        <v/>
      </c>
      <c r="B488" s="201" t="str">
        <f>IF(BTA!U488="", "", BTA!U488)</f>
        <v/>
      </c>
      <c r="C488" s="201" t="str">
        <f>IF(A488="", "", VLOOKUP(A488, BTA!$A$3:$H$10000, 8, 0))</f>
        <v/>
      </c>
      <c r="D488" s="240" t="str">
        <f>IF(A488="","",VLOOKUP(A488,BTA!$A$3:$R$10000,18,0))</f>
        <v/>
      </c>
      <c r="E488" s="201" t="str">
        <f>IF(BTA!A489="", "", BTA!A489)</f>
        <v>NATEN</v>
      </c>
    </row>
    <row r="489" spans="1:5">
      <c r="A489" s="240" t="str">
        <f>IF(BTA!W489="", "", BTA!W489)</f>
        <v/>
      </c>
      <c r="B489" s="201" t="str">
        <f>IF(BTA!U489="", "", BTA!U489)</f>
        <v/>
      </c>
      <c r="C489" s="201" t="str">
        <f>IF(A489="", "", VLOOKUP(A489, BTA!$A$3:$H$10000, 8, 0))</f>
        <v/>
      </c>
      <c r="D489" s="240" t="str">
        <f>IF(A489="","",VLOOKUP(A489,BTA!$A$3:$R$10000,18,0))</f>
        <v/>
      </c>
      <c r="E489" s="201" t="str">
        <f>IF(BTA!A490="", "", BTA!A490)</f>
        <v>KOPOL</v>
      </c>
    </row>
    <row r="490" spans="1:5">
      <c r="A490" s="240" t="str">
        <f>IF(BTA!W490="", "", BTA!W490)</f>
        <v/>
      </c>
      <c r="B490" s="201" t="str">
        <f>IF(BTA!U490="", "", BTA!U490)</f>
        <v/>
      </c>
      <c r="C490" s="201" t="str">
        <f>IF(A490="", "", VLOOKUP(A490, BTA!$A$3:$H$10000, 8, 0))</f>
        <v/>
      </c>
      <c r="D490" s="240" t="str">
        <f>IF(A490="","",VLOOKUP(A490,BTA!$A$3:$R$10000,18,0))</f>
        <v/>
      </c>
      <c r="E490" s="201" t="str">
        <f>IF(BTA!A491="", "", BTA!A491)</f>
        <v>KLGYO</v>
      </c>
    </row>
    <row r="491" spans="1:5">
      <c r="A491" s="240" t="str">
        <f>IF(BTA!W491="", "", BTA!W491)</f>
        <v/>
      </c>
      <c r="B491" s="201" t="str">
        <f>IF(BTA!U491="", "", BTA!U491)</f>
        <v/>
      </c>
      <c r="C491" s="201" t="str">
        <f>IF(A491="", "", VLOOKUP(A491, BTA!$A$3:$H$10000, 8, 0))</f>
        <v/>
      </c>
      <c r="D491" s="240" t="str">
        <f>IF(A491="","",VLOOKUP(A491,BTA!$A$3:$R$10000,18,0))</f>
        <v/>
      </c>
      <c r="E491" s="201" t="str">
        <f>IF(BTA!A492="", "", BTA!A492)</f>
        <v>HLGYO</v>
      </c>
    </row>
    <row r="492" spans="1:5">
      <c r="A492" s="240" t="str">
        <f>IF(BTA!W492="", "", BTA!W492)</f>
        <v/>
      </c>
      <c r="B492" s="201" t="str">
        <f>IF(BTA!U492="", "", BTA!U492)</f>
        <v/>
      </c>
      <c r="C492" s="201" t="str">
        <f>IF(A492="", "", VLOOKUP(A492, BTA!$A$3:$H$10000, 8, 0))</f>
        <v/>
      </c>
      <c r="D492" s="240" t="str">
        <f>IF(A492="","",VLOOKUP(A492,BTA!$A$3:$R$10000,18,0))</f>
        <v/>
      </c>
      <c r="E492" s="201" t="str">
        <f>IF(BTA!A493="", "", BTA!A493)</f>
        <v>KAYSE</v>
      </c>
    </row>
    <row r="493" spans="1:5">
      <c r="A493" s="240" t="str">
        <f>IF(BTA!W493="", "", BTA!W493)</f>
        <v/>
      </c>
      <c r="B493" s="201" t="str">
        <f>IF(BTA!U493="", "", BTA!U493)</f>
        <v/>
      </c>
      <c r="C493" s="201" t="str">
        <f>IF(A493="", "", VLOOKUP(A493, BTA!$A$3:$H$10000, 8, 0))</f>
        <v/>
      </c>
      <c r="D493" s="240" t="str">
        <f>IF(A493="","",VLOOKUP(A493,BTA!$A$3:$R$10000,18,0))</f>
        <v/>
      </c>
      <c r="E493" s="201" t="str">
        <f>IF(BTA!A494="", "", BTA!A494)</f>
        <v>EUREN</v>
      </c>
    </row>
    <row r="494" spans="1:5">
      <c r="A494" s="240" t="str">
        <f>IF(BTA!W494="", "", BTA!W494)</f>
        <v/>
      </c>
      <c r="B494" s="201" t="str">
        <f>IF(BTA!U494="", "", BTA!U494)</f>
        <v/>
      </c>
      <c r="C494" s="201" t="str">
        <f>IF(A494="", "", VLOOKUP(A494, BTA!$A$3:$H$10000, 8, 0))</f>
        <v/>
      </c>
      <c r="D494" s="240" t="str">
        <f>IF(A494="","",VLOOKUP(A494,BTA!$A$3:$R$10000,18,0))</f>
        <v/>
      </c>
      <c r="E494" s="201" t="str">
        <f>IF(BTA!A495="", "", BTA!A495)</f>
        <v>BTCIM</v>
      </c>
    </row>
    <row r="495" spans="1:5">
      <c r="A495" s="240" t="str">
        <f>IF(BTA!W495="", "", BTA!W495)</f>
        <v/>
      </c>
      <c r="B495" s="201" t="str">
        <f>IF(BTA!U495="", "", BTA!U495)</f>
        <v/>
      </c>
      <c r="C495" s="201" t="str">
        <f>IF(A495="", "", VLOOKUP(A495, BTA!$A$3:$H$10000, 8, 0))</f>
        <v/>
      </c>
      <c r="D495" s="240" t="str">
        <f>IF(A495="","",VLOOKUP(A495,BTA!$A$3:$R$10000,18,0))</f>
        <v/>
      </c>
      <c r="E495" s="201" t="str">
        <f>IF(BTA!A496="", "", BTA!A496)</f>
        <v>KOCMT</v>
      </c>
    </row>
    <row r="496" spans="1:5">
      <c r="A496" s="240" t="str">
        <f>IF(BTA!W496="", "", BTA!W496)</f>
        <v/>
      </c>
      <c r="B496" s="201" t="str">
        <f>IF(BTA!U496="", "", BTA!U496)</f>
        <v/>
      </c>
      <c r="C496" s="201" t="str">
        <f>IF(A496="", "", VLOOKUP(A496, BTA!$A$3:$H$10000, 8, 0))</f>
        <v/>
      </c>
      <c r="D496" s="240" t="str">
        <f>IF(A496="","",VLOOKUP(A496,BTA!$A$3:$R$10000,18,0))</f>
        <v/>
      </c>
      <c r="E496" s="201" t="str">
        <f>IF(BTA!A497="", "", BTA!A497)</f>
        <v>BORLS</v>
      </c>
    </row>
    <row r="497" spans="1:5">
      <c r="A497" s="240" t="str">
        <f>IF(BTA!W497="", "", BTA!W497)</f>
        <v/>
      </c>
      <c r="B497" s="201" t="str">
        <f>IF(BTA!U497="", "", BTA!U497)</f>
        <v/>
      </c>
      <c r="C497" s="201" t="str">
        <f>IF(A497="", "", VLOOKUP(A497, BTA!$A$3:$H$10000, 8, 0))</f>
        <v/>
      </c>
      <c r="D497" s="240" t="str">
        <f>IF(A497="","",VLOOKUP(A497,BTA!$A$3:$R$10000,18,0))</f>
        <v/>
      </c>
      <c r="E497" s="201" t="str">
        <f>IF(BTA!A498="", "", BTA!A498)</f>
        <v>ALGYO</v>
      </c>
    </row>
    <row r="498" spans="1:5">
      <c r="A498" s="240" t="str">
        <f>IF(BTA!W498="", "", BTA!W498)</f>
        <v/>
      </c>
      <c r="B498" s="201" t="str">
        <f>IF(BTA!U498="", "", BTA!U498)</f>
        <v/>
      </c>
      <c r="C498" s="201" t="str">
        <f>IF(A498="", "", VLOOKUP(A498, BTA!$A$3:$H$10000, 8, 0))</f>
        <v/>
      </c>
      <c r="D498" s="240" t="str">
        <f>IF(A498="","",VLOOKUP(A498,BTA!$A$3:$R$10000,18,0))</f>
        <v/>
      </c>
      <c r="E498" s="201" t="str">
        <f>IF(BTA!A499="", "", BTA!A499)</f>
        <v>ESEN</v>
      </c>
    </row>
    <row r="499" spans="1:5">
      <c r="A499" s="240" t="str">
        <f>IF(BTA!W499="", "", BTA!W499)</f>
        <v/>
      </c>
      <c r="B499" s="201" t="str">
        <f>IF(BTA!U499="", "", BTA!U499)</f>
        <v/>
      </c>
      <c r="C499" s="201" t="str">
        <f>IF(A499="", "", VLOOKUP(A499, BTA!$A$3:$H$10000, 8, 0))</f>
        <v/>
      </c>
      <c r="D499" s="240" t="str">
        <f>IF(A499="","",VLOOKUP(A499,BTA!$A$3:$R$10000,18,0))</f>
        <v/>
      </c>
      <c r="E499" s="201" t="str">
        <f>IF(BTA!A500="", "", BTA!A500)</f>
        <v>SNGYO</v>
      </c>
    </row>
    <row r="500" spans="1:5">
      <c r="A500" s="240" t="str">
        <f>IF(BTA!W500="", "", BTA!W500)</f>
        <v/>
      </c>
      <c r="B500" s="201" t="str">
        <f>IF(BTA!U500="", "", BTA!U500)</f>
        <v/>
      </c>
      <c r="C500" s="201" t="str">
        <f>IF(A500="", "", VLOOKUP(A500, BTA!$A$3:$H$10000, 8, 0))</f>
        <v/>
      </c>
      <c r="D500" s="240" t="str">
        <f>IF(A500="","",VLOOKUP(A500,BTA!$A$3:$R$10000,18,0))</f>
        <v/>
      </c>
      <c r="E500" s="201" t="str">
        <f>IF(BTA!A501="", "", BTA!A501)</f>
        <v>FENER</v>
      </c>
    </row>
    <row r="501" spans="1:5">
      <c r="A501" s="240" t="str">
        <f>IF(BTA!W501="", "", BTA!W501)</f>
        <v/>
      </c>
      <c r="B501" s="201" t="str">
        <f>IF(BTA!U501="", "", BTA!U501)</f>
        <v/>
      </c>
      <c r="C501" s="201" t="str">
        <f>IF(A501="", "", VLOOKUP(A501, BTA!$A$3:$H$10000, 8, 0))</f>
        <v/>
      </c>
      <c r="D501" s="240" t="str">
        <f>IF(A501="","",VLOOKUP(A501,BTA!$A$3:$R$10000,18,0))</f>
        <v/>
      </c>
      <c r="E501" s="201" t="str">
        <f>IF(BTA!A502="", "", BTA!A502)</f>
        <v>QUAGR</v>
      </c>
    </row>
    <row r="502" spans="1:5">
      <c r="A502" s="240" t="str">
        <f>IF(BTA!W502="", "", BTA!W502)</f>
        <v/>
      </c>
      <c r="B502" s="201" t="str">
        <f>IF(BTA!U502="", "", BTA!U502)</f>
        <v/>
      </c>
      <c r="C502" s="201" t="str">
        <f>IF(A502="", "", VLOOKUP(A502, BTA!$A$3:$H$10000, 8, 0))</f>
        <v/>
      </c>
      <c r="D502" s="240" t="str">
        <f>IF(A502="","",VLOOKUP(A502,BTA!$A$3:$R$10000,18,0))</f>
        <v/>
      </c>
      <c r="E502" s="201" t="str">
        <f>IF(BTA!A503="", "", BTA!A503)</f>
        <v>PSGYO</v>
      </c>
    </row>
    <row r="503" spans="1:5">
      <c r="A503" s="240" t="str">
        <f>IF(BTA!W503="", "", BTA!W503)</f>
        <v/>
      </c>
      <c r="B503" s="201" t="str">
        <f>IF(BTA!U503="", "", BTA!U503)</f>
        <v/>
      </c>
      <c r="C503" s="201" t="str">
        <f>IF(A503="", "", VLOOKUP(A503, BTA!$A$3:$H$10000, 8, 0))</f>
        <v/>
      </c>
      <c r="D503" s="240" t="str">
        <f>IF(A503="","",VLOOKUP(A503,BTA!$A$3:$R$10000,18,0))</f>
        <v/>
      </c>
      <c r="E503" s="201" t="str">
        <f>IF(BTA!A504="", "", BTA!A504)</f>
        <v>HEKTS</v>
      </c>
    </row>
    <row r="504" spans="1:5">
      <c r="A504" s="240" t="str">
        <f>IF(BTA!W504="", "", BTA!W504)</f>
        <v/>
      </c>
      <c r="B504" s="201" t="str">
        <f>IF(BTA!U504="", "", BTA!U504)</f>
        <v/>
      </c>
      <c r="C504" s="201" t="str">
        <f>IF(A504="", "", VLOOKUP(A504, BTA!$A$3:$H$10000, 8, 0))</f>
        <v/>
      </c>
      <c r="D504" s="240" t="str">
        <f>IF(A504="","",VLOOKUP(A504,BTA!$A$3:$R$10000,18,0))</f>
        <v/>
      </c>
      <c r="E504" s="201" t="str">
        <f>IF(BTA!A505="", "", BTA!A505)</f>
        <v>AKFGY</v>
      </c>
    </row>
    <row r="505" spans="1:5">
      <c r="A505" s="240" t="str">
        <f>IF(BTA!W505="", "", BTA!W505)</f>
        <v/>
      </c>
      <c r="B505" s="201" t="str">
        <f>IF(BTA!U505="", "", BTA!U505)</f>
        <v/>
      </c>
      <c r="C505" s="201" t="str">
        <f>IF(A505="", "", VLOOKUP(A505, BTA!$A$3:$H$10000, 8, 0))</f>
        <v/>
      </c>
      <c r="D505" s="240" t="str">
        <f>IF(A505="","",VLOOKUP(A505,BTA!$A$3:$R$10000,18,0))</f>
        <v/>
      </c>
      <c r="E505" s="201" t="str">
        <f>IF(BTA!A506="", "", BTA!A506)</f>
        <v>SRVGY</v>
      </c>
    </row>
    <row r="506" spans="1:5">
      <c r="A506" s="240" t="str">
        <f>IF(BTA!W506="", "", BTA!W506)</f>
        <v/>
      </c>
      <c r="B506" s="201" t="str">
        <f>IF(BTA!U506="", "", BTA!U506)</f>
        <v/>
      </c>
      <c r="C506" s="201" t="str">
        <f>IF(A506="", "", VLOOKUP(A506, BTA!$A$3:$H$10000, 8, 0))</f>
        <v/>
      </c>
      <c r="D506" s="240" t="str">
        <f>IF(A506="","",VLOOKUP(A506,BTA!$A$3:$R$10000,18,0))</f>
        <v/>
      </c>
      <c r="E506" s="201" t="str">
        <f>IF(BTA!A507="", "", BTA!A507)</f>
        <v>LRSHO</v>
      </c>
    </row>
    <row r="507" spans="1:5">
      <c r="A507" s="240" t="str">
        <f>IF(BTA!W507="", "", BTA!W507)</f>
        <v/>
      </c>
      <c r="B507" s="201" t="str">
        <f>IF(BTA!U507="", "", BTA!U507)</f>
        <v/>
      </c>
      <c r="C507" s="201" t="str">
        <f>IF(A507="", "", VLOOKUP(A507, BTA!$A$3:$H$10000, 8, 0))</f>
        <v/>
      </c>
      <c r="D507" s="240" t="str">
        <f>IF(A507="","",VLOOKUP(A507,BTA!$A$3:$R$10000,18,0))</f>
        <v/>
      </c>
      <c r="E507" s="201" t="str">
        <f>IF(BTA!A508="", "", BTA!A508)</f>
        <v>SASA</v>
      </c>
    </row>
    <row r="508" spans="1:5">
      <c r="A508" s="240" t="str">
        <f>IF(BTA!W508="", "", BTA!W508)</f>
        <v/>
      </c>
      <c r="B508" s="201" t="str">
        <f>IF(BTA!U508="", "", BTA!U508)</f>
        <v/>
      </c>
      <c r="C508" s="201" t="str">
        <f>IF(A508="", "", VLOOKUP(A508, BTA!$A$3:$H$10000, 8, 0))</f>
        <v/>
      </c>
      <c r="D508" s="240" t="str">
        <f>IF(A508="","",VLOOKUP(A508,BTA!$A$3:$R$10000,18,0))</f>
        <v/>
      </c>
      <c r="E508" s="201" t="str">
        <f>IF(BTA!A509="", "", BTA!A509)</f>
        <v>BJKAS</v>
      </c>
    </row>
    <row r="509" spans="1:5">
      <c r="A509" s="240" t="str">
        <f>IF(BTA!W509="", "", BTA!W509)</f>
        <v/>
      </c>
      <c r="B509" s="201" t="str">
        <f>IF(BTA!U509="", "", BTA!U509)</f>
        <v/>
      </c>
      <c r="C509" s="201" t="str">
        <f>IF(A509="", "", VLOOKUP(A509, BTA!$A$3:$H$10000, 8, 0))</f>
        <v/>
      </c>
      <c r="D509" s="240" t="str">
        <f>IF(A509="","",VLOOKUP(A509,BTA!$A$3:$R$10000,18,0))</f>
        <v/>
      </c>
      <c r="E509" s="201" t="str">
        <f>IF(BTA!A510="", "", BTA!A510)</f>
        <v>TUKAS</v>
      </c>
    </row>
    <row r="510" spans="1:5">
      <c r="A510" s="240" t="str">
        <f>IF(BTA!W510="", "", BTA!W510)</f>
        <v/>
      </c>
      <c r="B510" s="201" t="str">
        <f>IF(BTA!U510="", "", BTA!U510)</f>
        <v/>
      </c>
      <c r="C510" s="201" t="str">
        <f>IF(A510="", "", VLOOKUP(A510, BTA!$A$3:$H$10000, 8, 0))</f>
        <v/>
      </c>
      <c r="D510" s="240" t="str">
        <f>IF(A510="","",VLOOKUP(A510,BTA!$A$3:$R$10000,18,0))</f>
        <v/>
      </c>
      <c r="E510" s="201" t="str">
        <f>IF(BTA!A511="", "", BTA!A511)</f>
        <v>AGROT</v>
      </c>
    </row>
    <row r="511" spans="1:5">
      <c r="A511" s="240" t="str">
        <f>IF(BTA!W511="", "", BTA!W511)</f>
        <v/>
      </c>
      <c r="B511" s="201" t="str">
        <f>IF(BTA!U511="", "", BTA!U511)</f>
        <v/>
      </c>
      <c r="C511" s="201" t="str">
        <f>IF(A511="", "", VLOOKUP(A511, BTA!$A$3:$H$10000, 8, 0))</f>
        <v/>
      </c>
      <c r="D511" s="240" t="str">
        <f>IF(A511="","",VLOOKUP(A511,BTA!$A$3:$R$10000,18,0))</f>
        <v/>
      </c>
      <c r="E511" s="201" t="str">
        <f>IF(BTA!A512="", "", BTA!A512)</f>
        <v>VKGYO</v>
      </c>
    </row>
    <row r="512" spans="1:5">
      <c r="A512" s="240" t="str">
        <f>IF(BTA!W512="", "", BTA!W512)</f>
        <v/>
      </c>
      <c r="B512" s="201" t="str">
        <f>IF(BTA!U512="", "", BTA!U512)</f>
        <v/>
      </c>
      <c r="C512" s="201" t="str">
        <f>IF(A512="", "", VLOOKUP(A512, BTA!$A$3:$H$10000, 8, 0))</f>
        <v/>
      </c>
      <c r="D512" s="240" t="str">
        <f>IF(A512="","",VLOOKUP(A512,BTA!$A$3:$R$10000,18,0))</f>
        <v/>
      </c>
      <c r="E512" s="201" t="str">
        <f>IF(BTA!A513="", "", BTA!A513)</f>
        <v>KATMR</v>
      </c>
    </row>
    <row r="513" spans="1:5">
      <c r="A513" s="240" t="str">
        <f>IF(BTA!W513="", "", BTA!W513)</f>
        <v/>
      </c>
      <c r="B513" s="201" t="str">
        <f>IF(BTA!U513="", "", BTA!U513)</f>
        <v/>
      </c>
      <c r="C513" s="201" t="str">
        <f>IF(A513="", "", VLOOKUP(A513, BTA!$A$3:$H$10000, 8, 0))</f>
        <v/>
      </c>
      <c r="D513" s="240" t="str">
        <f>IF(A513="","",VLOOKUP(A513,BTA!$A$3:$R$10000,18,0))</f>
        <v/>
      </c>
      <c r="E513" s="201" t="str">
        <f>IF(BTA!A514="", "", BTA!A514)</f>
        <v>KZBGY</v>
      </c>
    </row>
    <row r="514" spans="1:5">
      <c r="A514" s="240" t="str">
        <f>IF(BTA!W514="", "", BTA!W514)</f>
        <v/>
      </c>
      <c r="B514" s="201" t="str">
        <f>IF(BTA!U514="", "", BTA!U514)</f>
        <v/>
      </c>
      <c r="C514" s="201" t="str">
        <f>IF(A514="", "", VLOOKUP(A514, BTA!$A$3:$H$10000, 8, 0))</f>
        <v/>
      </c>
      <c r="D514" s="240" t="str">
        <f>IF(A514="","",VLOOKUP(A514,BTA!$A$3:$R$10000,18,0))</f>
        <v/>
      </c>
      <c r="E514" s="201" t="str">
        <f>IF(BTA!A515="", "", BTA!A515)</f>
        <v>CANTE</v>
      </c>
    </row>
    <row r="515" spans="1:5">
      <c r="A515" s="240" t="str">
        <f>IF(BTA!W515="", "", BTA!W515)</f>
        <v/>
      </c>
      <c r="B515" s="201" t="str">
        <f>IF(BTA!U515="", "", BTA!U515)</f>
        <v/>
      </c>
      <c r="C515" s="201" t="str">
        <f>IF(A515="", "", VLOOKUP(A515, BTA!$A$3:$H$10000, 8, 0))</f>
        <v/>
      </c>
      <c r="D515" s="240" t="str">
        <f>IF(A515="","",VLOOKUP(A515,BTA!$A$3:$R$10000,18,0))</f>
        <v/>
      </c>
      <c r="E515" s="201" t="str">
        <f>IF(BTA!A516="", "", BTA!A516)</f>
        <v>PAHOL</v>
      </c>
    </row>
    <row r="516" spans="1:5">
      <c r="A516" s="240" t="str">
        <f>IF(BTA!W516="", "", BTA!W516)</f>
        <v/>
      </c>
      <c r="B516" s="201" t="str">
        <f>IF(BTA!U516="", "", BTA!U516)</f>
        <v/>
      </c>
      <c r="C516" s="201" t="str">
        <f>IF(A516="", "", VLOOKUP(A516, BTA!$A$3:$H$10000, 8, 0))</f>
        <v/>
      </c>
      <c r="D516" s="240" t="str">
        <f>IF(A516="","",VLOOKUP(A516,BTA!$A$3:$R$10000,18,0))</f>
        <v/>
      </c>
      <c r="E516" s="201" t="str">
        <f>IF(BTA!A517="", "", BTA!A517)</f>
        <v>USAK</v>
      </c>
    </row>
    <row r="517" spans="1:5">
      <c r="A517" s="240" t="str">
        <f>IF(BTA!W517="", "", BTA!W517)</f>
        <v/>
      </c>
      <c r="B517" s="201" t="str">
        <f>IF(BTA!U517="", "", BTA!U517)</f>
        <v/>
      </c>
      <c r="C517" s="201" t="str">
        <f>IF(A517="", "", VLOOKUP(A517, BTA!$A$3:$H$10000, 8, 0))</f>
        <v/>
      </c>
      <c r="D517" s="240" t="str">
        <f>IF(A517="","",VLOOKUP(A517,BTA!$A$3:$R$10000,18,0))</f>
        <v/>
      </c>
      <c r="E517" s="201" t="str">
        <f>IF(BTA!A518="", "", BTA!A518)</f>
        <v>VAKFN</v>
      </c>
    </row>
    <row r="518" spans="1:5">
      <c r="A518" s="240" t="str">
        <f>IF(BTA!W518="", "", BTA!W518)</f>
        <v/>
      </c>
      <c r="B518" s="201" t="str">
        <f>IF(BTA!U518="", "", BTA!U518)</f>
        <v/>
      </c>
      <c r="C518" s="201" t="str">
        <f>IF(A518="", "", VLOOKUP(A518, BTA!$A$3:$H$10000, 8, 0))</f>
        <v/>
      </c>
      <c r="D518" s="240" t="str">
        <f>IF(A518="","",VLOOKUP(A518,BTA!$A$3:$R$10000,18,0))</f>
        <v/>
      </c>
      <c r="E518" s="201" t="str">
        <f>IF(BTA!A519="", "", BTA!A519)</f>
        <v>TSPOR</v>
      </c>
    </row>
    <row r="519" spans="1:5">
      <c r="A519" s="240" t="str">
        <f>IF(BTA!W519="", "", BTA!W519)</f>
        <v/>
      </c>
      <c r="B519" s="201" t="str">
        <f>IF(BTA!U519="", "", BTA!U519)</f>
        <v/>
      </c>
      <c r="C519" s="201" t="str">
        <f>IF(A519="", "", VLOOKUP(A519, BTA!$A$3:$H$10000, 8, 0))</f>
        <v/>
      </c>
      <c r="D519" s="240" t="str">
        <f>IF(A519="","",VLOOKUP(A519,BTA!$A$3:$R$10000,18,0))</f>
        <v/>
      </c>
      <c r="E519" s="201" t="str">
        <f>IF(BTA!A520="", "", BTA!A520)</f>
        <v>GSRAY</v>
      </c>
    </row>
    <row r="520" spans="1:5">
      <c r="A520" s="240" t="str">
        <f>IF(BTA!W520="", "", BTA!W520)</f>
        <v/>
      </c>
      <c r="B520" s="201" t="str">
        <f>IF(BTA!U520="", "", BTA!U520)</f>
        <v/>
      </c>
      <c r="C520" s="201" t="str">
        <f>IF(A520="", "", VLOOKUP(A520, BTA!$A$3:$H$10000, 8, 0))</f>
        <v/>
      </c>
      <c r="D520" s="240" t="str">
        <f>IF(A520="","",VLOOKUP(A520,BTA!$A$3:$R$10000,18,0))</f>
        <v/>
      </c>
      <c r="E520" s="201" t="str">
        <f>IF(BTA!A521="", "", BTA!A521)</f>
        <v>ALT PAZAR</v>
      </c>
    </row>
    <row r="521" spans="1:5">
      <c r="A521" s="240" t="str">
        <f>IF(BTA!W521="", "", BTA!W521)</f>
        <v/>
      </c>
      <c r="B521" s="201" t="str">
        <f>IF(BTA!U521="", "", BTA!U521)</f>
        <v/>
      </c>
      <c r="C521" s="201" t="str">
        <f>IF(A521="", "", VLOOKUP(A521, BTA!$A$3:$H$10000, 8, 0))</f>
        <v/>
      </c>
      <c r="D521" s="240" t="str">
        <f>IF(A521="","",VLOOKUP(A521,BTA!$A$3:$R$10000,18,0))</f>
        <v/>
      </c>
      <c r="E521" s="201" t="str">
        <f>IF(BTA!A522="", "", BTA!A522)</f>
        <v>ISBTR</v>
      </c>
    </row>
    <row r="522" spans="1:5">
      <c r="A522" s="240" t="str">
        <f>IF(BTA!W522="", "", BTA!W522)</f>
        <v/>
      </c>
      <c r="B522" s="201" t="str">
        <f>IF(BTA!U522="", "", BTA!U522)</f>
        <v/>
      </c>
      <c r="C522" s="201" t="str">
        <f>IF(A522="", "", VLOOKUP(A522, BTA!$A$3:$H$10000, 8, 0))</f>
        <v/>
      </c>
      <c r="D522" s="240" t="str">
        <f>IF(A522="","",VLOOKUP(A522,BTA!$A$3:$R$10000,18,0))</f>
        <v/>
      </c>
      <c r="E522" s="201" t="str">
        <f>IF(BTA!A523="", "", BTA!A523)</f>
        <v>ISATR</v>
      </c>
    </row>
    <row r="523" spans="1:5">
      <c r="A523" s="240" t="str">
        <f>IF(BTA!W523="", "", BTA!W523)</f>
        <v/>
      </c>
      <c r="B523" s="201" t="str">
        <f>IF(BTA!U523="", "", BTA!U523)</f>
        <v/>
      </c>
      <c r="C523" s="201" t="str">
        <f>IF(A523="", "", VLOOKUP(A523, BTA!$A$3:$H$10000, 8, 0))</f>
        <v/>
      </c>
      <c r="D523" s="240" t="str">
        <f>IF(A523="","",VLOOKUP(A523,BTA!$A$3:$R$10000,18,0))</f>
        <v/>
      </c>
      <c r="E523" s="201" t="str">
        <f>IF(BTA!A524="", "", BTA!A524)</f>
        <v>ISKUR</v>
      </c>
    </row>
    <row r="524" spans="1:5">
      <c r="A524" s="240" t="str">
        <f>IF(BTA!W524="", "", BTA!W524)</f>
        <v/>
      </c>
      <c r="B524" s="201" t="str">
        <f>IF(BTA!U524="", "", BTA!U524)</f>
        <v/>
      </c>
      <c r="C524" s="201" t="str">
        <f>IF(A524="", "", VLOOKUP(A524, BTA!$A$3:$H$10000, 8, 0))</f>
        <v/>
      </c>
      <c r="D524" s="240" t="str">
        <f>IF(A524="","",VLOOKUP(A524,BTA!$A$3:$R$10000,18,0))</f>
        <v/>
      </c>
      <c r="E524" s="201" t="str">
        <f>IF(BTA!A525="", "", BTA!A525)</f>
        <v>TRHOL</v>
      </c>
    </row>
    <row r="525" spans="1:5">
      <c r="A525" s="240" t="str">
        <f>IF(BTA!W525="", "", BTA!W525)</f>
        <v/>
      </c>
      <c r="B525" s="201" t="str">
        <f>IF(BTA!U525="", "", BTA!U525)</f>
        <v/>
      </c>
      <c r="C525" s="201" t="str">
        <f>IF(A525="", "", VLOOKUP(A525, BTA!$A$3:$H$10000, 8, 0))</f>
        <v/>
      </c>
      <c r="D525" s="240" t="str">
        <f>IF(A525="","",VLOOKUP(A525,BTA!$A$3:$R$10000,18,0))</f>
        <v/>
      </c>
      <c r="E525" s="201" t="str">
        <f>IF(BTA!A526="", "", BTA!A526)</f>
        <v>BURVA</v>
      </c>
    </row>
    <row r="526" spans="1:5">
      <c r="A526" s="240" t="str">
        <f>IF(BTA!W526="", "", BTA!W526)</f>
        <v/>
      </c>
      <c r="B526" s="201" t="str">
        <f>IF(BTA!U526="", "", BTA!U526)</f>
        <v/>
      </c>
      <c r="C526" s="201" t="str">
        <f>IF(A526="", "", VLOOKUP(A526, BTA!$A$3:$H$10000, 8, 0))</f>
        <v/>
      </c>
      <c r="D526" s="240" t="str">
        <f>IF(A526="","",VLOOKUP(A526,BTA!$A$3:$R$10000,18,0))</f>
        <v/>
      </c>
      <c r="E526" s="201" t="str">
        <f>IF(BTA!A527="", "", BTA!A527)</f>
        <v>SKYLP</v>
      </c>
    </row>
    <row r="527" spans="1:5">
      <c r="A527" s="240" t="str">
        <f>IF(BTA!W527="", "", BTA!W527)</f>
        <v/>
      </c>
      <c r="B527" s="201" t="str">
        <f>IF(BTA!U527="", "", BTA!U527)</f>
        <v/>
      </c>
      <c r="C527" s="201" t="str">
        <f>IF(A527="", "", VLOOKUP(A527, BTA!$A$3:$H$10000, 8, 0))</f>
        <v/>
      </c>
      <c r="D527" s="240" t="str">
        <f>IF(A527="","",VLOOKUP(A527,BTA!$A$3:$R$10000,18,0))</f>
        <v/>
      </c>
      <c r="E527" s="201" t="str">
        <f>IF(BTA!A528="", "", BTA!A528)</f>
        <v>KUVVA</v>
      </c>
    </row>
    <row r="528" spans="1:5">
      <c r="A528" s="240" t="str">
        <f>IF(BTA!W528="", "", BTA!W528)</f>
        <v/>
      </c>
      <c r="B528" s="201" t="str">
        <f>IF(BTA!U528="", "", BTA!U528)</f>
        <v/>
      </c>
      <c r="C528" s="201" t="str">
        <f>IF(A528="", "", VLOOKUP(A528, BTA!$A$3:$H$10000, 8, 0))</f>
        <v/>
      </c>
      <c r="D528" s="240" t="str">
        <f>IF(A528="","",VLOOKUP(A528,BTA!$A$3:$R$10000,18,0))</f>
        <v/>
      </c>
      <c r="E528" s="201" t="str">
        <f>IF(BTA!A529="", "", BTA!A529)</f>
        <v>SONME</v>
      </c>
    </row>
    <row r="529" spans="1:5">
      <c r="A529" s="240" t="str">
        <f>IF(BTA!W529="", "", BTA!W529)</f>
        <v/>
      </c>
      <c r="B529" s="201" t="str">
        <f>IF(BTA!U529="", "", BTA!U529)</f>
        <v/>
      </c>
      <c r="C529" s="201" t="str">
        <f>IF(A529="", "", VLOOKUP(A529, BTA!$A$3:$H$10000, 8, 0))</f>
        <v/>
      </c>
      <c r="D529" s="240" t="str">
        <f>IF(A529="","",VLOOKUP(A529,BTA!$A$3:$R$10000,18,0))</f>
        <v/>
      </c>
      <c r="E529" s="201" t="str">
        <f>IF(BTA!A530="", "", BTA!A530)</f>
        <v>COSMO</v>
      </c>
    </row>
    <row r="530" spans="1:5">
      <c r="A530" s="240" t="str">
        <f>IF(BTA!W530="", "", BTA!W530)</f>
        <v/>
      </c>
      <c r="B530" s="201" t="str">
        <f>IF(BTA!U530="", "", BTA!U530)</f>
        <v/>
      </c>
      <c r="C530" s="201" t="str">
        <f>IF(A530="", "", VLOOKUP(A530, BTA!$A$3:$H$10000, 8, 0))</f>
        <v/>
      </c>
      <c r="D530" s="240" t="str">
        <f>IF(A530="","",VLOOKUP(A530,BTA!$A$3:$R$10000,18,0))</f>
        <v/>
      </c>
      <c r="E530" s="201" t="str">
        <f>IF(BTA!A531="", "", BTA!A531)</f>
        <v>VANGD</v>
      </c>
    </row>
    <row r="531" spans="1:5">
      <c r="A531" s="240" t="str">
        <f>IF(BTA!W531="", "", BTA!W531)</f>
        <v/>
      </c>
      <c r="B531" s="201" t="str">
        <f>IF(BTA!U531="", "", BTA!U531)</f>
        <v/>
      </c>
      <c r="C531" s="201" t="str">
        <f>IF(A531="", "", VLOOKUP(A531, BTA!$A$3:$H$10000, 8, 0))</f>
        <v/>
      </c>
      <c r="D531" s="240" t="str">
        <f>IF(A531="","",VLOOKUP(A531,BTA!$A$3:$R$10000,18,0))</f>
        <v/>
      </c>
      <c r="E531" s="201" t="str">
        <f>IF(BTA!A532="", "", BTA!A532)</f>
        <v>DOGUB</v>
      </c>
    </row>
    <row r="532" spans="1:5">
      <c r="A532" s="240" t="str">
        <f>IF(BTA!W532="", "", BTA!W532)</f>
        <v/>
      </c>
      <c r="B532" s="201" t="str">
        <f>IF(BTA!U532="", "", BTA!U532)</f>
        <v/>
      </c>
      <c r="C532" s="201" t="str">
        <f>IF(A532="", "", VLOOKUP(A532, BTA!$A$3:$H$10000, 8, 0))</f>
        <v/>
      </c>
      <c r="D532" s="240" t="str">
        <f>IF(A532="","",VLOOKUP(A532,BTA!$A$3:$R$10000,18,0))</f>
        <v/>
      </c>
      <c r="E532" s="201" t="str">
        <f>IF(BTA!A533="", "", BTA!A533)</f>
        <v>SANEL</v>
      </c>
    </row>
    <row r="533" spans="1:5">
      <c r="A533" s="240" t="str">
        <f>IF(BTA!W533="", "", BTA!W533)</f>
        <v/>
      </c>
      <c r="B533" s="201" t="str">
        <f>IF(BTA!U533="", "", BTA!U533)</f>
        <v/>
      </c>
      <c r="C533" s="201" t="str">
        <f>IF(A533="", "", VLOOKUP(A533, BTA!$A$3:$H$10000, 8, 0))</f>
        <v/>
      </c>
      <c r="D533" s="240" t="str">
        <f>IF(A533="","",VLOOKUP(A533,BTA!$A$3:$R$10000,18,0))</f>
        <v/>
      </c>
      <c r="E533" s="201" t="str">
        <f>IF(BTA!A534="", "", BTA!A534)</f>
        <v>OYAYO</v>
      </c>
    </row>
    <row r="534" spans="1:5">
      <c r="A534" s="240" t="str">
        <f>IF(BTA!W534="", "", BTA!W534)</f>
        <v/>
      </c>
      <c r="B534" s="201" t="str">
        <f>IF(BTA!U534="", "", BTA!U534)</f>
        <v/>
      </c>
      <c r="C534" s="201" t="str">
        <f>IF(A534="", "", VLOOKUP(A534, BTA!$A$3:$H$10000, 8, 0))</f>
        <v/>
      </c>
      <c r="D534" s="240" t="str">
        <f>IF(A534="","",VLOOKUP(A534,BTA!$A$3:$R$10000,18,0))</f>
        <v/>
      </c>
      <c r="E534" s="201" t="str">
        <f>IF(BTA!A535="", "", BTA!A535)</f>
        <v>DGGYO</v>
      </c>
    </row>
    <row r="535" spans="1:5">
      <c r="A535" s="240" t="str">
        <f>IF(BTA!W535="", "", BTA!W535)</f>
        <v/>
      </c>
      <c r="B535" s="201" t="str">
        <f>IF(BTA!U535="", "", BTA!U535)</f>
        <v/>
      </c>
      <c r="C535" s="201" t="str">
        <f>IF(A535="", "", VLOOKUP(A535, BTA!$A$3:$H$10000, 8, 0))</f>
        <v/>
      </c>
      <c r="D535" s="240" t="str">
        <f>IF(A535="","",VLOOKUP(A535,BTA!$A$3:$R$10000,18,0))</f>
        <v/>
      </c>
      <c r="E535" s="201" t="str">
        <f>IF(BTA!A536="", "", BTA!A536)</f>
        <v>OZRDN</v>
      </c>
    </row>
    <row r="536" spans="1:5">
      <c r="A536" s="240" t="str">
        <f>IF(BTA!W536="", "", BTA!W536)</f>
        <v/>
      </c>
      <c r="B536" s="201" t="str">
        <f>IF(BTA!U536="", "", BTA!U536)</f>
        <v/>
      </c>
      <c r="C536" s="201" t="str">
        <f>IF(A536="", "", VLOOKUP(A536, BTA!$A$3:$H$10000, 8, 0))</f>
        <v/>
      </c>
      <c r="D536" s="240" t="str">
        <f>IF(A536="","",VLOOKUP(A536,BTA!$A$3:$R$10000,18,0))</f>
        <v/>
      </c>
      <c r="E536" s="201" t="str">
        <f>IF(BTA!A537="", "", BTA!A537)</f>
        <v>RODRG</v>
      </c>
    </row>
    <row r="537" spans="1:5">
      <c r="A537" s="240" t="str">
        <f>IF(BTA!W537="", "", BTA!W537)</f>
        <v/>
      </c>
      <c r="B537" s="201" t="str">
        <f>IF(BTA!U537="", "", BTA!U537)</f>
        <v/>
      </c>
      <c r="C537" s="201" t="str">
        <f>IF(A537="", "", VLOOKUP(A537, BTA!$A$3:$H$10000, 8, 0))</f>
        <v/>
      </c>
      <c r="D537" s="240" t="str">
        <f>IF(A537="","",VLOOKUP(A537,BTA!$A$3:$R$10000,18,0))</f>
        <v/>
      </c>
      <c r="E537" s="201" t="str">
        <f>IF(BTA!A538="", "", BTA!A538)</f>
        <v>CRDFA</v>
      </c>
    </row>
    <row r="538" spans="1:5">
      <c r="A538" s="240" t="str">
        <f>IF(BTA!W538="", "", BTA!W538)</f>
        <v/>
      </c>
      <c r="B538" s="201" t="str">
        <f>IF(BTA!U538="", "", BTA!U538)</f>
        <v/>
      </c>
      <c r="C538" s="201" t="str">
        <f>IF(A538="", "", VLOOKUP(A538, BTA!$A$3:$H$10000, 8, 0))</f>
        <v/>
      </c>
      <c r="D538" s="240" t="str">
        <f>IF(A538="","",VLOOKUP(A538,BTA!$A$3:$R$10000,18,0))</f>
        <v/>
      </c>
      <c r="E538" s="201" t="str">
        <f>IF(BTA!A539="", "", BTA!A539)</f>
        <v>ERSU</v>
      </c>
    </row>
    <row r="539" spans="1:5">
      <c r="A539" s="240" t="str">
        <f>IF(BTA!W539="", "", BTA!W539)</f>
        <v/>
      </c>
      <c r="B539" s="201" t="str">
        <f>IF(BTA!U539="", "", BTA!U539)</f>
        <v/>
      </c>
      <c r="C539" s="201" t="str">
        <f>IF(A539="", "", VLOOKUP(A539, BTA!$A$3:$H$10000, 8, 0))</f>
        <v/>
      </c>
      <c r="D539" s="240" t="str">
        <f>IF(A539="","",VLOOKUP(A539,BTA!$A$3:$R$10000,18,0))</f>
        <v/>
      </c>
      <c r="E539" s="201" t="str">
        <f>IF(BTA!A540="", "", BTA!A540)</f>
        <v>ULAS</v>
      </c>
    </row>
    <row r="540" spans="1:5">
      <c r="A540" s="240" t="str">
        <f>IF(BTA!W540="", "", BTA!W540)</f>
        <v/>
      </c>
      <c r="B540" s="201" t="str">
        <f>IF(BTA!U540="", "", BTA!U540)</f>
        <v/>
      </c>
      <c r="C540" s="201" t="str">
        <f>IF(A540="", "", VLOOKUP(A540, BTA!$A$3:$H$10000, 8, 0))</f>
        <v/>
      </c>
      <c r="D540" s="240" t="str">
        <f>IF(A540="","",VLOOKUP(A540,BTA!$A$3:$R$10000,18,0))</f>
        <v/>
      </c>
      <c r="E540" s="201" t="str">
        <f>IF(BTA!A541="", "", BTA!A541)</f>
        <v>VKFYO</v>
      </c>
    </row>
    <row r="541" spans="1:5">
      <c r="A541" s="240" t="str">
        <f>IF(BTA!W541="", "", BTA!W541)</f>
        <v/>
      </c>
      <c r="B541" s="201" t="str">
        <f>IF(BTA!U541="", "", BTA!U541)</f>
        <v/>
      </c>
      <c r="C541" s="201" t="str">
        <f>IF(A541="", "", VLOOKUP(A541, BTA!$A$3:$H$10000, 8, 0))</f>
        <v/>
      </c>
      <c r="D541" s="240" t="str">
        <f>IF(A541="","",VLOOKUP(A541,BTA!$A$3:$R$10000,18,0))</f>
        <v/>
      </c>
      <c r="E541" s="201" t="str">
        <f>IF(BTA!A542="", "", BTA!A542)</f>
        <v>MEPET</v>
      </c>
    </row>
    <row r="542" spans="1:5">
      <c r="A542" s="240" t="str">
        <f>IF(BTA!W542="", "", BTA!W542)</f>
        <v/>
      </c>
      <c r="B542" s="201" t="str">
        <f>IF(BTA!U542="", "", BTA!U542)</f>
        <v/>
      </c>
      <c r="C542" s="201" t="str">
        <f>IF(A542="", "", VLOOKUP(A542, BTA!$A$3:$H$10000, 8, 0))</f>
        <v/>
      </c>
      <c r="D542" s="240" t="str">
        <f>IF(A542="","",VLOOKUP(A542,BTA!$A$3:$R$10000,18,0))</f>
        <v/>
      </c>
      <c r="E542" s="201" t="str">
        <f>IF(BTA!A543="", "", BTA!A543)</f>
        <v>TDGYO</v>
      </c>
    </row>
    <row r="543" spans="1:5">
      <c r="A543" s="240" t="str">
        <f>IF(BTA!W543="", "", BTA!W543)</f>
        <v/>
      </c>
      <c r="B543" s="201" t="str">
        <f>IF(BTA!U543="", "", BTA!U543)</f>
        <v/>
      </c>
      <c r="C543" s="201" t="str">
        <f>IF(A543="", "", VLOOKUP(A543, BTA!$A$3:$H$10000, 8, 0))</f>
        <v/>
      </c>
      <c r="D543" s="240" t="str">
        <f>IF(A543="","",VLOOKUP(A543,BTA!$A$3:$R$10000,18,0))</f>
        <v/>
      </c>
      <c r="E543" s="201" t="str">
        <f>IF(BTA!A544="", "", BTA!A544)</f>
        <v>AVTUR</v>
      </c>
    </row>
    <row r="544" spans="1:5">
      <c r="A544" s="240" t="str">
        <f>IF(BTA!W544="", "", BTA!W544)</f>
        <v/>
      </c>
      <c r="B544" s="201" t="str">
        <f>IF(BTA!U544="", "", BTA!U544)</f>
        <v/>
      </c>
      <c r="C544" s="201" t="str">
        <f>IF(A544="", "", VLOOKUP(A544, BTA!$A$3:$H$10000, 8, 0))</f>
        <v/>
      </c>
      <c r="D544" s="240" t="str">
        <f>IF(A544="","",VLOOKUP(A544,BTA!$A$3:$R$10000,18,0))</f>
        <v/>
      </c>
      <c r="E544" s="201" t="str">
        <f>IF(BTA!A545="", "", BTA!A545)</f>
        <v>GLBMD</v>
      </c>
    </row>
    <row r="545" spans="1:5">
      <c r="A545" s="240" t="str">
        <f>IF(BTA!W545="", "", BTA!W545)</f>
        <v/>
      </c>
      <c r="B545" s="201" t="str">
        <f>IF(BTA!U545="", "", BTA!U545)</f>
        <v/>
      </c>
      <c r="C545" s="201" t="str">
        <f>IF(A545="", "", VLOOKUP(A545, BTA!$A$3:$H$10000, 8, 0))</f>
        <v/>
      </c>
      <c r="D545" s="240" t="str">
        <f>IF(A545="","",VLOOKUP(A545,BTA!$A$3:$R$10000,18,0))</f>
        <v/>
      </c>
      <c r="E545" s="201" t="str">
        <f>IF(BTA!A546="", "", BTA!A546)</f>
        <v>GRNYO</v>
      </c>
    </row>
    <row r="546" spans="1:5">
      <c r="A546" s="240" t="str">
        <f>IF(BTA!W546="", "", BTA!W546)</f>
        <v/>
      </c>
      <c r="B546" s="201" t="str">
        <f>IF(BTA!U546="", "", BTA!U546)</f>
        <v/>
      </c>
      <c r="C546" s="201" t="str">
        <f>IF(A546="", "", VLOOKUP(A546, BTA!$A$3:$H$10000, 8, 0))</f>
        <v/>
      </c>
      <c r="D546" s="240" t="str">
        <f>IF(A546="","",VLOOKUP(A546,BTA!$A$3:$R$10000,18,0))</f>
        <v/>
      </c>
      <c r="E546" s="201" t="str">
        <f>IF(BTA!A547="", "", BTA!A547)</f>
        <v>FLAP</v>
      </c>
    </row>
    <row r="547" spans="1:5">
      <c r="A547" s="240" t="str">
        <f>IF(BTA!W547="", "", BTA!W547)</f>
        <v/>
      </c>
      <c r="B547" s="201" t="str">
        <f>IF(BTA!U547="", "", BTA!U547)</f>
        <v/>
      </c>
      <c r="C547" s="201" t="str">
        <f>IF(A547="", "", VLOOKUP(A547, BTA!$A$3:$H$10000, 8, 0))</f>
        <v/>
      </c>
      <c r="D547" s="240" t="str">
        <f>IF(A547="","",VLOOKUP(A547,BTA!$A$3:$R$10000,18,0))</f>
        <v/>
      </c>
      <c r="E547" s="201" t="str">
        <f>IF(BTA!A548="", "", BTA!A548)</f>
        <v>SEKUR</v>
      </c>
    </row>
    <row r="548" spans="1:5">
      <c r="A548" s="240" t="str">
        <f>IF(BTA!W548="", "", BTA!W548)</f>
        <v/>
      </c>
      <c r="B548" s="201" t="str">
        <f>IF(BTA!U548="", "", BTA!U548)</f>
        <v/>
      </c>
      <c r="C548" s="201" t="str">
        <f>IF(A548="", "", VLOOKUP(A548, BTA!$A$3:$H$10000, 8, 0))</f>
        <v/>
      </c>
      <c r="D548" s="240" t="str">
        <f>IF(A548="","",VLOOKUP(A548,BTA!$A$3:$R$10000,18,0))</f>
        <v/>
      </c>
      <c r="E548" s="201" t="str">
        <f>IF(BTA!A549="", "", BTA!A549)</f>
        <v>ATAGY</v>
      </c>
    </row>
    <row r="549" spans="1:5">
      <c r="A549" s="240" t="str">
        <f>IF(BTA!W549="", "", BTA!W549)</f>
        <v/>
      </c>
      <c r="B549" s="201" t="str">
        <f>IF(BTA!U549="", "", BTA!U549)</f>
        <v/>
      </c>
      <c r="C549" s="201" t="str">
        <f>IF(A549="", "", VLOOKUP(A549, BTA!$A$3:$H$10000, 8, 0))</f>
        <v/>
      </c>
      <c r="D549" s="240" t="str">
        <f>IF(A549="","",VLOOKUP(A549,BTA!$A$3:$R$10000,18,0))</f>
        <v/>
      </c>
      <c r="E549" s="201" t="str">
        <f>IF(BTA!A550="", "", BTA!A550)</f>
        <v>MTRYO</v>
      </c>
    </row>
    <row r="550" spans="1:5">
      <c r="A550" s="240" t="str">
        <f>IF(BTA!W550="", "", BTA!W550)</f>
        <v/>
      </c>
      <c r="B550" s="201" t="str">
        <f>IF(BTA!U550="", "", BTA!U550)</f>
        <v/>
      </c>
      <c r="C550" s="201" t="str">
        <f>IF(A550="", "", VLOOKUP(A550, BTA!$A$3:$H$10000, 8, 0))</f>
        <v/>
      </c>
      <c r="D550" s="240" t="str">
        <f>IF(A550="","",VLOOKUP(A550,BTA!$A$3:$R$10000,18,0))</f>
        <v/>
      </c>
      <c r="E550" s="201" t="str">
        <f>IF(BTA!A551="", "", BTA!A551)</f>
        <v>BRKSN</v>
      </c>
    </row>
    <row r="551" spans="1:5">
      <c r="A551" s="240" t="str">
        <f>IF(BTA!W551="", "", BTA!W551)</f>
        <v/>
      </c>
      <c r="B551" s="201" t="str">
        <f>IF(BTA!U551="", "", BTA!U551)</f>
        <v/>
      </c>
      <c r="C551" s="201" t="str">
        <f>IF(A551="", "", VLOOKUP(A551, BTA!$A$3:$H$10000, 8, 0))</f>
        <v/>
      </c>
      <c r="D551" s="240" t="str">
        <f>IF(A551="","",VLOOKUP(A551,BTA!$A$3:$R$10000,18,0))</f>
        <v/>
      </c>
      <c r="E551" s="201" t="str">
        <f>IF(BTA!A552="", "", BTA!A552)</f>
        <v>OYLUM</v>
      </c>
    </row>
    <row r="552" spans="1:5">
      <c r="A552" s="240" t="str">
        <f>IF(BTA!W552="", "", BTA!W552)</f>
        <v/>
      </c>
      <c r="B552" s="201" t="str">
        <f>IF(BTA!U552="", "", BTA!U552)</f>
        <v/>
      </c>
      <c r="C552" s="201" t="str">
        <f>IF(A552="", "", VLOOKUP(A552, BTA!$A$3:$H$10000, 8, 0))</f>
        <v/>
      </c>
      <c r="D552" s="240" t="str">
        <f>IF(A552="","",VLOOKUP(A552,BTA!$A$3:$R$10000,18,0))</f>
        <v/>
      </c>
      <c r="E552" s="201" t="str">
        <f>IF(BTA!A553="", "", BTA!A553)</f>
        <v>AGYO</v>
      </c>
    </row>
    <row r="553" spans="1:5">
      <c r="A553" s="240" t="str">
        <f>IF(BTA!W553="", "", BTA!W553)</f>
        <v/>
      </c>
      <c r="B553" s="201" t="str">
        <f>IF(BTA!U553="", "", BTA!U553)</f>
        <v/>
      </c>
      <c r="C553" s="201" t="str">
        <f>IF(A553="", "", VLOOKUP(A553, BTA!$A$3:$H$10000, 8, 0))</f>
        <v/>
      </c>
      <c r="D553" s="240" t="str">
        <f>IF(A553="","",VLOOKUP(A553,BTA!$A$3:$R$10000,18,0))</f>
        <v/>
      </c>
      <c r="E553" s="201" t="str">
        <f>IF(BTA!A554="", "", BTA!A554)</f>
        <v>ATLAS</v>
      </c>
    </row>
    <row r="554" spans="1:5">
      <c r="A554" s="240" t="str">
        <f>IF(BTA!W554="", "", BTA!W554)</f>
        <v/>
      </c>
      <c r="B554" s="201" t="str">
        <f>IF(BTA!U554="", "", BTA!U554)</f>
        <v/>
      </c>
      <c r="C554" s="201" t="str">
        <f>IF(A554="", "", VLOOKUP(A554, BTA!$A$3:$H$10000, 8, 0))</f>
        <v/>
      </c>
      <c r="D554" s="240" t="str">
        <f>IF(A554="","",VLOOKUP(A554,BTA!$A$3:$R$10000,18,0))</f>
        <v/>
      </c>
      <c r="E554" s="201" t="str">
        <f>IF(BTA!A555="", "", BTA!A555)</f>
        <v>MZHLD</v>
      </c>
    </row>
    <row r="555" spans="1:5">
      <c r="A555" s="240" t="str">
        <f>IF(BTA!W555="", "", BTA!W555)</f>
        <v/>
      </c>
      <c r="B555" s="201" t="str">
        <f>IF(BTA!U555="", "", BTA!U555)</f>
        <v/>
      </c>
      <c r="C555" s="201" t="str">
        <f>IF(A555="", "", VLOOKUP(A555, BTA!$A$3:$H$10000, 8, 0))</f>
        <v/>
      </c>
      <c r="D555" s="240" t="str">
        <f>IF(A555="","",VLOOKUP(A555,BTA!$A$3:$R$10000,18,0))</f>
        <v/>
      </c>
      <c r="E555" s="201" t="str">
        <f>IF(BTA!A556="", "", BTA!A556)</f>
        <v>SAMAT</v>
      </c>
    </row>
    <row r="556" spans="1:5">
      <c r="A556" s="240" t="str">
        <f>IF(BTA!W556="", "", BTA!W556)</f>
        <v/>
      </c>
      <c r="B556" s="201" t="str">
        <f>IF(BTA!U556="", "", BTA!U556)</f>
        <v/>
      </c>
      <c r="C556" s="201" t="str">
        <f>IF(A556="", "", VLOOKUP(A556, BTA!$A$3:$H$10000, 8, 0))</f>
        <v/>
      </c>
      <c r="D556" s="240" t="str">
        <f>IF(A556="","",VLOOKUP(A556,BTA!$A$3:$R$10000,18,0))</f>
        <v/>
      </c>
      <c r="E556" s="201" t="str">
        <f>IF(BTA!A557="", "", BTA!A557)</f>
        <v>KRTEK</v>
      </c>
    </row>
    <row r="557" spans="1:5">
      <c r="A557" s="240" t="str">
        <f>IF(BTA!W557="", "", BTA!W557)</f>
        <v/>
      </c>
      <c r="B557" s="201" t="str">
        <f>IF(BTA!U557="", "", BTA!U557)</f>
        <v/>
      </c>
      <c r="C557" s="201" t="str">
        <f>IF(A557="", "", VLOOKUP(A557, BTA!$A$3:$H$10000, 8, 0))</f>
        <v/>
      </c>
      <c r="D557" s="240" t="str">
        <f>IF(A557="","",VLOOKUP(A557,BTA!$A$3:$R$10000,18,0))</f>
        <v/>
      </c>
      <c r="E557" s="201" t="str">
        <f>IF(BTA!A558="", "", BTA!A558)</f>
        <v>SEKFK</v>
      </c>
    </row>
    <row r="558" spans="1:5">
      <c r="A558" s="240" t="str">
        <f>IF(BTA!W558="", "", BTA!W558)</f>
        <v/>
      </c>
      <c r="B558" s="201" t="str">
        <f>IF(BTA!U558="", "", BTA!U558)</f>
        <v/>
      </c>
      <c r="C558" s="201" t="str">
        <f>IF(A558="", "", VLOOKUP(A558, BTA!$A$3:$H$10000, 8, 0))</f>
        <v/>
      </c>
      <c r="D558" s="240" t="str">
        <f>IF(A558="","",VLOOKUP(A558,BTA!$A$3:$R$10000,18,0))</f>
        <v/>
      </c>
      <c r="E558" s="201" t="str">
        <f>IF(BTA!A559="", "", BTA!A559)</f>
        <v>SEYKM</v>
      </c>
    </row>
    <row r="559" spans="1:5">
      <c r="A559" s="240" t="str">
        <f>IF(BTA!W559="", "", BTA!W559)</f>
        <v/>
      </c>
      <c r="B559" s="201" t="str">
        <f>IF(BTA!U559="", "", BTA!U559)</f>
        <v/>
      </c>
      <c r="C559" s="201" t="str">
        <f>IF(A559="", "", VLOOKUP(A559, BTA!$A$3:$H$10000, 8, 0))</f>
        <v/>
      </c>
      <c r="D559" s="240" t="str">
        <f>IF(A559="","",VLOOKUP(A559,BTA!$A$3:$R$10000,18,0))</f>
        <v/>
      </c>
      <c r="E559" s="201" t="str">
        <f>IF(BTA!A560="", "", BTA!A560)</f>
        <v>ORCAY</v>
      </c>
    </row>
    <row r="560" spans="1:5">
      <c r="A560" s="240" t="str">
        <f>IF(BTA!W560="", "", BTA!W560)</f>
        <v/>
      </c>
      <c r="B560" s="201" t="str">
        <f>IF(BTA!U560="", "", BTA!U560)</f>
        <v/>
      </c>
      <c r="C560" s="201" t="str">
        <f>IF(A560="", "", VLOOKUP(A560, BTA!$A$3:$H$10000, 8, 0))</f>
        <v/>
      </c>
      <c r="D560" s="240" t="str">
        <f>IF(A560="","",VLOOKUP(A560,BTA!$A$3:$R$10000,18,0))</f>
        <v/>
      </c>
      <c r="E560" s="201" t="str">
        <f>IF(BTA!A561="", "", BTA!A561)</f>
        <v>IDGYO</v>
      </c>
    </row>
    <row r="561" spans="1:5">
      <c r="A561" s="240" t="str">
        <f>IF(BTA!W561="", "", BTA!W561)</f>
        <v/>
      </c>
      <c r="B561" s="201" t="str">
        <f>IF(BTA!U561="", "", BTA!U561)</f>
        <v/>
      </c>
      <c r="C561" s="201" t="str">
        <f>IF(A561="", "", VLOOKUP(A561, BTA!$A$3:$H$10000, 8, 0))</f>
        <v/>
      </c>
      <c r="D561" s="240" t="str">
        <f>IF(A561="","",VLOOKUP(A561,BTA!$A$3:$R$10000,18,0))</f>
        <v/>
      </c>
      <c r="E561" s="201" t="str">
        <f>IF(BTA!A562="", "", BTA!A562)</f>
        <v>HUBVC</v>
      </c>
    </row>
    <row r="562" spans="1:5">
      <c r="A562" s="240" t="str">
        <f>IF(BTA!W562="", "", BTA!W562)</f>
        <v/>
      </c>
      <c r="B562" s="201" t="str">
        <f>IF(BTA!U562="", "", BTA!U562)</f>
        <v/>
      </c>
      <c r="C562" s="201" t="str">
        <f>IF(A562="", "", VLOOKUP(A562, BTA!$A$3:$H$10000, 8, 0))</f>
        <v/>
      </c>
      <c r="D562" s="240" t="str">
        <f>IF(A562="","",VLOOKUP(A562,BTA!$A$3:$R$10000,18,0))</f>
        <v/>
      </c>
      <c r="E562" s="201" t="str">
        <f>IF(BTA!A563="", "", BTA!A563)</f>
        <v>RNPOL</v>
      </c>
    </row>
    <row r="563" spans="1:5">
      <c r="A563" s="240" t="str">
        <f>IF(BTA!W563="", "", BTA!W563)</f>
        <v/>
      </c>
      <c r="B563" s="201" t="str">
        <f>IF(BTA!U563="", "", BTA!U563)</f>
        <v/>
      </c>
      <c r="C563" s="201" t="str">
        <f>IF(A563="", "", VLOOKUP(A563, BTA!$A$3:$H$10000, 8, 0))</f>
        <v/>
      </c>
      <c r="D563" s="240" t="str">
        <f>IF(A563="","",VLOOKUP(A563,BTA!$A$3:$R$10000,18,0))</f>
        <v/>
      </c>
      <c r="E563" s="201" t="str">
        <f>IF(BTA!A564="", "", BTA!A564)</f>
        <v>SILVR</v>
      </c>
    </row>
    <row r="564" spans="1:5">
      <c r="A564" s="240" t="str">
        <f>IF(BTA!W564="", "", BTA!W564)</f>
        <v/>
      </c>
      <c r="B564" s="201" t="str">
        <f>IF(BTA!U564="", "", BTA!U564)</f>
        <v/>
      </c>
      <c r="C564" s="201" t="str">
        <f>IF(A564="", "", VLOOKUP(A564, BTA!$A$3:$H$10000, 8, 0))</f>
        <v/>
      </c>
      <c r="D564" s="240" t="str">
        <f>IF(A564="","",VLOOKUP(A564,BTA!$A$3:$R$10000,18,0))</f>
        <v/>
      </c>
      <c r="E564" s="201" t="str">
        <f>IF(BTA!A565="", "", BTA!A565)</f>
        <v>AKYHO</v>
      </c>
    </row>
    <row r="565" spans="1:5">
      <c r="A565" s="240" t="str">
        <f>IF(BTA!W565="", "", BTA!W565)</f>
        <v/>
      </c>
      <c r="B565" s="201" t="str">
        <f>IF(BTA!U565="", "", BTA!U565)</f>
        <v/>
      </c>
      <c r="C565" s="201" t="str">
        <f>IF(A565="", "", VLOOKUP(A565, BTA!$A$3:$H$10000, 8, 0))</f>
        <v/>
      </c>
      <c r="D565" s="240" t="str">
        <f>IF(A565="","",VLOOKUP(A565,BTA!$A$3:$R$10000,18,0))</f>
        <v/>
      </c>
      <c r="E565" s="201" t="str">
        <f>IF(BTA!A566="", "", BTA!A566)</f>
        <v>IHEVA</v>
      </c>
    </row>
    <row r="566" spans="1:5">
      <c r="A566" s="240" t="str">
        <f>IF(BTA!W566="", "", BTA!W566)</f>
        <v/>
      </c>
      <c r="B566" s="201" t="str">
        <f>IF(BTA!U566="", "", BTA!U566)</f>
        <v/>
      </c>
      <c r="C566" s="201" t="str">
        <f>IF(A566="", "", VLOOKUP(A566, BTA!$A$3:$H$10000, 8, 0))</f>
        <v/>
      </c>
      <c r="D566" s="240" t="str">
        <f>IF(A566="","",VLOOKUP(A566,BTA!$A$3:$R$10000,18,0))</f>
        <v/>
      </c>
      <c r="E566" s="201" t="str">
        <f>IF(BTA!A567="", "", BTA!A567)</f>
        <v>IHYAY</v>
      </c>
    </row>
    <row r="567" spans="1:5">
      <c r="A567" s="240" t="str">
        <f>IF(BTA!W567="", "", BTA!W567)</f>
        <v/>
      </c>
      <c r="B567" s="201" t="str">
        <f>IF(BTA!U567="", "", BTA!U567)</f>
        <v/>
      </c>
      <c r="C567" s="201" t="str">
        <f>IF(A567="", "", VLOOKUP(A567, BTA!$A$3:$H$10000, 8, 0))</f>
        <v/>
      </c>
      <c r="D567" s="240" t="str">
        <f>IF(A567="","",VLOOKUP(A567,BTA!$A$3:$R$10000,18,0))</f>
        <v/>
      </c>
      <c r="E567" s="201" t="str">
        <f>IF(BTA!A568="", "", BTA!A568)</f>
        <v>YAKIN İZLEME PAZARI</v>
      </c>
    </row>
    <row r="568" spans="1:5">
      <c r="A568" s="240" t="str">
        <f>IF(BTA!W568="", "", BTA!W568)</f>
        <v/>
      </c>
      <c r="B568" s="201" t="str">
        <f>IF(BTA!U568="", "", BTA!U568)</f>
        <v/>
      </c>
      <c r="C568" s="201" t="str">
        <f>IF(A568="", "", VLOOKUP(A568, BTA!$A$3:$H$10000, 8, 0))</f>
        <v/>
      </c>
      <c r="D568" s="240" t="str">
        <f>IF(A568="","",VLOOKUP(A568,BTA!$A$3:$R$10000,18,0))</f>
        <v/>
      </c>
      <c r="E568" s="201" t="str">
        <f>IF(BTA!A569="", "", BTA!A569)</f>
        <v>KSTUR</v>
      </c>
    </row>
    <row r="569" spans="1:5">
      <c r="A569" s="240" t="str">
        <f>IF(BTA!W569="", "", BTA!W569)</f>
        <v/>
      </c>
      <c r="B569" s="201" t="str">
        <f>IF(BTA!U569="", "", BTA!U569)</f>
        <v/>
      </c>
      <c r="C569" s="201" t="str">
        <f>IF(A569="", "", VLOOKUP(A569, BTA!$A$3:$H$10000, 8, 0))</f>
        <v/>
      </c>
      <c r="D569" s="240" t="str">
        <f>IF(A569="","",VLOOKUP(A569,BTA!$A$3:$R$10000,18,0))</f>
        <v/>
      </c>
      <c r="E569" s="201" t="str">
        <f>IF(BTA!A570="", "", BTA!A570)</f>
        <v>KENT</v>
      </c>
    </row>
    <row r="570" spans="1:5">
      <c r="A570" s="240" t="str">
        <f>IF(BTA!W570="", "", BTA!W570)</f>
        <v/>
      </c>
      <c r="B570" s="201" t="str">
        <f>IF(BTA!U570="", "", BTA!U570)</f>
        <v/>
      </c>
      <c r="C570" s="201" t="str">
        <f>IF(A570="", "", VLOOKUP(A570, BTA!$A$3:$H$10000, 8, 0))</f>
        <v/>
      </c>
      <c r="D570" s="240" t="str">
        <f>IF(A570="","",VLOOKUP(A570,BTA!$A$3:$R$10000,18,0))</f>
        <v/>
      </c>
      <c r="E570" s="201" t="str">
        <f>IF(BTA!A571="", "", BTA!A571)</f>
        <v>GATEG</v>
      </c>
    </row>
    <row r="571" spans="1:5">
      <c r="A571" s="240" t="str">
        <f>IF(BTA!W571="", "", BTA!W571)</f>
        <v/>
      </c>
      <c r="B571" s="201" t="str">
        <f>IF(BTA!U571="", "", BTA!U571)</f>
        <v/>
      </c>
      <c r="C571" s="201" t="str">
        <f>IF(A571="", "", VLOOKUP(A571, BTA!$A$3:$H$10000, 8, 0))</f>
        <v/>
      </c>
      <c r="D571" s="240" t="str">
        <f>IF(A571="","",VLOOKUP(A571,BTA!$A$3:$R$10000,18,0))</f>
        <v/>
      </c>
      <c r="E571" s="201" t="str">
        <f>IF(BTA!A572="", "", BTA!A572)</f>
        <v>SUMAS</v>
      </c>
    </row>
    <row r="572" spans="1:5">
      <c r="A572" s="240" t="str">
        <f>IF(BTA!W572="", "", BTA!W572)</f>
        <v/>
      </c>
      <c r="B572" s="201" t="str">
        <f>IF(BTA!U572="", "", BTA!U572)</f>
        <v/>
      </c>
      <c r="C572" s="201" t="str">
        <f>IF(A572="", "", VLOOKUP(A572, BTA!$A$3:$H$10000, 8, 0))</f>
        <v/>
      </c>
      <c r="D572" s="240" t="str">
        <f>IF(A572="","",VLOOKUP(A572,BTA!$A$3:$R$10000,18,0))</f>
        <v/>
      </c>
      <c r="E572" s="201" t="str">
        <f>IF(BTA!A573="", "", BTA!A573)</f>
        <v>CMENT</v>
      </c>
    </row>
    <row r="573" spans="1:5">
      <c r="A573" s="240" t="str">
        <f>IF(BTA!W573="", "", BTA!W573)</f>
        <v/>
      </c>
      <c r="B573" s="201" t="str">
        <f>IF(BTA!U573="", "", BTA!U573)</f>
        <v/>
      </c>
      <c r="C573" s="201" t="str">
        <f>IF(A573="", "", VLOOKUP(A573, BTA!$A$3:$H$10000, 8, 0))</f>
        <v/>
      </c>
      <c r="D573" s="240" t="str">
        <f>IF(A573="","",VLOOKUP(A573,BTA!$A$3:$R$10000,18,0))</f>
        <v/>
      </c>
      <c r="E573" s="201" t="str">
        <f>IF(BTA!A574="", "", BTA!A574)</f>
        <v>INTEK</v>
      </c>
    </row>
    <row r="574" spans="1:5">
      <c r="A574" s="240" t="str">
        <f>IF(BTA!W574="", "", BTA!W574)</f>
        <v/>
      </c>
      <c r="B574" s="201" t="str">
        <f>IF(BTA!U574="", "", BTA!U574)</f>
        <v/>
      </c>
      <c r="C574" s="201" t="str">
        <f>IF(A574="", "", VLOOKUP(A574, BTA!$A$3:$H$10000, 8, 0))</f>
        <v/>
      </c>
      <c r="D574" s="240" t="str">
        <f>IF(A574="","",VLOOKUP(A574,BTA!$A$3:$R$10000,18,0))</f>
        <v/>
      </c>
      <c r="E574" s="201" t="str">
        <f>IF(BTA!A575="", "", BTA!A575)</f>
        <v>QNBTR</v>
      </c>
    </row>
    <row r="575" spans="1:5">
      <c r="A575" s="240" t="str">
        <f>IF(BTA!W575="", "", BTA!W575)</f>
        <v/>
      </c>
      <c r="B575" s="201" t="str">
        <f>IF(BTA!U575="", "", BTA!U575)</f>
        <v/>
      </c>
      <c r="C575" s="201" t="str">
        <f>IF(A575="", "", VLOOKUP(A575, BTA!$A$3:$H$10000, 8, 0))</f>
        <v/>
      </c>
      <c r="D575" s="240" t="str">
        <f>IF(A575="","",VLOOKUP(A575,BTA!$A$3:$R$10000,18,0))</f>
        <v/>
      </c>
      <c r="E575" s="201" t="str">
        <f>IF(BTA!A576="", "", BTA!A576)</f>
        <v>EMNIS</v>
      </c>
    </row>
    <row r="576" spans="1:5">
      <c r="A576" s="240" t="str">
        <f>IF(BTA!W576="", "", BTA!W576)</f>
        <v/>
      </c>
      <c r="B576" s="201" t="str">
        <f>IF(BTA!U576="", "", BTA!U576)</f>
        <v/>
      </c>
      <c r="C576" s="201" t="str">
        <f>IF(A576="", "", VLOOKUP(A576, BTA!$A$3:$H$10000, 8, 0))</f>
        <v/>
      </c>
      <c r="D576" s="240" t="str">
        <f>IF(A576="","",VLOOKUP(A576,BTA!$A$3:$R$10000,18,0))</f>
        <v/>
      </c>
      <c r="E576" s="201" t="str">
        <f>IF(BTA!A577="", "", BTA!A577)</f>
        <v>ORMA</v>
      </c>
    </row>
    <row r="577" spans="1:5">
      <c r="A577" s="240" t="str">
        <f>IF(BTA!W577="", "", BTA!W577)</f>
        <v/>
      </c>
      <c r="B577" s="201" t="str">
        <f>IF(BTA!U577="", "", BTA!U577)</f>
        <v/>
      </c>
      <c r="C577" s="201" t="str">
        <f>IF(A577="", "", VLOOKUP(A577, BTA!$A$3:$H$10000, 8, 0))</f>
        <v/>
      </c>
      <c r="D577" s="240" t="str">
        <f>IF(A577="","",VLOOKUP(A577,BTA!$A$3:$R$10000,18,0))</f>
        <v/>
      </c>
      <c r="E577" s="201" t="str">
        <f>IF(BTA!A578="", "", BTA!A578)</f>
        <v>ATSYH</v>
      </c>
    </row>
    <row r="578" spans="1:5">
      <c r="A578" s="240" t="str">
        <f>IF(BTA!W578="", "", BTA!W578)</f>
        <v/>
      </c>
      <c r="B578" s="201" t="str">
        <f>IF(BTA!U578="", "", BTA!U578)</f>
        <v/>
      </c>
      <c r="C578" s="201" t="str">
        <f>IF(A578="", "", VLOOKUP(A578, BTA!$A$3:$H$10000, 8, 0))</f>
        <v/>
      </c>
      <c r="D578" s="240" t="str">
        <f>IF(A578="","",VLOOKUP(A578,BTA!$A$3:$R$10000,18,0))</f>
        <v/>
      </c>
      <c r="E578" s="201" t="str">
        <f>IF(BTA!A579="", "", BTA!A579)</f>
        <v>ATEKS</v>
      </c>
    </row>
    <row r="579" spans="1:5">
      <c r="A579" s="240" t="str">
        <f>IF(BTA!W579="", "", BTA!W579)</f>
        <v/>
      </c>
      <c r="B579" s="201" t="str">
        <f>IF(BTA!U579="", "", BTA!U579)</f>
        <v/>
      </c>
      <c r="C579" s="201" t="str">
        <f>IF(A579="", "", VLOOKUP(A579, BTA!$A$3:$H$10000, 8, 0))</f>
        <v/>
      </c>
      <c r="D579" s="240" t="str">
        <f>IF(A579="","",VLOOKUP(A579,BTA!$A$3:$R$10000,18,0))</f>
        <v/>
      </c>
      <c r="E579" s="201" t="str">
        <f>IF(BTA!A580="", "", BTA!A580)</f>
        <v>BALAT</v>
      </c>
    </row>
    <row r="580" spans="1:5">
      <c r="A580" s="240" t="str">
        <f>IF(BTA!W580="", "", BTA!W580)</f>
        <v/>
      </c>
      <c r="B580" s="201" t="str">
        <f>IF(BTA!U580="", "", BTA!U580)</f>
        <v/>
      </c>
      <c r="C580" s="201" t="str">
        <f>IF(A580="", "", VLOOKUP(A580, BTA!$A$3:$H$10000, 8, 0))</f>
        <v/>
      </c>
      <c r="D580" s="240" t="str">
        <f>IF(A580="","",VLOOKUP(A580,BTA!$A$3:$R$10000,18,0))</f>
        <v/>
      </c>
      <c r="E580" s="201" t="str">
        <f>IF(BTA!A581="", "", BTA!A581)</f>
        <v>ISBIR</v>
      </c>
    </row>
    <row r="581" spans="1:5">
      <c r="A581" s="240" t="str">
        <f>IF(BTA!W581="", "", BTA!W581)</f>
        <v/>
      </c>
      <c r="B581" s="201" t="str">
        <f>IF(BTA!U581="", "", BTA!U581)</f>
        <v/>
      </c>
      <c r="C581" s="201" t="str">
        <f>IF(A581="", "", VLOOKUP(A581, BTA!$A$3:$H$10000, 8, 0))</f>
        <v/>
      </c>
      <c r="D581" s="240" t="str">
        <f>IF(A581="","",VLOOKUP(A581,BTA!$A$3:$R$10000,18,0))</f>
        <v/>
      </c>
      <c r="E581" s="201" t="str">
        <f>IF(BTA!A582="", "", BTA!A582)</f>
        <v>CASA</v>
      </c>
    </row>
    <row r="582" spans="1:5">
      <c r="A582" s="240" t="str">
        <f>IF(BTA!W582="", "", BTA!W582)</f>
        <v/>
      </c>
      <c r="B582" s="201" t="str">
        <f>IF(BTA!U582="", "", BTA!U582)</f>
        <v/>
      </c>
      <c r="C582" s="201" t="str">
        <f>IF(A582="", "", VLOOKUP(A582, BTA!$A$3:$H$10000, 8, 0))</f>
        <v/>
      </c>
      <c r="D582" s="240" t="str">
        <f>IF(A582="","",VLOOKUP(A582,BTA!$A$3:$R$10000,18,0))</f>
        <v/>
      </c>
      <c r="E582" s="201" t="str">
        <f>IF(BTA!A583="", "", BTA!A583)</f>
        <v>ENPRA</v>
      </c>
    </row>
    <row r="583" spans="1:5">
      <c r="A583" s="240" t="str">
        <f>IF(BTA!W583="", "", BTA!W583)</f>
        <v/>
      </c>
      <c r="B583" s="201" t="str">
        <f>IF(BTA!U583="", "", BTA!U583)</f>
        <v/>
      </c>
      <c r="C583" s="201" t="str">
        <f>IF(A583="", "", VLOOKUP(A583, BTA!$A$3:$H$10000, 8, 0))</f>
        <v/>
      </c>
      <c r="D583" s="240" t="str">
        <f>IF(A583="","",VLOOKUP(A583,BTA!$A$3:$R$10000,18,0))</f>
        <v/>
      </c>
      <c r="E583" s="201" t="str">
        <f>IF(BTA!A584="", "", BTA!A584)</f>
        <v>EKIZ</v>
      </c>
    </row>
    <row r="584" spans="1:5">
      <c r="A584" s="240" t="str">
        <f>IF(BTA!W584="", "", BTA!W584)</f>
        <v/>
      </c>
      <c r="B584" s="201" t="str">
        <f>IF(BTA!U584="", "", BTA!U584)</f>
        <v/>
      </c>
      <c r="C584" s="201" t="str">
        <f>IF(A584="", "", VLOOKUP(A584, BTA!$A$3:$H$10000, 8, 0))</f>
        <v/>
      </c>
      <c r="D584" s="240" t="str">
        <f>IF(A584="","",VLOOKUP(A584,BTA!$A$3:$R$10000,18,0))</f>
        <v/>
      </c>
      <c r="E584" s="201" t="str">
        <f>IF(BTA!A585="", "", BTA!A585)</f>
        <v>MMCAS</v>
      </c>
    </row>
    <row r="585" spans="1:5">
      <c r="A585" s="240" t="str">
        <f>IF(BTA!W585="", "", BTA!W585)</f>
        <v/>
      </c>
      <c r="B585" s="201" t="str">
        <f>IF(BTA!U585="", "", BTA!U585)</f>
        <v/>
      </c>
      <c r="C585" s="201" t="str">
        <f>IF(A585="", "", VLOOKUP(A585, BTA!$A$3:$H$10000, 8, 0))</f>
        <v/>
      </c>
      <c r="D585" s="240" t="str">
        <f>IF(A585="","",VLOOKUP(A585,BTA!$A$3:$R$10000,18,0))</f>
        <v/>
      </c>
      <c r="E585" s="201" t="str">
        <f>IF(BTA!A586="", "", BTA!A586)</f>
        <v>YONGA</v>
      </c>
    </row>
    <row r="586" spans="1:5">
      <c r="A586" s="240" t="str">
        <f>IF(BTA!W586="", "", BTA!W586)</f>
        <v/>
      </c>
      <c r="B586" s="201" t="str">
        <f>IF(BTA!U586="", "", BTA!U586)</f>
        <v/>
      </c>
      <c r="C586" s="201" t="str">
        <f>IF(A586="", "", VLOOKUP(A586, BTA!$A$3:$H$10000, 8, 0))</f>
        <v/>
      </c>
      <c r="D586" s="240" t="str">
        <f>IF(A586="","",VLOOKUP(A586,BTA!$A$3:$R$10000,18,0))</f>
        <v/>
      </c>
      <c r="E586" s="201" t="str">
        <f>IF(BTA!A587="", "", BTA!A587)</f>
        <v>QNBFK</v>
      </c>
    </row>
    <row r="587" spans="1:5">
      <c r="A587" s="240" t="str">
        <f>IF(BTA!W587="", "", BTA!W587)</f>
        <v/>
      </c>
      <c r="B587" s="201" t="str">
        <f>IF(BTA!U587="", "", BTA!U587)</f>
        <v/>
      </c>
      <c r="C587" s="201" t="str">
        <f>IF(A587="", "", VLOOKUP(A587, BTA!$A$3:$H$10000, 8, 0))</f>
        <v/>
      </c>
      <c r="D587" s="240" t="str">
        <f>IF(A587="","",VLOOKUP(A587,BTA!$A$3:$R$10000,18,0))</f>
        <v/>
      </c>
      <c r="E587" s="201" t="str">
        <f>IF(BTA!A588="", "", BTA!A588)</f>
        <v>AYES</v>
      </c>
    </row>
    <row r="588" spans="1:5">
      <c r="A588" s="240" t="str">
        <f>IF(BTA!W588="", "", BTA!W588)</f>
        <v/>
      </c>
      <c r="B588" s="201" t="str">
        <f>IF(BTA!U588="", "", BTA!U588)</f>
        <v/>
      </c>
      <c r="C588" s="201" t="str">
        <f>IF(A588="", "", VLOOKUP(A588, BTA!$A$3:$H$10000, 8, 0))</f>
        <v/>
      </c>
      <c r="D588" s="240" t="str">
        <f>IF(A588="","",VLOOKUP(A588,BTA!$A$3:$R$10000,18,0))</f>
        <v/>
      </c>
      <c r="E588" s="201" t="str">
        <f>IF(BTA!A589="", "", BTA!A589)</f>
        <v>DIRIT</v>
      </c>
    </row>
    <row r="589" spans="1:5">
      <c r="A589" s="240" t="str">
        <f>IF(BTA!W589="", "", BTA!W589)</f>
        <v/>
      </c>
      <c r="B589" s="201" t="str">
        <f>IF(BTA!U589="", "", BTA!U589)</f>
        <v/>
      </c>
      <c r="C589" s="201" t="str">
        <f>IF(A589="", "", VLOOKUP(A589, BTA!$A$3:$H$10000, 8, 0))</f>
        <v/>
      </c>
      <c r="D589" s="240" t="str">
        <f>IF(A589="","",VLOOKUP(A589,BTA!$A$3:$R$10000,18,0))</f>
        <v/>
      </c>
      <c r="E589" s="201" t="str">
        <f>IF(BTA!A590="", "", BTA!A590)</f>
        <v>SNPAM</v>
      </c>
    </row>
    <row r="590" spans="1:5">
      <c r="A590" s="240" t="str">
        <f>IF(BTA!W590="", "", BTA!W590)</f>
        <v/>
      </c>
      <c r="B590" s="201" t="str">
        <f>IF(BTA!U590="", "", BTA!U590)</f>
        <v/>
      </c>
      <c r="C590" s="201" t="str">
        <f>IF(A590="", "", VLOOKUP(A590, BTA!$A$3:$H$10000, 8, 0))</f>
        <v/>
      </c>
      <c r="D590" s="240" t="str">
        <f>IF(A590="","",VLOOKUP(A590,BTA!$A$3:$R$10000,18,0))</f>
        <v/>
      </c>
      <c r="E590" s="201" t="str">
        <f>IF(BTA!A591="", "", BTA!A591)</f>
        <v>BASCM</v>
      </c>
    </row>
    <row r="591" spans="1:5">
      <c r="A591" s="240" t="str">
        <f>IF(BTA!W591="", "", BTA!W591)</f>
        <v/>
      </c>
      <c r="B591" s="201" t="str">
        <f>IF(BTA!U591="", "", BTA!U591)</f>
        <v/>
      </c>
      <c r="C591" s="201" t="str">
        <f>IF(A591="", "", VLOOKUP(A591, BTA!$A$3:$H$10000, 8, 0))</f>
        <v/>
      </c>
      <c r="D591" s="240" t="str">
        <f>IF(A591="","",VLOOKUP(A591,BTA!$A$3:$R$10000,18,0))</f>
        <v/>
      </c>
      <c r="E591" s="201" t="str">
        <f>IF(BTA!A592="", "", BTA!A592)</f>
        <v>YBTAS</v>
      </c>
    </row>
    <row r="592" spans="1:5">
      <c r="A592" s="240" t="str">
        <f>IF(BTA!W592="", "", BTA!W592)</f>
        <v/>
      </c>
      <c r="B592" s="201" t="str">
        <f>IF(BTA!U592="", "", BTA!U592)</f>
        <v/>
      </c>
      <c r="C592" s="201" t="str">
        <f>IF(A592="", "", VLOOKUP(A592, BTA!$A$3:$H$10000, 8, 0))</f>
        <v/>
      </c>
      <c r="D592" s="240" t="str">
        <f>IF(A592="","",VLOOKUP(A592,BTA!$A$3:$R$10000,18,0))</f>
        <v/>
      </c>
      <c r="E592" s="201" t="str">
        <f>IF(BTA!A593="", "", BTA!A593)</f>
        <v>BRMEN</v>
      </c>
    </row>
    <row r="593" spans="1:5">
      <c r="A593" s="240" t="str">
        <f>IF(BTA!W593="", "", BTA!W593)</f>
        <v/>
      </c>
      <c r="B593" s="201" t="str">
        <f>IF(BTA!U593="", "", BTA!U593)</f>
        <v/>
      </c>
      <c r="C593" s="201" t="str">
        <f>IF(A593="", "", VLOOKUP(A593, BTA!$A$3:$H$10000, 8, 0))</f>
        <v/>
      </c>
      <c r="D593" s="240" t="str">
        <f>IF(A593="","",VLOOKUP(A593,BTA!$A$3:$R$10000,18,0))</f>
        <v/>
      </c>
      <c r="E593" s="201" t="str">
        <f>IF(BTA!A594="", "", BTA!A594)</f>
        <v>BRKO</v>
      </c>
    </row>
    <row r="594" spans="1:5">
      <c r="A594" s="240" t="str">
        <f>IF(BTA!W594="", "", BTA!W594)</f>
        <v/>
      </c>
      <c r="B594" s="201" t="str">
        <f>IF(BTA!U594="", "", BTA!U594)</f>
        <v/>
      </c>
      <c r="C594" s="201" t="str">
        <f>IF(A594="", "", VLOOKUP(A594, BTA!$A$3:$H$10000, 8, 0))</f>
        <v/>
      </c>
      <c r="D594" s="240" t="str">
        <f>IF(A594="","",VLOOKUP(A594,BTA!$A$3:$R$10000,18,0))</f>
        <v/>
      </c>
      <c r="E594" s="201" t="str">
        <f>IF(BTA!A595="", "", BTA!A595)</f>
        <v>EUHOL</v>
      </c>
    </row>
    <row r="595" spans="1:5">
      <c r="A595" s="240" t="str">
        <f>IF(BTA!W595="", "", BTA!W595)</f>
        <v/>
      </c>
      <c r="B595" s="201" t="str">
        <f>IF(BTA!U595="", "", BTA!U595)</f>
        <v/>
      </c>
      <c r="C595" s="201" t="str">
        <f>IF(A595="", "", VLOOKUP(A595, BTA!$A$3:$H$10000, 8, 0))</f>
        <v/>
      </c>
      <c r="D595" s="240" t="str">
        <f>IF(A595="","",VLOOKUP(A595,BTA!$A$3:$R$10000,18,0))</f>
        <v/>
      </c>
      <c r="E595" s="201" t="str">
        <f>IF(BTA!A596="", "", BTA!A596)</f>
        <v>UMPAS</v>
      </c>
    </row>
    <row r="596" spans="1:5">
      <c r="A596" s="240" t="str">
        <f>IF(BTA!W596="", "", BTA!W596)</f>
        <v/>
      </c>
      <c r="B596" s="201" t="str">
        <f>IF(BTA!U596="", "", BTA!U596)</f>
        <v/>
      </c>
      <c r="C596" s="201" t="str">
        <f>IF(A596="", "", VLOOKUP(A596, BTA!$A$3:$H$10000, 8, 0))</f>
        <v/>
      </c>
      <c r="D596" s="240" t="str">
        <f>IF(A596="","",VLOOKUP(A596,BTA!$A$3:$R$10000,18,0))</f>
        <v/>
      </c>
      <c r="E596" s="201" t="str">
        <f>IF(BTA!A597="", "", BTA!A597)</f>
        <v>KLNMA</v>
      </c>
    </row>
    <row r="597" spans="1:5">
      <c r="A597" s="240" t="str">
        <f>IF(BTA!W597="", "", BTA!W597)</f>
        <v/>
      </c>
      <c r="B597" s="201" t="str">
        <f>IF(BTA!U597="", "", BTA!U597)</f>
        <v/>
      </c>
      <c r="C597" s="201" t="str">
        <f>IF(A597="", "", VLOOKUP(A597, BTA!$A$3:$H$10000, 8, 0))</f>
        <v/>
      </c>
      <c r="D597" s="240" t="str">
        <f>IF(A597="","",VLOOKUP(A597,BTA!$A$3:$R$10000,18,0))</f>
        <v/>
      </c>
      <c r="E597" s="201" t="str">
        <f>IF(BTA!A598="", "", BTA!A598)</f>
        <v>KERVN</v>
      </c>
    </row>
    <row r="598" spans="1:5">
      <c r="A598" s="240" t="str">
        <f>IF(BTA!W598="", "", BTA!W598)</f>
        <v/>
      </c>
      <c r="B598" s="201" t="str">
        <f>IF(BTA!U598="", "", BTA!U598)</f>
        <v/>
      </c>
      <c r="C598" s="201" t="str">
        <f>IF(A598="", "", VLOOKUP(A598, BTA!$A$3:$H$10000, 8, 0))</f>
        <v/>
      </c>
      <c r="D598" s="240" t="str">
        <f>IF(A598="","",VLOOKUP(A598,BTA!$A$3:$R$10000,18,0))</f>
        <v/>
      </c>
      <c r="E598" s="201" t="str">
        <f>IF(BTA!A599="", "", BTA!A599)</f>
        <v>SODSN</v>
      </c>
    </row>
    <row r="599" spans="1:5">
      <c r="A599" s="240" t="str">
        <f>IF(BTA!W599="", "", BTA!W599)</f>
        <v/>
      </c>
      <c r="B599" s="201" t="str">
        <f>IF(BTA!U599="", "", BTA!U599)</f>
        <v/>
      </c>
      <c r="C599" s="201" t="str">
        <f>IF(A599="", "", VLOOKUP(A599, BTA!$A$3:$H$10000, 8, 0))</f>
        <v/>
      </c>
      <c r="D599" s="240" t="str">
        <f>IF(A599="","",VLOOKUP(A599,BTA!$A$3:$R$10000,18,0))</f>
        <v/>
      </c>
      <c r="E599" s="201" t="str">
        <f>IF(BTA!A600="", "", BTA!A600)</f>
        <v>KONTR</v>
      </c>
    </row>
    <row r="600" spans="1:5">
      <c r="A600" s="240" t="str">
        <f>IF(BTA!W600="", "", BTA!W600)</f>
        <v/>
      </c>
      <c r="B600" s="201" t="str">
        <f>IF(BTA!U600="", "", BTA!U600)</f>
        <v/>
      </c>
      <c r="C600" s="201" t="str">
        <f>IF(A600="", "", VLOOKUP(A600, BTA!$A$3:$H$10000, 8, 0))</f>
        <v/>
      </c>
      <c r="D600" s="240" t="str">
        <f>IF(A600="","",VLOOKUP(A600,BTA!$A$3:$R$10000,18,0))</f>
        <v/>
      </c>
      <c r="E600" s="201" t="str">
        <f>IF(BTA!A601="", "", BTA!A601)</f>
        <v>MEGAP</v>
      </c>
    </row>
    <row r="601" spans="1:5">
      <c r="A601" s="240" t="str">
        <f>IF(BTA!W601="", "", BTA!W601)</f>
        <v/>
      </c>
      <c r="B601" s="201" t="str">
        <f>IF(BTA!U601="", "", BTA!U601)</f>
        <v/>
      </c>
      <c r="C601" s="201" t="str">
        <f>IF(A601="", "", VLOOKUP(A601, BTA!$A$3:$H$10000, 8, 0))</f>
        <v/>
      </c>
      <c r="D601" s="240" t="str">
        <f>IF(A601="","",VLOOKUP(A601,BTA!$A$3:$R$10000,18,0))</f>
        <v/>
      </c>
      <c r="E601" s="201" t="str">
        <f>IF(BTA!A602="", "", BTA!A602)</f>
        <v>TRILC</v>
      </c>
    </row>
    <row r="602" spans="1:5">
      <c r="A602" s="240" t="str">
        <f>IF(BTA!W602="", "", BTA!W602)</f>
        <v/>
      </c>
      <c r="B602" s="201" t="str">
        <f>IF(BTA!U602="", "", BTA!U602)</f>
        <v/>
      </c>
      <c r="C602" s="201" t="str">
        <f>IF(A602="", "", VLOOKUP(A602, BTA!$A$3:$H$10000, 8, 0))</f>
        <v/>
      </c>
      <c r="D602" s="240" t="str">
        <f>IF(A602="","",VLOOKUP(A602,BTA!$A$3:$R$10000,18,0))</f>
        <v/>
      </c>
      <c r="E602" s="201" t="str">
        <f>IF(BTA!A603="", "", BTA!A603)</f>
        <v>YYAPI</v>
      </c>
    </row>
    <row r="603" spans="1:5">
      <c r="A603" s="240" t="str">
        <f>IF(BTA!W603="", "", BTA!W603)</f>
        <v/>
      </c>
      <c r="B603" s="201" t="str">
        <f>IF(BTA!U603="", "", BTA!U603)</f>
        <v/>
      </c>
      <c r="C603" s="201" t="str">
        <f>IF(A603="", "", VLOOKUP(A603, BTA!$A$3:$H$10000, 8, 0))</f>
        <v/>
      </c>
      <c r="D603" s="240" t="str">
        <f>IF(A603="","",VLOOKUP(A603,BTA!$A$3:$R$10000,18,0))</f>
        <v/>
      </c>
      <c r="E603" s="201" t="str">
        <f>IF(BTA!A604="", "", BTA!A604)</f>
        <v>YENİ ARZ HİSSELER</v>
      </c>
    </row>
    <row r="604" spans="1:5">
      <c r="A604" s="240" t="str">
        <f>IF(BTA!W604="", "", BTA!W604)</f>
        <v/>
      </c>
      <c r="B604" s="201" t="str">
        <f>IF(BTA!U604="", "", BTA!U604)</f>
        <v/>
      </c>
      <c r="C604" s="201" t="str">
        <f>IF(A604="", "", VLOOKUP(A604, BTA!$A$3:$H$10000, 8, 0))</f>
        <v/>
      </c>
      <c r="D604" s="240" t="str">
        <f>IF(A604="","",VLOOKUP(A604,BTA!$A$3:$R$10000,18,0))</f>
        <v/>
      </c>
      <c r="E604" s="201" t="str">
        <f>IF(BTA!A605="", "", BTA!A605)</f>
        <v>DMLKTG</v>
      </c>
    </row>
    <row r="605" spans="1:5">
      <c r="A605" s="240" t="str">
        <f>IF(BTA!W605="", "", BTA!W605)</f>
        <v/>
      </c>
      <c r="B605" s="201" t="str">
        <f>IF(BTA!U605="", "", BTA!U605)</f>
        <v/>
      </c>
      <c r="C605" s="201" t="str">
        <f>IF(A605="", "", VLOOKUP(A605, BTA!$A$3:$H$10000, 8, 0))</f>
        <v/>
      </c>
      <c r="D605" s="240" t="str">
        <f>IF(A605="","",VLOOKUP(A605,BTA!$A$3:$R$10000,18,0))</f>
        <v/>
      </c>
      <c r="E605" s="201" t="str">
        <f>IF(BTA!A606="", "", BTA!A606)</f>
        <v>GOLDA</v>
      </c>
    </row>
    <row r="606" spans="1:5">
      <c r="A606" s="240" t="str">
        <f>IF(BTA!W606="", "", BTA!W606)</f>
        <v/>
      </c>
      <c r="B606" s="201" t="str">
        <f>IF(BTA!U606="", "", BTA!U606)</f>
        <v/>
      </c>
      <c r="C606" s="201" t="str">
        <f>IF(A606="", "", VLOOKUP(A606, BTA!$A$3:$H$10000, 8, 0))</f>
        <v/>
      </c>
      <c r="D606" s="240" t="str">
        <f>IF(A606="","",VLOOKUP(A606,BTA!$A$3:$R$10000,18,0))</f>
        <v/>
      </c>
      <c r="E606" s="201" t="str">
        <f>IF(BTA!A607="", "", BTA!A607)</f>
        <v>SOHOE</v>
      </c>
    </row>
    <row r="607" spans="1:5">
      <c r="A607" s="240" t="str">
        <f>IF(BTA!W607="", "", BTA!W607)</f>
        <v/>
      </c>
      <c r="B607" s="201" t="str">
        <f>IF(BTA!U607="", "", BTA!U607)</f>
        <v/>
      </c>
      <c r="C607" s="201" t="str">
        <f>IF(A607="", "", VLOOKUP(A607, BTA!$A$3:$H$10000, 8, 0))</f>
        <v/>
      </c>
      <c r="D607" s="240" t="str">
        <f>IF(A607="","",VLOOKUP(A607,BTA!$A$3:$R$10000,18,0))</f>
        <v/>
      </c>
      <c r="E607" s="201" t="str">
        <f>IF(BTA!A608="", "", BTA!A608)</f>
        <v>ISVEA</v>
      </c>
    </row>
    <row r="608" spans="1:5">
      <c r="A608" s="240" t="str">
        <f>IF(BTA!W608="", "", BTA!W608)</f>
        <v/>
      </c>
      <c r="B608" s="201" t="str">
        <f>IF(BTA!U608="", "", BTA!U608)</f>
        <v/>
      </c>
      <c r="C608" s="201" t="str">
        <f>IF(A608="", "", VLOOKUP(A608, BTA!$A$3:$H$10000, 8, 0))</f>
        <v/>
      </c>
      <c r="D608" s="240" t="str">
        <f>IF(A608="","",VLOOKUP(A608,BTA!$A$3:$R$10000,18,0))</f>
        <v/>
      </c>
      <c r="E608" s="201" t="str">
        <f>IF(BTA!A609="", "", BTA!A609)</f>
        <v>ORZAX</v>
      </c>
    </row>
    <row r="609" spans="1:5">
      <c r="A609" s="240" t="str">
        <f>IF(BTA!W609="", "", BTA!W609)</f>
        <v/>
      </c>
      <c r="B609" s="201" t="str">
        <f>IF(BTA!U609="", "", BTA!U609)</f>
        <v/>
      </c>
      <c r="C609" s="201" t="str">
        <f>IF(A609="", "", VLOOKUP(A609, BTA!$A$3:$H$10000, 8, 0))</f>
        <v/>
      </c>
      <c r="D609" s="240" t="str">
        <f>IF(A609="","",VLOOKUP(A609,BTA!$A$3:$R$10000,18,0))</f>
        <v/>
      </c>
      <c r="E609" s="201" t="str">
        <f>IF(BTA!A610="", "", BTA!A610)</f>
        <v>BETAE</v>
      </c>
    </row>
    <row r="610" spans="1:5">
      <c r="A610" s="240" t="str">
        <f>IF(BTA!W610="", "", BTA!W610)</f>
        <v/>
      </c>
      <c r="B610" s="201" t="str">
        <f>IF(BTA!U610="", "", BTA!U610)</f>
        <v/>
      </c>
      <c r="C610" s="201" t="str">
        <f>IF(A610="", "", VLOOKUP(A610, BTA!$A$3:$H$10000, 8, 0))</f>
        <v/>
      </c>
      <c r="D610" s="240" t="str">
        <f>IF(A610="","",VLOOKUP(A610,BTA!$A$3:$R$10000,18,0))</f>
        <v/>
      </c>
      <c r="E610" s="201" t="str">
        <f>IF(BTA!A611="", "", BTA!A611)</f>
        <v>SARAE</v>
      </c>
    </row>
    <row r="611" spans="1:5">
      <c r="A611" s="240" t="str">
        <f>IF(BTA!W611="", "", BTA!W611)</f>
        <v/>
      </c>
      <c r="B611" s="201" t="str">
        <f>IF(BTA!U611="", "", BTA!U611)</f>
        <v/>
      </c>
      <c r="C611" s="201" t="str">
        <f>IF(A611="", "", VLOOKUP(A611, BTA!$A$3:$H$10000, 8, 0))</f>
        <v/>
      </c>
      <c r="D611" s="240" t="str">
        <f>IF(A611="","",VLOOKUP(A611,BTA!$A$3:$R$10000,18,0))</f>
        <v/>
      </c>
      <c r="E611" s="201" t="str">
        <f>IF(BTA!A612="", "", BTA!A612)</f>
        <v>SSAAT</v>
      </c>
    </row>
    <row r="612" spans="1:5">
      <c r="A612" s="240" t="str">
        <f>IF(BTA!W612="", "", BTA!W612)</f>
        <v/>
      </c>
      <c r="B612" s="201" t="str">
        <f>IF(BTA!U612="", "", BTA!U612)</f>
        <v/>
      </c>
      <c r="C612" s="201" t="str">
        <f>IF(A612="", "", VLOOKUP(A612, BTA!$A$3:$H$10000, 8, 0))</f>
        <v/>
      </c>
      <c r="D612" s="240" t="str">
        <f>IF(A612="","",VLOOKUP(A612,BTA!$A$3:$R$10000,18,0))</f>
        <v/>
      </c>
      <c r="E612" s="201" t="str">
        <f>IF(BTA!A613="", "", BTA!A613)</f>
        <v>EKIM</v>
      </c>
    </row>
    <row r="613" spans="1:5">
      <c r="A613" s="240" t="str">
        <f>IF(BTA!W613="", "", BTA!W613)</f>
        <v/>
      </c>
      <c r="B613" s="201" t="str">
        <f>IF(BTA!U613="", "", BTA!U613)</f>
        <v/>
      </c>
      <c r="C613" s="201" t="str">
        <f>IF(A613="", "", VLOOKUP(A613, BTA!$A$3:$H$10000, 8, 0))</f>
        <v/>
      </c>
      <c r="D613" s="240" t="str">
        <f>IF(A613="","",VLOOKUP(A613,BTA!$A$3:$R$10000,18,0))</f>
        <v/>
      </c>
      <c r="E613" s="201" t="str">
        <f>IF(BTA!A614="", "", BTA!A614)</f>
        <v>GMSTRF</v>
      </c>
    </row>
    <row r="614" spans="1:5">
      <c r="A614" s="240" t="str">
        <f>IF(BTA!W614="", "", BTA!W614)</f>
        <v/>
      </c>
      <c r="B614" s="201" t="str">
        <f>IF(BTA!U614="", "", BTA!U614)</f>
        <v/>
      </c>
      <c r="C614" s="201" t="str">
        <f>IF(A614="", "", VLOOKUP(A614, BTA!$A$3:$H$10000, 8, 0))</f>
        <v/>
      </c>
      <c r="D614" s="240" t="str">
        <f>IF(A614="","",VLOOKUP(A614,BTA!$A$3:$R$10000,18,0))</f>
        <v/>
      </c>
      <c r="E614" s="201" t="str">
        <f>IF(BTA!A615="", "", BTA!A615)</f>
        <v>ALBTN</v>
      </c>
    </row>
    <row r="615" spans="1:5">
      <c r="A615" s="240" t="str">
        <f>IF(BTA!W615="", "", BTA!W615)</f>
        <v/>
      </c>
      <c r="B615" s="201" t="str">
        <f>IF(BTA!U615="", "", BTA!U615)</f>
        <v/>
      </c>
      <c r="C615" s="201" t="str">
        <f>IF(A615="", "", VLOOKUP(A615, BTA!$A$3:$H$10000, 8, 0))</f>
        <v/>
      </c>
      <c r="D615" s="240" t="str">
        <f>IF(A615="","",VLOOKUP(A615,BTA!$A$3:$R$10000,18,0))</f>
        <v/>
      </c>
      <c r="E615" s="201" t="str">
        <f>IF(BTA!A616="", "", BTA!A616)</f>
        <v>CITAS</v>
      </c>
    </row>
    <row r="616" spans="1:5">
      <c r="A616" s="240" t="str">
        <f>IF(BTA!W616="", "", BTA!W616)</f>
        <v/>
      </c>
      <c r="B616" s="201" t="str">
        <f>IF(BTA!U616="", "", BTA!U616)</f>
        <v/>
      </c>
      <c r="C616" s="201" t="str">
        <f>IF(A616="", "", VLOOKUP(A616, BTA!$A$3:$H$10000, 8, 0))</f>
        <v/>
      </c>
      <c r="D616" s="240" t="str">
        <f>IF(A616="","",VLOOKUP(A616,BTA!$A$3:$R$10000,18,0))</f>
        <v/>
      </c>
      <c r="E616" s="201" t="str">
        <f>IF(BTA!A617="", "", BTA!A617)</f>
        <v>KARCL</v>
      </c>
    </row>
    <row r="617" spans="1:5">
      <c r="A617" s="240" t="str">
        <f>IF(BTA!W617="", "", BTA!W617)</f>
        <v/>
      </c>
      <c r="B617" s="201" t="str">
        <f>IF(BTA!U617="", "", BTA!U617)</f>
        <v/>
      </c>
      <c r="C617" s="201" t="str">
        <f>IF(A617="", "", VLOOKUP(A617, BTA!$A$3:$H$10000, 8, 0))</f>
        <v/>
      </c>
      <c r="D617" s="240" t="str">
        <f>IF(A617="","",VLOOKUP(A617,BTA!$A$3:$R$10000,18,0))</f>
        <v/>
      </c>
      <c r="E617" s="201" t="str">
        <f>IF(BTA!A618="", "", BTA!A618)</f>
        <v>KPEKS</v>
      </c>
    </row>
    <row r="618" spans="1:5">
      <c r="A618" s="240" t="str">
        <f>IF(BTA!W618="", "", BTA!W618)</f>
        <v/>
      </c>
      <c r="B618" s="201" t="str">
        <f>IF(BTA!U618="", "", BTA!U618)</f>
        <v/>
      </c>
      <c r="C618" s="201" t="str">
        <f>IF(A618="", "", VLOOKUP(A618, BTA!$A$3:$H$10000, 8, 0))</f>
        <v/>
      </c>
      <c r="D618" s="240" t="str">
        <f>IF(A618="","",VLOOKUP(A618,BTA!$A$3:$R$10000,18,0))</f>
        <v/>
      </c>
      <c r="E618" s="201" t="str">
        <f>IF(BTA!A619="", "", BTA!A619)</f>
        <v>MASFN</v>
      </c>
    </row>
    <row r="619" spans="1:5">
      <c r="A619" s="240" t="str">
        <f>IF(BTA!W619="", "", BTA!W619)</f>
        <v/>
      </c>
      <c r="B619" s="201" t="str">
        <f>IF(BTA!U619="", "", BTA!U619)</f>
        <v/>
      </c>
      <c r="C619" s="201" t="str">
        <f>IF(A619="", "", VLOOKUP(A619, BTA!$A$3:$H$10000, 8, 0))</f>
        <v/>
      </c>
      <c r="D619" s="240" t="str">
        <f>IF(A619="","",VLOOKUP(A619,BTA!$A$3:$R$10000,18,0))</f>
        <v/>
      </c>
      <c r="E619" s="201" t="str">
        <f>IF(BTA!A620="", "", BTA!A620)</f>
        <v>METEN</v>
      </c>
    </row>
    <row r="620" spans="1:5">
      <c r="A620" s="240" t="str">
        <f>IF(BTA!W620="", "", BTA!W620)</f>
        <v/>
      </c>
      <c r="B620" s="201" t="str">
        <f>IF(BTA!U620="", "", BTA!U620)</f>
        <v/>
      </c>
      <c r="C620" s="201" t="str">
        <f>IF(A620="", "", VLOOKUP(A620, BTA!$A$3:$H$10000, 8, 0))</f>
        <v/>
      </c>
      <c r="D620" s="240" t="str">
        <f>IF(A620="","",VLOOKUP(A620,BTA!$A$3:$R$10000,18,0))</f>
        <v/>
      </c>
      <c r="E620" s="201" t="str">
        <f>IF(BTA!A621="", "", BTA!A621)</f>
        <v>QUICK</v>
      </c>
    </row>
    <row r="621" spans="1:5">
      <c r="A621" s="240" t="str">
        <f>IF(BTA!W621="", "", BTA!W621)</f>
        <v/>
      </c>
      <c r="B621" s="201" t="str">
        <f>IF(BTA!U621="", "", BTA!U621)</f>
        <v/>
      </c>
      <c r="C621" s="201" t="str">
        <f>IF(A621="", "", VLOOKUP(A621, BTA!$A$3:$H$10000, 8, 0))</f>
        <v/>
      </c>
      <c r="D621" s="240" t="str">
        <f>IF(A621="","",VLOOKUP(A621,BTA!$A$3:$R$10000,18,0))</f>
        <v/>
      </c>
      <c r="E621" s="201" t="str">
        <f>IF(BTA!A622="", "", BTA!A622)</f>
        <v>TKNKA</v>
      </c>
    </row>
    <row r="622" spans="1:5">
      <c r="A622" s="240" t="str">
        <f>IF(BTA!W622="", "", BTA!W622)</f>
        <v/>
      </c>
      <c r="B622" s="201" t="str">
        <f>IF(BTA!U622="", "", BTA!U622)</f>
        <v/>
      </c>
      <c r="C622" s="201" t="str">
        <f>IF(A622="", "", VLOOKUP(A622, BTA!$A$3:$H$10000, 8, 0))</f>
        <v/>
      </c>
      <c r="D622" s="240" t="str">
        <f>IF(A622="","",VLOOKUP(A622,BTA!$A$3:$R$10000,18,0))</f>
        <v/>
      </c>
      <c r="E622" s="201" t="str">
        <f>IF(BTA!A623="", "", BTA!A623)</f>
        <v>VEYAS</v>
      </c>
    </row>
    <row r="623" spans="1:5">
      <c r="A623" s="240" t="str">
        <f>IF(BTA!W623="", "", BTA!W623)</f>
        <v/>
      </c>
      <c r="B623" s="201" t="str">
        <f>IF(BTA!U623="", "", BTA!U623)</f>
        <v/>
      </c>
      <c r="C623" s="201" t="str">
        <f>IF(A623="", "", VLOOKUP(A623, BTA!$A$3:$H$10000, 8, 0))</f>
        <v/>
      </c>
      <c r="D623" s="240" t="str">
        <f>IF(A623="","",VLOOKUP(A623,BTA!$A$3:$R$10000,18,0))</f>
        <v/>
      </c>
      <c r="E623" s="201" t="str">
        <f>IF(BTA!A624="", "", BTA!A624)</f>
        <v>A1YEN</v>
      </c>
    </row>
    <row r="624" spans="1:5">
      <c r="A624" s="240" t="str">
        <f>IF(BTA!W624="", "", BTA!W624)</f>
        <v/>
      </c>
      <c r="B624" s="201" t="str">
        <f>IF(BTA!U624="", "", BTA!U624)</f>
        <v/>
      </c>
      <c r="C624" s="201" t="str">
        <f>IF(A624="", "", VLOOKUP(A624, BTA!$A$3:$H$10000, 8, 0))</f>
        <v/>
      </c>
      <c r="D624" s="240" t="str">
        <f>IF(A624="","",VLOOKUP(A624,BTA!$A$3:$R$10000,18,0))</f>
        <v/>
      </c>
      <c r="E624" s="201" t="str">
        <f>IF(BTA!A625="", "", BTA!A625)</f>
        <v>AAGYO</v>
      </c>
    </row>
    <row r="625" spans="1:5">
      <c r="A625" s="240" t="str">
        <f>IF(BTA!W625="", "", BTA!W625)</f>
        <v/>
      </c>
      <c r="B625" s="201" t="str">
        <f>IF(BTA!U625="", "", BTA!U625)</f>
        <v/>
      </c>
      <c r="C625" s="201" t="str">
        <f>IF(A625="", "", VLOOKUP(A625, BTA!$A$3:$H$10000, 8, 0))</f>
        <v/>
      </c>
      <c r="D625" s="240" t="str">
        <f>IF(A625="","",VLOOKUP(A625,BTA!$A$3:$R$10000,18,0))</f>
        <v/>
      </c>
      <c r="E625" s="201" t="str">
        <f>IF(BTA!A626="", "", BTA!A626)</f>
        <v>BIMAS</v>
      </c>
    </row>
    <row r="626" spans="1:5">
      <c r="A626" s="240" t="str">
        <f>IF(BTA!W626="", "", BTA!W626)</f>
        <v/>
      </c>
      <c r="B626" s="201" t="str">
        <f>IF(BTA!U626="", "", BTA!U626)</f>
        <v/>
      </c>
      <c r="C626" s="201" t="str">
        <f>IF(A626="", "", VLOOKUP(A626, BTA!$A$3:$H$10000, 8, 0))</f>
        <v/>
      </c>
      <c r="D626" s="240" t="str">
        <f>IF(A626="","",VLOOKUP(A626,BTA!$A$3:$R$10000,18,0))</f>
        <v/>
      </c>
      <c r="E626" s="201" t="str">
        <f>IF(BTA!A627="", "", BTA!A627)</f>
        <v>CEMZY</v>
      </c>
    </row>
    <row r="627" spans="1:5">
      <c r="A627" s="240" t="str">
        <f>IF(BTA!W627="", "", BTA!W627)</f>
        <v/>
      </c>
      <c r="B627" s="201" t="str">
        <f>IF(BTA!U627="", "", BTA!U627)</f>
        <v/>
      </c>
      <c r="C627" s="201" t="str">
        <f>IF(A627="", "", VLOOKUP(A627, BTA!$A$3:$H$10000, 8, 0))</f>
        <v/>
      </c>
      <c r="D627" s="240" t="str">
        <f>IF(A627="","",VLOOKUP(A627,BTA!$A$3:$R$10000,18,0))</f>
        <v/>
      </c>
      <c r="E627" s="201" t="str">
        <f>IF(BTA!A628="", "", BTA!A628)</f>
        <v>EKDMR</v>
      </c>
    </row>
    <row r="628" spans="1:5">
      <c r="A628" s="240" t="str">
        <f>IF(BTA!W628="", "", BTA!W628)</f>
        <v/>
      </c>
      <c r="B628" s="201" t="str">
        <f>IF(BTA!U628="", "", BTA!U628)</f>
        <v/>
      </c>
      <c r="C628" s="201" t="str">
        <f>IF(A628="", "", VLOOKUP(A628, BTA!$A$3:$H$10000, 8, 0))</f>
        <v/>
      </c>
      <c r="D628" s="240" t="str">
        <f>IF(A628="","",VLOOKUP(A628,BTA!$A$3:$R$10000,18,0))</f>
        <v/>
      </c>
      <c r="E628" s="201" t="str">
        <f>IF(BTA!A629="", "", BTA!A629)</f>
        <v>ENTRA</v>
      </c>
    </row>
    <row r="629" spans="1:5">
      <c r="A629" s="240" t="str">
        <f>IF(BTA!W629="", "", BTA!W629)</f>
        <v/>
      </c>
      <c r="B629" s="201" t="str">
        <f>IF(BTA!U629="", "", BTA!U629)</f>
        <v/>
      </c>
      <c r="C629" s="201" t="str">
        <f>IF(A629="", "", VLOOKUP(A629, BTA!$A$3:$H$10000, 8, 0))</f>
        <v/>
      </c>
      <c r="D629" s="240" t="str">
        <f>IF(A629="","",VLOOKUP(A629,BTA!$A$3:$R$10000,18,0))</f>
        <v/>
      </c>
      <c r="E629" s="201" t="str">
        <f>IF(BTA!A630="", "", BTA!A630)</f>
        <v>ETYAT</v>
      </c>
    </row>
    <row r="630" spans="1:5">
      <c r="A630" s="240" t="str">
        <f>IF(BTA!W630="", "", BTA!W630)</f>
        <v/>
      </c>
      <c r="B630" s="201" t="str">
        <f>IF(BTA!U630="", "", BTA!U630)</f>
        <v/>
      </c>
      <c r="C630" s="201" t="str">
        <f>IF(A630="", "", VLOOKUP(A630, BTA!$A$3:$H$10000, 8, 0))</f>
        <v/>
      </c>
      <c r="D630" s="240" t="str">
        <f>IF(A630="","",VLOOKUP(A630,BTA!$A$3:$R$10000,18,0))</f>
        <v/>
      </c>
      <c r="E630" s="201" t="str">
        <f>IF(BTA!A631="", "", BTA!A631)</f>
        <v>EUKYO</v>
      </c>
    </row>
    <row r="631" spans="1:5">
      <c r="A631" s="240" t="str">
        <f>IF(BTA!W631="", "", BTA!W631)</f>
        <v/>
      </c>
      <c r="B631" s="201" t="str">
        <f>IF(BTA!U631="", "", BTA!U631)</f>
        <v/>
      </c>
      <c r="C631" s="201" t="str">
        <f>IF(A631="", "", VLOOKUP(A631, BTA!$A$3:$H$10000, 8, 0))</f>
        <v/>
      </c>
      <c r="D631" s="240" t="str">
        <f>IF(A631="","",VLOOKUP(A631,BTA!$A$3:$R$10000,18,0))</f>
        <v/>
      </c>
      <c r="E631" s="201" t="str">
        <f>IF(BTA!A632="", "", BTA!A632)</f>
        <v>EUYO</v>
      </c>
    </row>
    <row r="632" spans="1:5">
      <c r="A632" s="240" t="str">
        <f>IF(BTA!W632="", "", BTA!W632)</f>
        <v/>
      </c>
      <c r="B632" s="201" t="str">
        <f>IF(BTA!U632="", "", BTA!U632)</f>
        <v/>
      </c>
      <c r="C632" s="201" t="str">
        <f>IF(A632="", "", VLOOKUP(A632, BTA!$A$3:$H$10000, 8, 0))</f>
        <v/>
      </c>
      <c r="D632" s="240" t="str">
        <f>IF(A632="","",VLOOKUP(A632,BTA!$A$3:$R$10000,18,0))</f>
        <v/>
      </c>
      <c r="E632" s="201" t="str">
        <f>IF(BTA!A633="", "", BTA!A633)</f>
        <v>FRIGO</v>
      </c>
    </row>
    <row r="633" spans="1:5">
      <c r="A633" s="240" t="str">
        <f>IF(BTA!W633="", "", BTA!W633)</f>
        <v/>
      </c>
      <c r="B633" s="201" t="str">
        <f>IF(BTA!U633="", "", BTA!U633)</f>
        <v/>
      </c>
      <c r="C633" s="201" t="str">
        <f>IF(A633="", "", VLOOKUP(A633, BTA!$A$3:$H$10000, 8, 0))</f>
        <v/>
      </c>
      <c r="D633" s="240" t="str">
        <f>IF(A633="","",VLOOKUP(A633,BTA!$A$3:$R$10000,18,0))</f>
        <v/>
      </c>
      <c r="E633" s="201" t="str">
        <f>IF(BTA!A634="", "", BTA!A634)</f>
        <v>HEDEF</v>
      </c>
    </row>
    <row r="634" spans="1:5">
      <c r="A634" s="240" t="str">
        <f>IF(BTA!W634="", "", BTA!W634)</f>
        <v/>
      </c>
      <c r="B634" s="201" t="str">
        <f>IF(BTA!U634="", "", BTA!U634)</f>
        <v/>
      </c>
      <c r="C634" s="201" t="str">
        <f>IF(A634="", "", VLOOKUP(A634, BTA!$A$3:$H$10000, 8, 0))</f>
        <v/>
      </c>
      <c r="D634" s="240" t="str">
        <f>IF(A634="","",VLOOKUP(A634,BTA!$A$3:$R$10000,18,0))</f>
        <v/>
      </c>
      <c r="E634" s="201" t="str">
        <f>IF(BTA!A635="", "", BTA!A635)</f>
        <v>IHLAS</v>
      </c>
    </row>
    <row r="635" spans="1:5">
      <c r="A635" s="240" t="str">
        <f>IF(BTA!W635="", "", BTA!W635)</f>
        <v/>
      </c>
      <c r="B635" s="201" t="str">
        <f>IF(BTA!U635="", "", BTA!U635)</f>
        <v/>
      </c>
      <c r="C635" s="201" t="str">
        <f>IF(A635="", "", VLOOKUP(A635, BTA!$A$3:$H$10000, 8, 0))</f>
        <v/>
      </c>
      <c r="D635" s="240" t="str">
        <f>IF(A635="","",VLOOKUP(A635,BTA!$A$3:$R$10000,18,0))</f>
        <v/>
      </c>
      <c r="E635" s="201" t="str">
        <f>IF(BTA!A636="", "", BTA!A636)</f>
        <v>OZYSR</v>
      </c>
    </row>
    <row r="636" spans="1:5">
      <c r="A636" s="240" t="str">
        <f>IF(BTA!W636="", "", BTA!W636)</f>
        <v/>
      </c>
      <c r="B636" s="201" t="str">
        <f>IF(BTA!U636="", "", BTA!U636)</f>
        <v/>
      </c>
      <c r="C636" s="201" t="str">
        <f>IF(A636="", "", VLOOKUP(A636, BTA!$A$3:$H$10000, 8, 0))</f>
        <v/>
      </c>
      <c r="D636" s="240" t="str">
        <f>IF(A636="","",VLOOKUP(A636,BTA!$A$3:$R$10000,18,0))</f>
        <v/>
      </c>
      <c r="E636" s="201" t="str">
        <f>IF(BTA!A637="", "", BTA!A637)</f>
        <v/>
      </c>
    </row>
    <row r="637" spans="1:5">
      <c r="A637" s="240" t="str">
        <f>IF(BTA!W637="", "", BTA!W637)</f>
        <v/>
      </c>
      <c r="B637" s="201" t="str">
        <f>IF(BTA!U637="", "", BTA!U637)</f>
        <v/>
      </c>
      <c r="C637" s="201" t="str">
        <f>IF(A637="", "", VLOOKUP(A637, BTA!$A$3:$H$10000, 8, 0))</f>
        <v/>
      </c>
      <c r="D637" s="240" t="str">
        <f>IF(A637="","",VLOOKUP(A637,BTA!$A$3:$R$10000,18,0))</f>
        <v/>
      </c>
      <c r="E637" s="201" t="str">
        <f>IF(BTA!A638="", "", BTA!A638)</f>
        <v/>
      </c>
    </row>
    <row r="638" spans="1:5">
      <c r="A638" s="240" t="str">
        <f>IF(BTA!W638="", "", BTA!W638)</f>
        <v/>
      </c>
      <c r="B638" s="201" t="str">
        <f>IF(BTA!U638="", "", BTA!U638)</f>
        <v/>
      </c>
      <c r="C638" s="201" t="str">
        <f>IF(A638="", "", VLOOKUP(A638, BTA!$A$3:$H$10000, 8, 0))</f>
        <v/>
      </c>
      <c r="D638" s="240" t="str">
        <f>IF(A638="","",VLOOKUP(A638,BTA!$A$3:$R$10000,18,0))</f>
        <v/>
      </c>
      <c r="E638" s="201" t="str">
        <f>IF(BTA!A639="", "", BTA!A639)</f>
        <v/>
      </c>
    </row>
    <row r="639" spans="1:5">
      <c r="A639" s="240" t="str">
        <f>IF(BTA!W639="", "", BTA!W639)</f>
        <v/>
      </c>
      <c r="B639" s="201" t="str">
        <f>IF(BTA!U639="", "", BTA!U639)</f>
        <v/>
      </c>
      <c r="C639" s="201" t="str">
        <f>IF(A639="", "", VLOOKUP(A639, BTA!$A$3:$H$10000, 8, 0))</f>
        <v/>
      </c>
      <c r="D639" s="240" t="str">
        <f>IF(A639="","",VLOOKUP(A639,BTA!$A$3:$R$10000,18,0))</f>
        <v/>
      </c>
      <c r="E639" s="201" t="str">
        <f>IF(BTA!A640="", "", BTA!A640)</f>
        <v/>
      </c>
    </row>
    <row r="640" spans="1:5">
      <c r="A640" s="240" t="str">
        <f>IF(BTA!W640="", "", BTA!W640)</f>
        <v/>
      </c>
      <c r="B640" s="201" t="str">
        <f>IF(BTA!U640="", "", BTA!U640)</f>
        <v/>
      </c>
      <c r="C640" s="201" t="str">
        <f>IF(A640="", "", VLOOKUP(A640, BTA!$A$3:$H$10000, 8, 0))</f>
        <v/>
      </c>
      <c r="D640" s="240" t="str">
        <f>IF(A640="","",VLOOKUP(A640,BTA!$A$3:$R$10000,18,0))</f>
        <v/>
      </c>
      <c r="E640" s="201" t="str">
        <f>IF(BTA!A641="", "", BTA!A641)</f>
        <v/>
      </c>
    </row>
    <row r="641" spans="1:5">
      <c r="A641" s="240" t="str">
        <f>IF(BTA!W641="", "", BTA!W641)</f>
        <v/>
      </c>
      <c r="B641" s="201" t="str">
        <f>IF(BTA!U641="", "", BTA!U641)</f>
        <v/>
      </c>
      <c r="C641" s="201" t="str">
        <f>IF(A641="", "", VLOOKUP(A641, BTA!$A$3:$H$10000, 8, 0))</f>
        <v/>
      </c>
      <c r="D641" s="240" t="str">
        <f>IF(A641="","",VLOOKUP(A641,BTA!$A$3:$R$10000,18,0))</f>
        <v/>
      </c>
      <c r="E641" s="201" t="str">
        <f>IF(BTA!A642="", "", BTA!A642)</f>
        <v/>
      </c>
    </row>
    <row r="642" spans="1:5">
      <c r="A642" s="240" t="str">
        <f>IF(BTA!W642="", "", BTA!W642)</f>
        <v/>
      </c>
      <c r="B642" s="201" t="str">
        <f>IF(BTA!U642="", "", BTA!U642)</f>
        <v/>
      </c>
      <c r="C642" s="201" t="str">
        <f>IF(A642="", "", VLOOKUP(A642, BTA!$A$3:$H$10000, 8, 0))</f>
        <v/>
      </c>
      <c r="D642" s="240" t="str">
        <f>IF(A642="","",VLOOKUP(A642,BTA!$A$3:$R$10000,18,0))</f>
        <v/>
      </c>
      <c r="E642" s="201" t="str">
        <f>IF(BTA!A643="", "", BTA!A643)</f>
        <v/>
      </c>
    </row>
    <row r="643" spans="1:5">
      <c r="A643" s="240" t="str">
        <f>IF(BTA!W643="", "", BTA!W643)</f>
        <v/>
      </c>
      <c r="B643" s="201" t="str">
        <f>IF(BTA!U643="", "", BTA!U643)</f>
        <v/>
      </c>
      <c r="C643" s="201" t="str">
        <f>IF(A643="", "", VLOOKUP(A643, BTA!$A$3:$H$10000, 8, 0))</f>
        <v/>
      </c>
      <c r="D643" s="240" t="str">
        <f>IF(A643="","",VLOOKUP(A643,BTA!$A$3:$R$10000,18,0))</f>
        <v/>
      </c>
      <c r="E643" s="201" t="str">
        <f>IF(BTA!A644="", "", BTA!A644)</f>
        <v/>
      </c>
    </row>
    <row r="644" spans="1:5">
      <c r="A644" s="240" t="str">
        <f>IF(BTA!W644="", "", BTA!W644)</f>
        <v/>
      </c>
      <c r="B644" s="201" t="str">
        <f>IF(BTA!U644="", "", BTA!U644)</f>
        <v/>
      </c>
      <c r="C644" s="201" t="str">
        <f>IF(A644="", "", VLOOKUP(A644, BTA!$A$3:$H$10000, 8, 0))</f>
        <v/>
      </c>
      <c r="D644" s="240" t="str">
        <f>IF(A644="","",VLOOKUP(A644,BTA!$A$3:$R$10000,18,0))</f>
        <v/>
      </c>
      <c r="E644" s="201" t="str">
        <f>IF(BTA!A645="", "", BTA!A645)</f>
        <v/>
      </c>
    </row>
    <row r="645" spans="1:5">
      <c r="A645" s="240" t="str">
        <f>IF(BTA!W645="", "", BTA!W645)</f>
        <v/>
      </c>
      <c r="B645" s="201" t="str">
        <f>IF(BTA!U645="", "", BTA!U645)</f>
        <v/>
      </c>
      <c r="C645" s="201" t="str">
        <f>IF(A645="", "", VLOOKUP(A645, BTA!$A$3:$H$10000, 8, 0))</f>
        <v/>
      </c>
      <c r="D645" s="240" t="str">
        <f>IF(A645="","",VLOOKUP(A645,BTA!$A$3:$R$10000,18,0))</f>
        <v/>
      </c>
      <c r="E645" s="201" t="str">
        <f>IF(BTA!A646="", "", BTA!A646)</f>
        <v/>
      </c>
    </row>
    <row r="646" spans="1:5">
      <c r="A646" s="240" t="str">
        <f>IF(BTA!W646="", "", BTA!W646)</f>
        <v/>
      </c>
      <c r="B646" s="201" t="str">
        <f>IF(BTA!U646="", "", BTA!U646)</f>
        <v/>
      </c>
      <c r="C646" s="201" t="str">
        <f>IF(A646="", "", VLOOKUP(A646, BTA!$A$3:$H$10000, 8, 0))</f>
        <v/>
      </c>
      <c r="D646" s="240" t="str">
        <f>IF(A646="","",VLOOKUP(A646,BTA!$A$3:$R$10000,18,0))</f>
        <v/>
      </c>
      <c r="E646" s="201" t="str">
        <f>IF(BTA!A647="", "", BTA!A647)</f>
        <v/>
      </c>
    </row>
    <row r="647" spans="1:5">
      <c r="A647" s="240" t="str">
        <f>IF(BTA!W647="", "", BTA!W647)</f>
        <v/>
      </c>
      <c r="B647" s="201" t="str">
        <f>IF(BTA!U647="", "", BTA!U647)</f>
        <v/>
      </c>
      <c r="C647" s="201" t="str">
        <f>IF(A647="", "", VLOOKUP(A647, BTA!$A$3:$H$10000, 8, 0))</f>
        <v/>
      </c>
      <c r="D647" s="240" t="str">
        <f>IF(A647="","",VLOOKUP(A647,BTA!$A$3:$R$10000,18,0))</f>
        <v/>
      </c>
      <c r="E647" s="201" t="str">
        <f>IF(BTA!A648="", "", BTA!A648)</f>
        <v/>
      </c>
    </row>
    <row r="648" spans="1:5">
      <c r="A648" s="240" t="str">
        <f>IF(BTA!W648="", "", BTA!W648)</f>
        <v/>
      </c>
      <c r="B648" s="201" t="str">
        <f>IF(BTA!U648="", "", BTA!U648)</f>
        <v/>
      </c>
      <c r="C648" s="201" t="str">
        <f>IF(A648="", "", VLOOKUP(A648, BTA!$A$3:$H$10000, 8, 0))</f>
        <v/>
      </c>
      <c r="D648" s="240" t="str">
        <f>IF(A648="","",VLOOKUP(A648,BTA!$A$3:$R$10000,18,0))</f>
        <v/>
      </c>
      <c r="E648" s="201" t="str">
        <f>IF(BTA!A649="", "", BTA!A649)</f>
        <v/>
      </c>
    </row>
    <row r="649" spans="1:5">
      <c r="A649" s="240" t="str">
        <f>IF(BTA!W649="", "", BTA!W649)</f>
        <v/>
      </c>
      <c r="B649" s="201" t="str">
        <f>IF(BTA!U649="", "", BTA!U649)</f>
        <v/>
      </c>
      <c r="C649" s="201" t="str">
        <f>IF(A649="", "", VLOOKUP(A649, BTA!$A$3:$H$10000, 8, 0))</f>
        <v/>
      </c>
      <c r="D649" s="240" t="str">
        <f>IF(A649="","",VLOOKUP(A649,BTA!$A$3:$R$10000,18,0))</f>
        <v/>
      </c>
      <c r="E649" s="201" t="str">
        <f>IF(BTA!A650="", "", BTA!A650)</f>
        <v/>
      </c>
    </row>
    <row r="650" spans="1:5">
      <c r="A650" s="240" t="str">
        <f>IF(BTA!W650="", "", BTA!W650)</f>
        <v/>
      </c>
      <c r="B650" s="201" t="str">
        <f>IF(BTA!U650="", "", BTA!U650)</f>
        <v/>
      </c>
      <c r="C650" s="201" t="str">
        <f>IF(A650="", "", VLOOKUP(A650, BTA!$A$3:$H$10000, 8, 0))</f>
        <v/>
      </c>
      <c r="D650" s="240" t="str">
        <f>IF(A650="","",VLOOKUP(A650,BTA!$A$3:$R$10000,18,0))</f>
        <v/>
      </c>
      <c r="E650" s="201" t="str">
        <f>IF(BTA!A651="", "", BTA!A651)</f>
        <v/>
      </c>
    </row>
    <row r="651" spans="1:5">
      <c r="A651" s="240" t="str">
        <f>IF(BTA!W651="", "", BTA!W651)</f>
        <v/>
      </c>
      <c r="B651" s="201" t="str">
        <f>IF(BTA!U651="", "", BTA!U651)</f>
        <v/>
      </c>
      <c r="C651" s="201" t="str">
        <f>IF(A651="", "", VLOOKUP(A651, BTA!$A$3:$H$10000, 8, 0))</f>
        <v/>
      </c>
      <c r="D651" s="240" t="str">
        <f>IF(A651="","",VLOOKUP(A651,BTA!$A$3:$R$10000,18,0))</f>
        <v/>
      </c>
      <c r="E651" s="201" t="str">
        <f>IF(BTA!A652="", "", BTA!A652)</f>
        <v/>
      </c>
    </row>
    <row r="652" spans="1:5">
      <c r="A652" s="240" t="str">
        <f>IF(BTA!W652="", "", BTA!W652)</f>
        <v/>
      </c>
      <c r="B652" s="201" t="str">
        <f>IF(BTA!U652="", "", BTA!U652)</f>
        <v/>
      </c>
      <c r="C652" s="201" t="str">
        <f>IF(A652="", "", VLOOKUP(A652, BTA!$A$3:$H$10000, 8, 0))</f>
        <v/>
      </c>
      <c r="D652" s="240" t="str">
        <f>IF(A652="","",VLOOKUP(A652,BTA!$A$3:$R$10000,18,0))</f>
        <v/>
      </c>
      <c r="E652" s="201" t="str">
        <f>IF(BTA!A653="", "", BTA!A653)</f>
        <v/>
      </c>
    </row>
    <row r="653" spans="1:5">
      <c r="A653" s="240" t="str">
        <f>IF(BTA!W653="", "", BTA!W653)</f>
        <v/>
      </c>
      <c r="B653" s="201" t="str">
        <f>IF(BTA!U653="", "", BTA!U653)</f>
        <v/>
      </c>
      <c r="C653" s="201" t="str">
        <f>IF(A653="", "", VLOOKUP(A653, BTA!$A$3:$H$10000, 8, 0))</f>
        <v/>
      </c>
      <c r="D653" s="240" t="str">
        <f>IF(A653="","",VLOOKUP(A653,BTA!$A$3:$R$10000,18,0))</f>
        <v/>
      </c>
      <c r="E653" s="201" t="str">
        <f>IF(BTA!A654="", "", BTA!A654)</f>
        <v/>
      </c>
    </row>
    <row r="654" spans="1:5">
      <c r="A654" s="240" t="str">
        <f>IF(BTA!W654="", "", BTA!W654)</f>
        <v/>
      </c>
      <c r="B654" s="201" t="str">
        <f>IF(BTA!U654="", "", BTA!U654)</f>
        <v/>
      </c>
      <c r="C654" s="201" t="str">
        <f>IF(A654="", "", VLOOKUP(A654, BTA!$A$3:$H$10000, 8, 0))</f>
        <v/>
      </c>
      <c r="D654" s="240" t="str">
        <f>IF(A654="","",VLOOKUP(A654,BTA!$A$3:$R$10000,18,0))</f>
        <v/>
      </c>
      <c r="E654" s="201" t="str">
        <f>IF(BTA!A655="", "", BTA!A655)</f>
        <v/>
      </c>
    </row>
    <row r="655" spans="1:5">
      <c r="A655" s="240" t="str">
        <f>IF(BTA!W655="", "", BTA!W655)</f>
        <v/>
      </c>
      <c r="B655" s="201" t="str">
        <f>IF(BTA!U655="", "", BTA!U655)</f>
        <v/>
      </c>
      <c r="C655" s="201" t="str">
        <f>IF(A655="", "", VLOOKUP(A655, BTA!$A$3:$H$10000, 8, 0))</f>
        <v/>
      </c>
      <c r="D655" s="240" t="str">
        <f>IF(A655="","",VLOOKUP(A655,BTA!$A$3:$R$10000,18,0))</f>
        <v/>
      </c>
      <c r="E655" s="201" t="str">
        <f>IF(BTA!A656="", "", BTA!A656)</f>
        <v/>
      </c>
    </row>
    <row r="656" spans="1:5">
      <c r="A656" s="240" t="str">
        <f>IF(BTA!W656="", "", BTA!W656)</f>
        <v/>
      </c>
      <c r="B656" s="201" t="str">
        <f>IF(BTA!U656="", "", BTA!U656)</f>
        <v/>
      </c>
      <c r="C656" s="201" t="str">
        <f>IF(A656="", "", VLOOKUP(A656, BTA!$A$3:$H$10000, 8, 0))</f>
        <v/>
      </c>
      <c r="D656" s="240" t="str">
        <f>IF(A656="","",VLOOKUP(A656,BTA!$A$3:$R$10000,18,0))</f>
        <v/>
      </c>
      <c r="E656" s="201" t="str">
        <f>IF(BTA!A657="", "", BTA!A657)</f>
        <v/>
      </c>
    </row>
    <row r="657" spans="1:5">
      <c r="A657" s="240" t="str">
        <f>IF(BTA!W657="", "", BTA!W657)</f>
        <v/>
      </c>
      <c r="B657" s="201" t="str">
        <f>IF(BTA!U657="", "", BTA!U657)</f>
        <v/>
      </c>
      <c r="C657" s="201" t="str">
        <f>IF(A657="", "", VLOOKUP(A657, BTA!$A$3:$H$10000, 8, 0))</f>
        <v/>
      </c>
      <c r="D657" s="240" t="str">
        <f>IF(A657="","",VLOOKUP(A657,BTA!$A$3:$R$10000,18,0))</f>
        <v/>
      </c>
      <c r="E657" s="201" t="str">
        <f>IF(BTA!A658="", "", BTA!A658)</f>
        <v/>
      </c>
    </row>
    <row r="658" spans="1:5">
      <c r="A658" s="240" t="str">
        <f>IF(BTA!W658="", "", BTA!W658)</f>
        <v/>
      </c>
      <c r="B658" s="201" t="str">
        <f>IF(BTA!U658="", "", BTA!U658)</f>
        <v/>
      </c>
      <c r="C658" s="201" t="str">
        <f>IF(A658="", "", VLOOKUP(A658, BTA!$A$3:$H$10000, 8, 0))</f>
        <v/>
      </c>
      <c r="D658" s="240" t="str">
        <f>IF(A658="","",VLOOKUP(A658,BTA!$A$3:$R$10000,18,0))</f>
        <v/>
      </c>
      <c r="E658" s="201" t="str">
        <f>IF(BTA!A659="", "", BTA!A659)</f>
        <v/>
      </c>
    </row>
    <row r="659" spans="1:5">
      <c r="A659" s="240" t="str">
        <f>IF(BTA!W659="", "", BTA!W659)</f>
        <v/>
      </c>
      <c r="B659" s="201" t="str">
        <f>IF(BTA!U659="", "", BTA!U659)</f>
        <v/>
      </c>
      <c r="C659" s="201" t="str">
        <f>IF(A659="", "", VLOOKUP(A659, BTA!$A$3:$H$10000, 8, 0))</f>
        <v/>
      </c>
      <c r="D659" s="240" t="str">
        <f>IF(A659="","",VLOOKUP(A659,BTA!$A$3:$R$10000,18,0))</f>
        <v/>
      </c>
      <c r="E659" s="201" t="str">
        <f>IF(BTA!A660="", "", BTA!A660)</f>
        <v/>
      </c>
    </row>
    <row r="660" spans="1:5">
      <c r="A660" s="240" t="str">
        <f>IF(BTA!W660="", "", BTA!W660)</f>
        <v/>
      </c>
      <c r="B660" s="201" t="str">
        <f>IF(BTA!U660="", "", BTA!U660)</f>
        <v/>
      </c>
      <c r="C660" s="201" t="str">
        <f>IF(A660="", "", VLOOKUP(A660, BTA!$A$3:$H$10000, 8, 0))</f>
        <v/>
      </c>
      <c r="D660" s="240" t="str">
        <f>IF(A660="","",VLOOKUP(A660,BTA!$A$3:$R$10000,18,0))</f>
        <v/>
      </c>
      <c r="E660" s="201" t="str">
        <f>IF(BTA!A661="", "", BTA!A661)</f>
        <v/>
      </c>
    </row>
    <row r="661" spans="1:5">
      <c r="A661" s="240" t="str">
        <f>IF(BTA!W661="", "", BTA!W661)</f>
        <v/>
      </c>
      <c r="B661" s="201" t="str">
        <f>IF(BTA!U661="", "", BTA!U661)</f>
        <v/>
      </c>
      <c r="C661" s="201" t="str">
        <f>IF(A661="", "", VLOOKUP(A661, BTA!$A$3:$H$10000, 8, 0))</f>
        <v/>
      </c>
      <c r="D661" s="240" t="str">
        <f>IF(A661="","",VLOOKUP(A661,BTA!$A$3:$R$10000,18,0))</f>
        <v/>
      </c>
      <c r="E661" s="201" t="str">
        <f>IF(BTA!A662="", "", BTA!A662)</f>
        <v/>
      </c>
    </row>
    <row r="662" spans="1:5">
      <c r="A662" s="240" t="str">
        <f>IF(BTA!W662="", "", BTA!W662)</f>
        <v/>
      </c>
      <c r="B662" s="201" t="str">
        <f>IF(BTA!U662="", "", BTA!U662)</f>
        <v/>
      </c>
      <c r="C662" s="201" t="str">
        <f>IF(A662="", "", VLOOKUP(A662, BTA!$A$3:$H$10000, 8, 0))</f>
        <v/>
      </c>
      <c r="D662" s="240" t="str">
        <f>IF(A662="","",VLOOKUP(A662,BTA!$A$3:$R$10000,18,0))</f>
        <v/>
      </c>
      <c r="E662" s="201" t="str">
        <f>IF(BTA!A663="", "", BTA!A663)</f>
        <v/>
      </c>
    </row>
    <row r="663" spans="1:5">
      <c r="A663" s="240" t="str">
        <f>IF(BTA!W663="", "", BTA!W663)</f>
        <v/>
      </c>
      <c r="B663" s="201" t="str">
        <f>IF(BTA!U663="", "", BTA!U663)</f>
        <v/>
      </c>
      <c r="C663" s="201" t="str">
        <f>IF(A663="", "", VLOOKUP(A663, BTA!$A$3:$H$10000, 8, 0))</f>
        <v/>
      </c>
      <c r="D663" s="240" t="str">
        <f>IF(A663="","",VLOOKUP(A663,BTA!$A$3:$R$10000,18,0))</f>
        <v/>
      </c>
      <c r="E663" s="201" t="str">
        <f>IF(BTA!A664="", "", BTA!A664)</f>
        <v/>
      </c>
    </row>
    <row r="664" spans="1:5">
      <c r="A664" s="240" t="str">
        <f>IF(BTA!W664="", "", BTA!W664)</f>
        <v/>
      </c>
      <c r="B664" s="201" t="str">
        <f>IF(BTA!U664="", "", BTA!U664)</f>
        <v/>
      </c>
      <c r="C664" s="201" t="str">
        <f>IF(A664="", "", VLOOKUP(A664, BTA!$A$3:$H$10000, 8, 0))</f>
        <v/>
      </c>
      <c r="D664" s="240" t="str">
        <f>IF(A664="","",VLOOKUP(A664,BTA!$A$3:$R$10000,18,0))</f>
        <v/>
      </c>
      <c r="E664" s="201" t="str">
        <f>IF(BTA!A665="", "", BTA!A665)</f>
        <v/>
      </c>
    </row>
    <row r="665" spans="1:5">
      <c r="A665" s="240" t="str">
        <f>IF(BTA!W665="", "", BTA!W665)</f>
        <v/>
      </c>
      <c r="B665" s="201" t="str">
        <f>IF(BTA!U665="", "", BTA!U665)</f>
        <v/>
      </c>
      <c r="C665" s="201" t="str">
        <f>IF(A665="", "", VLOOKUP(A665, BTA!$A$3:$H$10000, 8, 0))</f>
        <v/>
      </c>
      <c r="D665" s="240" t="str">
        <f>IF(A665="","",VLOOKUP(A665,BTA!$A$3:$R$10000,18,0))</f>
        <v/>
      </c>
      <c r="E665" s="201" t="str">
        <f>IF(BTA!A666="", "", BTA!A666)</f>
        <v/>
      </c>
    </row>
    <row r="666" spans="1:5">
      <c r="A666" s="240" t="str">
        <f>IF(BTA!W666="", "", BTA!W666)</f>
        <v/>
      </c>
      <c r="B666" s="201" t="str">
        <f>IF(BTA!U666="", "", BTA!U666)</f>
        <v/>
      </c>
      <c r="C666" s="201" t="str">
        <f>IF(A666="", "", VLOOKUP(A666, BTA!$A$3:$H$10000, 8, 0))</f>
        <v/>
      </c>
      <c r="D666" s="240" t="str">
        <f>IF(A666="","",VLOOKUP(A666,BTA!$A$3:$R$10000,18,0))</f>
        <v/>
      </c>
      <c r="E666" s="201" t="str">
        <f>IF(BTA!A667="", "", BTA!A667)</f>
        <v/>
      </c>
    </row>
    <row r="667" spans="1:5">
      <c r="A667" s="240" t="str">
        <f>IF(BTA!W667="", "", BTA!W667)</f>
        <v/>
      </c>
      <c r="B667" s="201" t="str">
        <f>IF(BTA!U667="", "", BTA!U667)</f>
        <v/>
      </c>
      <c r="C667" s="201" t="str">
        <f>IF(A667="", "", VLOOKUP(A667, BTA!$A$3:$H$10000, 8, 0))</f>
        <v/>
      </c>
      <c r="D667" s="240" t="str">
        <f>IF(A667="","",VLOOKUP(A667,BTA!$A$3:$R$10000,18,0))</f>
        <v/>
      </c>
      <c r="E667" s="201" t="str">
        <f>IF(BTA!A668="", "", BTA!A668)</f>
        <v/>
      </c>
    </row>
    <row r="668" spans="1:5">
      <c r="A668" s="240" t="str">
        <f>IF(BTA!W668="", "", BTA!W668)</f>
        <v/>
      </c>
      <c r="B668" s="201" t="str">
        <f>IF(BTA!U668="", "", BTA!U668)</f>
        <v/>
      </c>
      <c r="C668" s="201" t="str">
        <f>IF(A668="", "", VLOOKUP(A668, BTA!$A$3:$H$10000, 8, 0))</f>
        <v/>
      </c>
      <c r="D668" s="240" t="str">
        <f>IF(A668="","",VLOOKUP(A668,BTA!$A$3:$R$10000,18,0))</f>
        <v/>
      </c>
      <c r="E668" s="201" t="str">
        <f>IF(BTA!A669="", "", BTA!A669)</f>
        <v/>
      </c>
    </row>
    <row r="669" spans="1:5">
      <c r="A669" s="240" t="str">
        <f>IF(BTA!W669="", "", BTA!W669)</f>
        <v/>
      </c>
      <c r="B669" s="201" t="str">
        <f>IF(BTA!U669="", "", BTA!U669)</f>
        <v/>
      </c>
      <c r="C669" s="201" t="str">
        <f>IF(A669="", "", VLOOKUP(A669, BTA!$A$3:$H$10000, 8, 0))</f>
        <v/>
      </c>
      <c r="D669" s="240" t="str">
        <f>IF(A669="","",VLOOKUP(A669,BTA!$A$3:$R$10000,18,0))</f>
        <v/>
      </c>
      <c r="E669" s="201" t="str">
        <f>IF(BTA!A670="", "", BTA!A670)</f>
        <v/>
      </c>
    </row>
    <row r="670" spans="1:5">
      <c r="A670" s="240" t="str">
        <f>IF(BTA!W670="", "", BTA!W670)</f>
        <v/>
      </c>
      <c r="B670" s="201" t="str">
        <f>IF(BTA!U670="", "", BTA!U670)</f>
        <v/>
      </c>
      <c r="C670" s="201" t="str">
        <f>IF(A670="", "", VLOOKUP(A670, BTA!$A$3:$H$10000, 8, 0))</f>
        <v/>
      </c>
      <c r="D670" s="240" t="str">
        <f>IF(A670="","",VLOOKUP(A670,BTA!$A$3:$R$10000,18,0))</f>
        <v/>
      </c>
      <c r="E670" s="201" t="str">
        <f>IF(BTA!A671="", "", BTA!A671)</f>
        <v/>
      </c>
    </row>
    <row r="671" spans="1:5">
      <c r="A671" s="240" t="str">
        <f>IF(BTA!W671="", "", BTA!W671)</f>
        <v/>
      </c>
      <c r="B671" s="201" t="str">
        <f>IF(BTA!U671="", "", BTA!U671)</f>
        <v/>
      </c>
      <c r="C671" s="201" t="str">
        <f>IF(A671="", "", VLOOKUP(A671, BTA!$A$3:$H$10000, 8, 0))</f>
        <v/>
      </c>
      <c r="D671" s="240" t="str">
        <f>IF(A671="","",VLOOKUP(A671,BTA!$A$3:$R$10000,18,0))</f>
        <v/>
      </c>
      <c r="E671" s="201" t="str">
        <f>IF(BTA!A672="", "", BTA!A672)</f>
        <v/>
      </c>
    </row>
    <row r="672" spans="1:5">
      <c r="A672" s="240" t="str">
        <f>IF(BTA!W672="", "", BTA!W672)</f>
        <v/>
      </c>
      <c r="B672" s="201" t="str">
        <f>IF(BTA!U672="", "", BTA!U672)</f>
        <v/>
      </c>
      <c r="C672" s="201" t="str">
        <f>IF(A672="", "", VLOOKUP(A672, BTA!$A$3:$H$10000, 8, 0))</f>
        <v/>
      </c>
      <c r="D672" s="240" t="str">
        <f>IF(A672="","",VLOOKUP(A672,BTA!$A$3:$R$10000,18,0))</f>
        <v/>
      </c>
      <c r="E672" s="201" t="str">
        <f>IF(BTA!A673="", "", BTA!A673)</f>
        <v/>
      </c>
    </row>
    <row r="673" spans="1:5">
      <c r="A673" s="240" t="str">
        <f>IF(BTA!W673="", "", BTA!W673)</f>
        <v/>
      </c>
      <c r="B673" s="201" t="str">
        <f>IF(BTA!U673="", "", BTA!U673)</f>
        <v/>
      </c>
      <c r="C673" s="201" t="str">
        <f>IF(A673="", "", VLOOKUP(A673, BTA!$A$3:$H$10000, 8, 0))</f>
        <v/>
      </c>
      <c r="D673" s="240" t="str">
        <f>IF(A673="","",VLOOKUP(A673,BTA!$A$3:$R$10000,18,0))</f>
        <v/>
      </c>
      <c r="E673" s="201" t="str">
        <f>IF(BTA!A674="", "", BTA!A674)</f>
        <v/>
      </c>
    </row>
    <row r="674" spans="1:5">
      <c r="A674" s="240" t="str">
        <f>IF(BTA!W674="", "", BTA!W674)</f>
        <v/>
      </c>
      <c r="B674" s="201" t="str">
        <f>IF(BTA!U674="", "", BTA!U674)</f>
        <v/>
      </c>
      <c r="C674" s="201" t="str">
        <f>IF(A674="", "", VLOOKUP(A674, BTA!$A$3:$H$10000, 8, 0))</f>
        <v/>
      </c>
      <c r="D674" s="240" t="str">
        <f>IF(A674="","",VLOOKUP(A674,BTA!$A$3:$R$10000,18,0))</f>
        <v/>
      </c>
      <c r="E674" s="201" t="str">
        <f>IF(BTA!A675="", "", BTA!A675)</f>
        <v/>
      </c>
    </row>
    <row r="675" spans="1:5">
      <c r="A675" s="240" t="str">
        <f>IF(BTA!W675="", "", BTA!W675)</f>
        <v/>
      </c>
      <c r="B675" s="201" t="str">
        <f>IF(BTA!U675="", "", BTA!U675)</f>
        <v/>
      </c>
      <c r="C675" s="201" t="str">
        <f>IF(A675="", "", VLOOKUP(A675, BTA!$A$3:$H$10000, 8, 0))</f>
        <v/>
      </c>
      <c r="D675" s="240" t="str">
        <f>IF(A675="","",VLOOKUP(A675,BTA!$A$3:$R$10000,18,0))</f>
        <v/>
      </c>
      <c r="E675" s="201" t="str">
        <f>IF(BTA!A676="", "", BTA!A676)</f>
        <v/>
      </c>
    </row>
    <row r="676" spans="1:5">
      <c r="A676" s="240" t="str">
        <f>IF(BTA!W676="", "", BTA!W676)</f>
        <v/>
      </c>
      <c r="B676" s="201" t="str">
        <f>IF(BTA!U676="", "", BTA!U676)</f>
        <v/>
      </c>
      <c r="C676" s="201" t="str">
        <f>IF(A676="", "", VLOOKUP(A676, BTA!$A$3:$H$10000, 8, 0))</f>
        <v/>
      </c>
      <c r="D676" s="240" t="str">
        <f>IF(A676="","",VLOOKUP(A676,BTA!$A$3:$R$10000,18,0))</f>
        <v/>
      </c>
      <c r="E676" s="201" t="str">
        <f>IF(BTA!A677="", "", BTA!A677)</f>
        <v/>
      </c>
    </row>
    <row r="677" spans="1:5">
      <c r="A677" s="240" t="str">
        <f>IF(BTA!W677="", "", BTA!W677)</f>
        <v/>
      </c>
      <c r="B677" s="201" t="str">
        <f>IF(BTA!U677="", "", BTA!U677)</f>
        <v/>
      </c>
      <c r="C677" s="201" t="str">
        <f>IF(A677="", "", VLOOKUP(A677, BTA!$A$3:$H$10000, 8, 0))</f>
        <v/>
      </c>
      <c r="D677" s="240" t="str">
        <f>IF(A677="","",VLOOKUP(A677,BTA!$A$3:$R$10000,18,0))</f>
        <v/>
      </c>
      <c r="E677" s="201" t="str">
        <f>IF(BTA!A678="", "", BTA!A678)</f>
        <v/>
      </c>
    </row>
    <row r="678" spans="1:5">
      <c r="A678" s="240" t="str">
        <f>IF(BTA!W678="", "", BTA!W678)</f>
        <v/>
      </c>
      <c r="B678" s="201" t="str">
        <f>IF(BTA!U678="", "", BTA!U678)</f>
        <v/>
      </c>
      <c r="C678" s="201" t="str">
        <f>IF(A678="", "", VLOOKUP(A678, BTA!$A$3:$H$10000, 8, 0))</f>
        <v/>
      </c>
      <c r="D678" s="240" t="str">
        <f>IF(A678="","",VLOOKUP(A678,BTA!$A$3:$R$10000,18,0))</f>
        <v/>
      </c>
      <c r="E678" s="201" t="str">
        <f>IF(BTA!A679="", "", BTA!A679)</f>
        <v/>
      </c>
    </row>
    <row r="679" spans="1:5">
      <c r="A679" s="240" t="str">
        <f>IF(BTA!W679="", "", BTA!W679)</f>
        <v/>
      </c>
      <c r="B679" s="201" t="str">
        <f>IF(BTA!U679="", "", BTA!U679)</f>
        <v/>
      </c>
      <c r="C679" s="201" t="str">
        <f>IF(A679="", "", VLOOKUP(A679, BTA!$A$3:$H$10000, 8, 0))</f>
        <v/>
      </c>
      <c r="D679" s="240" t="str">
        <f>IF(A679="","",VLOOKUP(A679,BTA!$A$3:$R$10000,18,0))</f>
        <v/>
      </c>
      <c r="E679" s="201" t="str">
        <f>IF(BTA!A680="", "", BTA!A680)</f>
        <v/>
      </c>
    </row>
    <row r="680" spans="1:5">
      <c r="A680" s="240" t="str">
        <f>IF(BTA!W680="", "", BTA!W680)</f>
        <v/>
      </c>
      <c r="B680" s="201" t="str">
        <f>IF(BTA!U680="", "", BTA!U680)</f>
        <v/>
      </c>
      <c r="C680" s="201" t="str">
        <f>IF(A680="", "", VLOOKUP(A680, BTA!$A$3:$H$10000, 8, 0))</f>
        <v/>
      </c>
      <c r="D680" s="240" t="str">
        <f>IF(A680="","",VLOOKUP(A680,BTA!$A$3:$R$10000,18,0))</f>
        <v/>
      </c>
      <c r="E680" s="201" t="str">
        <f>IF(BTA!A681="", "", BTA!A681)</f>
        <v/>
      </c>
    </row>
    <row r="681" spans="1:5">
      <c r="A681" s="240" t="str">
        <f>IF(BTA!W681="", "", BTA!W681)</f>
        <v/>
      </c>
      <c r="B681" s="201" t="str">
        <f>IF(BTA!U681="", "", BTA!U681)</f>
        <v/>
      </c>
      <c r="C681" s="201" t="str">
        <f>IF(A681="", "", VLOOKUP(A681, BTA!$A$3:$H$10000, 8, 0))</f>
        <v/>
      </c>
      <c r="D681" s="240" t="str">
        <f>IF(A681="","",VLOOKUP(A681,BTA!$A$3:$R$10000,18,0))</f>
        <v/>
      </c>
      <c r="E681" s="201" t="str">
        <f>IF(BTA!A682="", "", BTA!A682)</f>
        <v/>
      </c>
    </row>
    <row r="682" spans="1:5">
      <c r="A682" s="240" t="str">
        <f>IF(BTA!W682="", "", BTA!W682)</f>
        <v/>
      </c>
      <c r="B682" s="201" t="str">
        <f>IF(BTA!U682="", "", BTA!U682)</f>
        <v/>
      </c>
      <c r="C682" s="201" t="str">
        <f>IF(A682="", "", VLOOKUP(A682, BTA!$A$3:$H$10000, 8, 0))</f>
        <v/>
      </c>
      <c r="D682" s="240" t="str">
        <f>IF(A682="","",VLOOKUP(A682,BTA!$A$3:$R$10000,18,0))</f>
        <v/>
      </c>
      <c r="E682" s="201" t="str">
        <f>IF(BTA!A683="", "", BTA!A683)</f>
        <v/>
      </c>
    </row>
    <row r="683" spans="1:5">
      <c r="A683" s="240" t="str">
        <f>IF(BTA!W683="", "", BTA!W683)</f>
        <v/>
      </c>
      <c r="B683" s="201" t="str">
        <f>IF(BTA!U683="", "", BTA!U683)</f>
        <v/>
      </c>
      <c r="C683" s="201" t="str">
        <f>IF(A683="", "", VLOOKUP(A683, BTA!$A$3:$H$10000, 8, 0))</f>
        <v/>
      </c>
      <c r="D683" s="240" t="str">
        <f>IF(A683="","",VLOOKUP(A683,BTA!$A$3:$R$10000,18,0))</f>
        <v/>
      </c>
      <c r="E683" s="201" t="str">
        <f>IF(BTA!A684="", "", BTA!A684)</f>
        <v/>
      </c>
    </row>
    <row r="684" spans="1:5">
      <c r="A684" s="240" t="str">
        <f>IF(BTA!W684="", "", BTA!W684)</f>
        <v/>
      </c>
      <c r="B684" s="201" t="str">
        <f>IF(BTA!U684="", "", BTA!U684)</f>
        <v/>
      </c>
      <c r="C684" s="201" t="str">
        <f>IF(A684="", "", VLOOKUP(A684, BTA!$A$3:$H$10000, 8, 0))</f>
        <v/>
      </c>
      <c r="D684" s="240" t="str">
        <f>IF(A684="","",VLOOKUP(A684,BTA!$A$3:$R$10000,18,0))</f>
        <v/>
      </c>
      <c r="E684" s="201" t="str">
        <f>IF(BTA!A685="", "", BTA!A685)</f>
        <v/>
      </c>
    </row>
    <row r="685" spans="1:5">
      <c r="A685" s="240" t="str">
        <f>IF(BTA!W685="", "", BTA!W685)</f>
        <v/>
      </c>
      <c r="B685" s="201" t="str">
        <f>IF(BTA!U685="", "", BTA!U685)</f>
        <v/>
      </c>
      <c r="C685" s="201" t="str">
        <f>IF(A685="", "", VLOOKUP(A685, BTA!$A$3:$H$10000, 8, 0))</f>
        <v/>
      </c>
      <c r="D685" s="240" t="str">
        <f>IF(A685="","",VLOOKUP(A685,BTA!$A$3:$R$10000,18,0))</f>
        <v/>
      </c>
      <c r="E685" s="201" t="str">
        <f>IF(BTA!A686="", "", BTA!A686)</f>
        <v/>
      </c>
    </row>
    <row r="686" spans="1:5">
      <c r="A686" s="240" t="str">
        <f>IF(BTA!W686="", "", BTA!W686)</f>
        <v/>
      </c>
      <c r="B686" s="201" t="str">
        <f>IF(BTA!U686="", "", BTA!U686)</f>
        <v/>
      </c>
      <c r="C686" s="201" t="str">
        <f>IF(A686="", "", VLOOKUP(A686, BTA!$A$3:$H$10000, 8, 0))</f>
        <v/>
      </c>
      <c r="D686" s="240" t="str">
        <f>IF(A686="","",VLOOKUP(A686,BTA!$A$3:$R$10000,18,0))</f>
        <v/>
      </c>
      <c r="E686" s="201" t="str">
        <f>IF(BTA!A687="", "", BTA!A687)</f>
        <v/>
      </c>
    </row>
    <row r="687" spans="1:5">
      <c r="A687" s="240" t="str">
        <f>IF(BTA!W687="", "", BTA!W687)</f>
        <v/>
      </c>
      <c r="B687" s="201" t="str">
        <f>IF(BTA!U687="", "", BTA!U687)</f>
        <v/>
      </c>
      <c r="C687" s="201" t="str">
        <f>IF(A687="", "", VLOOKUP(A687, BTA!$A$3:$H$10000, 8, 0))</f>
        <v/>
      </c>
      <c r="D687" s="240" t="str">
        <f>IF(A687="","",VLOOKUP(A687,BTA!$A$3:$R$10000,18,0))</f>
        <v/>
      </c>
      <c r="E687" s="201" t="str">
        <f>IF(BTA!A688="", "", BTA!A688)</f>
        <v/>
      </c>
    </row>
    <row r="688" spans="1:5">
      <c r="A688" s="240" t="str">
        <f>IF(BTA!W688="", "", BTA!W688)</f>
        <v/>
      </c>
      <c r="B688" s="201" t="str">
        <f>IF(BTA!U688="", "", BTA!U688)</f>
        <v/>
      </c>
      <c r="C688" s="201" t="str">
        <f>IF(A688="", "", VLOOKUP(A688, BTA!$A$3:$H$10000, 8, 0))</f>
        <v/>
      </c>
      <c r="D688" s="240" t="str">
        <f>IF(A688="","",VLOOKUP(A688,BTA!$A$3:$R$10000,18,0))</f>
        <v/>
      </c>
      <c r="E688" s="201" t="str">
        <f>IF(BTA!A689="", "", BTA!A689)</f>
        <v/>
      </c>
    </row>
    <row r="689" spans="1:5">
      <c r="A689" s="240" t="str">
        <f>IF(BTA!W689="", "", BTA!W689)</f>
        <v/>
      </c>
      <c r="B689" s="201" t="str">
        <f>IF(BTA!U689="", "", BTA!U689)</f>
        <v/>
      </c>
      <c r="C689" s="201" t="str">
        <f>IF(A689="", "", VLOOKUP(A689, BTA!$A$3:$H$10000, 8, 0))</f>
        <v/>
      </c>
      <c r="D689" s="240" t="str">
        <f>IF(A689="","",VLOOKUP(A689,BTA!$A$3:$R$10000,18,0))</f>
        <v/>
      </c>
      <c r="E689" s="201" t="str">
        <f>IF(BTA!A690="", "", BTA!A690)</f>
        <v/>
      </c>
    </row>
    <row r="690" spans="1:5">
      <c r="A690" s="240" t="str">
        <f>IF(BTA!W690="", "", BTA!W690)</f>
        <v/>
      </c>
      <c r="B690" s="201" t="str">
        <f>IF(BTA!U690="", "", BTA!U690)</f>
        <v/>
      </c>
      <c r="C690" s="201" t="str">
        <f>IF(A690="", "", VLOOKUP(A690, BTA!$A$3:$H$10000, 8, 0))</f>
        <v/>
      </c>
      <c r="D690" s="240" t="str">
        <f>IF(A690="","",VLOOKUP(A690,BTA!$A$3:$R$10000,18,0))</f>
        <v/>
      </c>
      <c r="E690" s="201" t="str">
        <f>IF(BTA!A691="", "", BTA!A691)</f>
        <v/>
      </c>
    </row>
    <row r="691" spans="1:5">
      <c r="A691" s="240" t="str">
        <f>IF(BTA!W691="", "", BTA!W691)</f>
        <v/>
      </c>
      <c r="B691" s="201" t="str">
        <f>IF(BTA!U691="", "", BTA!U691)</f>
        <v/>
      </c>
      <c r="C691" s="201" t="str">
        <f>IF(A691="", "", VLOOKUP(A691, BTA!$A$3:$H$10000, 8, 0))</f>
        <v/>
      </c>
      <c r="D691" s="240" t="str">
        <f>IF(A691="","",VLOOKUP(A691,BTA!$A$3:$R$10000,18,0))</f>
        <v/>
      </c>
      <c r="E691" s="201" t="str">
        <f>IF(BTA!A692="", "", BTA!A692)</f>
        <v/>
      </c>
    </row>
    <row r="692" spans="1:5">
      <c r="A692" s="240" t="str">
        <f>IF(BTA!W692="", "", BTA!W692)</f>
        <v/>
      </c>
      <c r="B692" s="201" t="str">
        <f>IF(BTA!U692="", "", BTA!U692)</f>
        <v/>
      </c>
      <c r="C692" s="201" t="str">
        <f>IF(A692="", "", VLOOKUP(A692, BTA!$A$3:$H$10000, 8, 0))</f>
        <v/>
      </c>
      <c r="D692" s="240" t="str">
        <f>IF(A692="","",VLOOKUP(A692,BTA!$A$3:$R$10000,18,0))</f>
        <v/>
      </c>
      <c r="E692" s="201" t="str">
        <f>IF(BTA!A693="", "", BTA!A693)</f>
        <v/>
      </c>
    </row>
    <row r="693" spans="1:5">
      <c r="A693" s="240" t="str">
        <f>IF(BTA!W693="", "", BTA!W693)</f>
        <v/>
      </c>
      <c r="B693" s="201" t="str">
        <f>IF(BTA!U693="", "", BTA!U693)</f>
        <v/>
      </c>
      <c r="C693" s="201" t="str">
        <f>IF(A693="", "", VLOOKUP(A693, BTA!$A$3:$H$10000, 8, 0))</f>
        <v/>
      </c>
      <c r="D693" s="240" t="str">
        <f>IF(A693="","",VLOOKUP(A693,BTA!$A$3:$R$10000,18,0))</f>
        <v/>
      </c>
      <c r="E693" s="201" t="str">
        <f>IF(BTA!A694="", "", BTA!A694)</f>
        <v/>
      </c>
    </row>
    <row r="694" spans="1:5">
      <c r="A694" s="240" t="str">
        <f>IF(BTA!W694="", "", BTA!W694)</f>
        <v/>
      </c>
      <c r="B694" s="201" t="str">
        <f>IF(BTA!U694="", "", BTA!U694)</f>
        <v/>
      </c>
      <c r="C694" s="201" t="str">
        <f>IF(A694="", "", VLOOKUP(A694, BTA!$A$3:$H$10000, 8, 0))</f>
        <v/>
      </c>
      <c r="D694" s="240" t="str">
        <f>IF(A694="","",VLOOKUP(A694,BTA!$A$3:$R$10000,18,0))</f>
        <v/>
      </c>
      <c r="E694" s="201" t="str">
        <f>IF(BTA!A695="", "", BTA!A695)</f>
        <v/>
      </c>
    </row>
    <row r="695" spans="1:5">
      <c r="A695" s="240" t="str">
        <f>IF(BTA!W695="", "", BTA!W695)</f>
        <v/>
      </c>
      <c r="B695" s="201" t="str">
        <f>IF(BTA!U695="", "", BTA!U695)</f>
        <v/>
      </c>
      <c r="C695" s="201" t="str">
        <f>IF(A695="", "", VLOOKUP(A695, BTA!$A$3:$H$10000, 8, 0))</f>
        <v/>
      </c>
      <c r="D695" s="240" t="str">
        <f>IF(A695="","",VLOOKUP(A695,BTA!$A$3:$R$10000,18,0))</f>
        <v/>
      </c>
      <c r="E695" s="201" t="str">
        <f>IF(BTA!A696="", "", BTA!A696)</f>
        <v/>
      </c>
    </row>
    <row r="696" spans="1:5">
      <c r="A696" s="240" t="str">
        <f>IF(BTA!W696="", "", BTA!W696)</f>
        <v/>
      </c>
      <c r="B696" s="201" t="str">
        <f>IF(BTA!U696="", "", BTA!U696)</f>
        <v/>
      </c>
      <c r="C696" s="201" t="str">
        <f>IF(A696="", "", VLOOKUP(A696, BTA!$A$3:$H$10000, 8, 0))</f>
        <v/>
      </c>
      <c r="D696" s="240" t="str">
        <f>IF(A696="","",VLOOKUP(A696,BTA!$A$3:$R$10000,18,0))</f>
        <v/>
      </c>
      <c r="E696" s="201" t="str">
        <f>IF(BTA!A697="", "", BTA!A697)</f>
        <v/>
      </c>
    </row>
    <row r="697" spans="1:5">
      <c r="A697" s="240" t="str">
        <f>IF(BTA!W697="", "", BTA!W697)</f>
        <v/>
      </c>
      <c r="B697" s="201" t="str">
        <f>IF(BTA!U697="", "", BTA!U697)</f>
        <v/>
      </c>
      <c r="C697" s="201" t="str">
        <f>IF(A697="", "", VLOOKUP(A697, BTA!$A$3:$H$10000, 8, 0))</f>
        <v/>
      </c>
      <c r="D697" s="240" t="str">
        <f>IF(A697="","",VLOOKUP(A697,BTA!$A$3:$R$10000,18,0))</f>
        <v/>
      </c>
      <c r="E697" s="201" t="str">
        <f>IF(BTA!A698="", "", BTA!A698)</f>
        <v/>
      </c>
    </row>
    <row r="698" spans="1:5">
      <c r="A698" s="240" t="str">
        <f>IF(BTA!W698="", "", BTA!W698)</f>
        <v/>
      </c>
      <c r="B698" s="201" t="str">
        <f>IF(BTA!U698="", "", BTA!U698)</f>
        <v/>
      </c>
      <c r="C698" s="201" t="str">
        <f>IF(A698="", "", VLOOKUP(A698, BTA!$A$3:$H$10000, 8, 0))</f>
        <v/>
      </c>
      <c r="D698" s="240" t="str">
        <f>IF(A698="","",VLOOKUP(A698,BTA!$A$3:$R$10000,18,0))</f>
        <v/>
      </c>
      <c r="E698" s="201" t="str">
        <f>IF(BTA!A699="", "", BTA!A699)</f>
        <v/>
      </c>
    </row>
    <row r="699" spans="1:5">
      <c r="A699" s="240" t="str">
        <f>IF(BTA!W699="", "", BTA!W699)</f>
        <v/>
      </c>
      <c r="B699" s="201" t="str">
        <f>IF(BTA!U699="", "", BTA!U699)</f>
        <v/>
      </c>
      <c r="C699" s="201" t="str">
        <f>IF(A699="", "", VLOOKUP(A699, BTA!$A$3:$H$10000, 8, 0))</f>
        <v/>
      </c>
      <c r="D699" s="240" t="str">
        <f>IF(A699="","",VLOOKUP(A699,BTA!$A$3:$R$10000,18,0))</f>
        <v/>
      </c>
      <c r="E699" s="201" t="str">
        <f>IF(BTA!A700="", "", BTA!A700)</f>
        <v/>
      </c>
    </row>
    <row r="700" spans="1:5">
      <c r="A700" s="240" t="str">
        <f>IF(BTA!W700="", "", BTA!W700)</f>
        <v/>
      </c>
      <c r="B700" s="201" t="str">
        <f>IF(BTA!U700="", "", BTA!U700)</f>
        <v/>
      </c>
      <c r="C700" s="201" t="str">
        <f>IF(A700="", "", VLOOKUP(A700, BTA!$A$3:$H$10000, 8, 0))</f>
        <v/>
      </c>
      <c r="D700" s="240" t="str">
        <f>IF(A700="","",VLOOKUP(A700,BTA!$A$3:$R$10000,18,0))</f>
        <v/>
      </c>
      <c r="E700" s="201" t="str">
        <f>IF(BTA!A701="", "", BTA!A701)</f>
        <v/>
      </c>
    </row>
    <row r="701" spans="1:5">
      <c r="A701" s="240" t="str">
        <f>IF(BTA!W701="", "", BTA!W701)</f>
        <v/>
      </c>
      <c r="B701" s="201" t="str">
        <f>IF(BTA!U701="", "", BTA!U701)</f>
        <v/>
      </c>
      <c r="C701" s="201" t="str">
        <f>IF(A701="", "", VLOOKUP(A701, BTA!$A$3:$H$10000, 8, 0))</f>
        <v/>
      </c>
      <c r="D701" s="240" t="str">
        <f>IF(A701="","",VLOOKUP(A701,BTA!$A$3:$R$10000,18,0))</f>
        <v/>
      </c>
      <c r="E701" s="201" t="str">
        <f>IF(BTA!A702="", "", BTA!A702)</f>
        <v/>
      </c>
    </row>
    <row r="702" spans="1:5">
      <c r="A702" s="240" t="str">
        <f>IF(BTA!W702="", "", BTA!W702)</f>
        <v/>
      </c>
      <c r="B702" s="201" t="str">
        <f>IF(BTA!U702="", "", BTA!U702)</f>
        <v/>
      </c>
      <c r="C702" s="201" t="str">
        <f>IF(A702="", "", VLOOKUP(A702, BTA!$A$3:$H$10000, 8, 0))</f>
        <v/>
      </c>
      <c r="D702" s="240" t="str">
        <f>IF(A702="","",VLOOKUP(A702,BTA!$A$3:$R$10000,18,0))</f>
        <v/>
      </c>
      <c r="E702" s="201" t="str">
        <f>IF(BTA!A703="", "", BTA!A703)</f>
        <v/>
      </c>
    </row>
    <row r="703" spans="1:5">
      <c r="A703" s="240" t="str">
        <f>IF(BTA!W703="", "", BTA!W703)</f>
        <v/>
      </c>
      <c r="B703" s="201" t="str">
        <f>IF(BTA!U703="", "", BTA!U703)</f>
        <v/>
      </c>
      <c r="C703" s="201" t="str">
        <f>IF(A703="", "", VLOOKUP(A703, BTA!$A$3:$H$10000, 8, 0))</f>
        <v/>
      </c>
      <c r="D703" s="240" t="str">
        <f>IF(A703="","",VLOOKUP(A703,BTA!$A$3:$R$10000,18,0))</f>
        <v/>
      </c>
      <c r="E703" s="201" t="str">
        <f>IF(BTA!A704="", "", BTA!A704)</f>
        <v/>
      </c>
    </row>
    <row r="704" spans="1:5">
      <c r="A704" s="240" t="str">
        <f>IF(BTA!W704="", "", BTA!W704)</f>
        <v/>
      </c>
      <c r="B704" s="201" t="str">
        <f>IF(BTA!U704="", "", BTA!U704)</f>
        <v/>
      </c>
      <c r="C704" s="201" t="str">
        <f>IF(A704="", "", VLOOKUP(A704, BTA!$A$3:$H$10000, 8, 0))</f>
        <v/>
      </c>
      <c r="D704" s="240" t="str">
        <f>IF(A704="","",VLOOKUP(A704,BTA!$A$3:$R$10000,18,0))</f>
        <v/>
      </c>
      <c r="E704" s="201" t="str">
        <f>IF(BTA!A705="", "", BTA!A705)</f>
        <v/>
      </c>
    </row>
    <row r="705" spans="1:5">
      <c r="A705" s="240" t="str">
        <f>IF(BTA!W705="", "", BTA!W705)</f>
        <v/>
      </c>
      <c r="B705" s="201" t="str">
        <f>IF(BTA!U705="", "", BTA!U705)</f>
        <v/>
      </c>
      <c r="C705" s="201" t="str">
        <f>IF(A705="", "", VLOOKUP(A705, BTA!$A$3:$H$10000, 8, 0))</f>
        <v/>
      </c>
      <c r="D705" s="240" t="str">
        <f>IF(A705="","",VLOOKUP(A705,BTA!$A$3:$R$10000,18,0))</f>
        <v/>
      </c>
      <c r="E705" s="201" t="str">
        <f>IF(BTA!A706="", "", BTA!A706)</f>
        <v/>
      </c>
    </row>
    <row r="706" spans="1:5">
      <c r="A706" s="240" t="str">
        <f>IF(BTA!W706="", "", BTA!W706)</f>
        <v/>
      </c>
      <c r="B706" s="201" t="str">
        <f>IF(BTA!U706="", "", BTA!U706)</f>
        <v/>
      </c>
      <c r="C706" s="201" t="str">
        <f>IF(A706="", "", VLOOKUP(A706, BTA!$A$3:$H$10000, 8, 0))</f>
        <v/>
      </c>
      <c r="D706" s="240" t="str">
        <f>IF(A706="","",VLOOKUP(A706,BTA!$A$3:$R$10000,18,0))</f>
        <v/>
      </c>
      <c r="E706" s="201" t="str">
        <f>IF(BTA!A707="", "", BTA!A707)</f>
        <v/>
      </c>
    </row>
    <row r="707" spans="1:5">
      <c r="A707" s="240" t="str">
        <f>IF(BTA!W707="", "", BTA!W707)</f>
        <v/>
      </c>
      <c r="B707" s="201" t="str">
        <f>IF(BTA!U707="", "", BTA!U707)</f>
        <v/>
      </c>
      <c r="C707" s="201" t="str">
        <f>IF(A707="", "", VLOOKUP(A707, BTA!$A$3:$H$10000, 8, 0))</f>
        <v/>
      </c>
      <c r="D707" s="240" t="str">
        <f>IF(A707="","",VLOOKUP(A707,BTA!$A$3:$R$10000,18,0))</f>
        <v/>
      </c>
      <c r="E707" s="201" t="str">
        <f>IF(BTA!A708="", "", BTA!A708)</f>
        <v/>
      </c>
    </row>
    <row r="708" spans="1:5">
      <c r="A708" s="240" t="str">
        <f>IF(BTA!W708="", "", BTA!W708)</f>
        <v/>
      </c>
      <c r="B708" s="201" t="str">
        <f>IF(BTA!U708="", "", BTA!U708)</f>
        <v/>
      </c>
      <c r="C708" s="201" t="str">
        <f>IF(A708="", "", VLOOKUP(A708, BTA!$A$3:$H$10000, 8, 0))</f>
        <v/>
      </c>
      <c r="D708" s="240" t="str">
        <f>IF(A708="","",VLOOKUP(A708,BTA!$A$3:$R$10000,18,0))</f>
        <v/>
      </c>
      <c r="E708" s="201" t="str">
        <f>IF(BTA!A709="", "", BTA!A709)</f>
        <v/>
      </c>
    </row>
    <row r="709" spans="1:5">
      <c r="A709" s="240" t="str">
        <f>IF(BTA!W709="", "", BTA!W709)</f>
        <v/>
      </c>
      <c r="B709" s="201" t="str">
        <f>IF(BTA!U709="", "", BTA!U709)</f>
        <v/>
      </c>
      <c r="C709" s="201" t="str">
        <f>IF(A709="", "", VLOOKUP(A709, BTA!$A$3:$H$10000, 8, 0))</f>
        <v/>
      </c>
      <c r="D709" s="240" t="str">
        <f>IF(A709="","",VLOOKUP(A709,BTA!$A$3:$R$10000,18,0))</f>
        <v/>
      </c>
      <c r="E709" s="201" t="str">
        <f>IF(BTA!A710="", "", BTA!A710)</f>
        <v/>
      </c>
    </row>
    <row r="710" spans="1:5">
      <c r="A710" s="240" t="str">
        <f>IF(BTA!W710="", "", BTA!W710)</f>
        <v/>
      </c>
      <c r="B710" s="201" t="str">
        <f>IF(BTA!U710="", "", BTA!U710)</f>
        <v/>
      </c>
      <c r="C710" s="201" t="str">
        <f>IF(A710="", "", VLOOKUP(A710, BTA!$A$3:$H$10000, 8, 0))</f>
        <v/>
      </c>
      <c r="D710" s="240" t="str">
        <f>IF(A710="","",VLOOKUP(A710,BTA!$A$3:$R$10000,18,0))</f>
        <v/>
      </c>
      <c r="E710" s="201" t="str">
        <f>IF(BTA!A711="", "", BTA!A711)</f>
        <v/>
      </c>
    </row>
    <row r="711" spans="1:5">
      <c r="A711" s="240" t="str">
        <f>IF(BTA!W711="", "", BTA!W711)</f>
        <v/>
      </c>
      <c r="B711" s="201" t="str">
        <f>IF(BTA!U711="", "", BTA!U711)</f>
        <v/>
      </c>
      <c r="C711" s="201" t="str">
        <f>IF(A711="", "", VLOOKUP(A711, BTA!$A$3:$H$10000, 8, 0))</f>
        <v/>
      </c>
      <c r="D711" s="240" t="str">
        <f>IF(A711="","",VLOOKUP(A711,BTA!$A$3:$R$10000,18,0))</f>
        <v/>
      </c>
      <c r="E711" s="201" t="str">
        <f>IF(BTA!A712="", "", BTA!A712)</f>
        <v/>
      </c>
    </row>
    <row r="712" spans="1:5">
      <c r="A712" s="240" t="str">
        <f>IF(BTA!W712="", "", BTA!W712)</f>
        <v/>
      </c>
      <c r="B712" s="201" t="str">
        <f>IF(BTA!U712="", "", BTA!U712)</f>
        <v/>
      </c>
      <c r="C712" s="201" t="str">
        <f>IF(A712="", "", VLOOKUP(A712, BTA!$A$3:$H$10000, 8, 0))</f>
        <v/>
      </c>
      <c r="D712" s="240" t="str">
        <f>IF(A712="","",VLOOKUP(A712,BTA!$A$3:$R$10000,18,0))</f>
        <v/>
      </c>
      <c r="E712" s="201" t="str">
        <f>IF(BTA!A713="", "", BTA!A713)</f>
        <v/>
      </c>
    </row>
    <row r="713" spans="1:5">
      <c r="A713" s="240" t="str">
        <f>IF(BTA!W713="", "", BTA!W713)</f>
        <v/>
      </c>
      <c r="B713" s="201" t="str">
        <f>IF(BTA!U713="", "", BTA!U713)</f>
        <v/>
      </c>
      <c r="C713" s="201" t="str">
        <f>IF(A713="", "", VLOOKUP(A713, BTA!$A$3:$H$10000, 8, 0))</f>
        <v/>
      </c>
      <c r="D713" s="240" t="str">
        <f>IF(A713="","",VLOOKUP(A713,BTA!$A$3:$R$10000,18,0))</f>
        <v/>
      </c>
      <c r="E713" s="201" t="str">
        <f>IF(BTA!A714="", "", BTA!A714)</f>
        <v/>
      </c>
    </row>
    <row r="714" spans="1:5">
      <c r="A714" s="240" t="str">
        <f>IF(BTA!W714="", "", BTA!W714)</f>
        <v/>
      </c>
      <c r="B714" s="201" t="str">
        <f>IF(BTA!U714="", "", BTA!U714)</f>
        <v/>
      </c>
      <c r="C714" s="201" t="str">
        <f>IF(A714="", "", VLOOKUP(A714, BTA!$A$3:$H$10000, 8, 0))</f>
        <v/>
      </c>
      <c r="D714" s="240" t="str">
        <f>IF(A714="","",VLOOKUP(A714,BTA!$A$3:$R$10000,18,0))</f>
        <v/>
      </c>
      <c r="E714" s="201" t="str">
        <f>IF(BTA!A715="", "", BTA!A715)</f>
        <v/>
      </c>
    </row>
    <row r="715" spans="1:5">
      <c r="A715" s="240" t="str">
        <f>IF(BTA!W715="", "", BTA!W715)</f>
        <v/>
      </c>
      <c r="B715" s="201" t="str">
        <f>IF(BTA!U715="", "", BTA!U715)</f>
        <v/>
      </c>
      <c r="C715" s="201" t="str">
        <f>IF(A715="", "", VLOOKUP(A715, BTA!$A$3:$H$10000, 8, 0))</f>
        <v/>
      </c>
      <c r="D715" s="240" t="str">
        <f>IF(A715="","",VLOOKUP(A715,BTA!$A$3:$R$10000,18,0))</f>
        <v/>
      </c>
      <c r="E715" s="201" t="str">
        <f>IF(BTA!A716="", "", BTA!A716)</f>
        <v/>
      </c>
    </row>
    <row r="716" spans="1:5">
      <c r="A716" s="240" t="str">
        <f>IF(BTA!W716="", "", BTA!W716)</f>
        <v/>
      </c>
      <c r="B716" s="201" t="str">
        <f>IF(BTA!U716="", "", BTA!U716)</f>
        <v/>
      </c>
      <c r="C716" s="201" t="str">
        <f>IF(A716="", "", VLOOKUP(A716, BTA!$A$3:$H$10000, 8, 0))</f>
        <v/>
      </c>
      <c r="D716" s="240" t="str">
        <f>IF(A716="","",VLOOKUP(A716,BTA!$A$3:$R$10000,18,0))</f>
        <v/>
      </c>
      <c r="E716" s="201" t="str">
        <f>IF(BTA!A717="", "", BTA!A717)</f>
        <v/>
      </c>
    </row>
    <row r="717" spans="1:5">
      <c r="A717" s="240" t="str">
        <f>IF(BTA!W717="", "", BTA!W717)</f>
        <v/>
      </c>
      <c r="B717" s="201" t="str">
        <f>IF(BTA!U717="", "", BTA!U717)</f>
        <v/>
      </c>
      <c r="C717" s="201" t="str">
        <f>IF(A717="", "", VLOOKUP(A717, BTA!$A$3:$H$10000, 8, 0))</f>
        <v/>
      </c>
      <c r="D717" s="240" t="str">
        <f>IF(A717="","",VLOOKUP(A717,BTA!$A$3:$R$10000,18,0))</f>
        <v/>
      </c>
      <c r="E717" s="201" t="str">
        <f>IF(BTA!A718="", "", BTA!A718)</f>
        <v/>
      </c>
    </row>
    <row r="718" spans="1:5">
      <c r="A718" s="240" t="str">
        <f>IF(BTA!W718="", "", BTA!W718)</f>
        <v/>
      </c>
      <c r="B718" s="201" t="str">
        <f>IF(BTA!U718="", "", BTA!U718)</f>
        <v/>
      </c>
      <c r="C718" s="201" t="str">
        <f>IF(A718="", "", VLOOKUP(A718, BTA!$A$3:$H$10000, 8, 0))</f>
        <v/>
      </c>
      <c r="D718" s="240" t="str">
        <f>IF(A718="","",VLOOKUP(A718,BTA!$A$3:$R$10000,18,0))</f>
        <v/>
      </c>
      <c r="E718" s="201" t="str">
        <f>IF(BTA!A719="", "", BTA!A719)</f>
        <v/>
      </c>
    </row>
    <row r="719" spans="1:5">
      <c r="A719" s="240" t="str">
        <f>IF(BTA!W719="", "", BTA!W719)</f>
        <v/>
      </c>
      <c r="B719" s="201" t="str">
        <f>IF(BTA!U719="", "", BTA!U719)</f>
        <v/>
      </c>
      <c r="C719" s="201" t="str">
        <f>IF(A719="", "", VLOOKUP(A719, BTA!$A$3:$H$10000, 8, 0))</f>
        <v/>
      </c>
      <c r="D719" s="240" t="str">
        <f>IF(A719="","",VLOOKUP(A719,BTA!$A$3:$R$10000,18,0))</f>
        <v/>
      </c>
      <c r="E719" s="201" t="str">
        <f>IF(BTA!A720="", "", BTA!A720)</f>
        <v/>
      </c>
    </row>
    <row r="720" spans="1:5">
      <c r="A720" s="240" t="str">
        <f>IF(BTA!W720="", "", BTA!W720)</f>
        <v/>
      </c>
      <c r="B720" s="201" t="str">
        <f>IF(BTA!U720="", "", BTA!U720)</f>
        <v/>
      </c>
      <c r="C720" s="201" t="str">
        <f>IF(A720="", "", VLOOKUP(A720, BTA!$A$3:$H$10000, 8, 0))</f>
        <v/>
      </c>
      <c r="D720" s="240" t="str">
        <f>IF(A720="","",VLOOKUP(A720,BTA!$A$3:$R$10000,18,0))</f>
        <v/>
      </c>
      <c r="E720" s="201" t="str">
        <f>IF(BTA!A721="", "", BTA!A721)</f>
        <v/>
      </c>
    </row>
    <row r="721" spans="1:5">
      <c r="A721" s="240" t="str">
        <f>IF(BTA!W721="", "", BTA!W721)</f>
        <v/>
      </c>
      <c r="B721" s="201" t="str">
        <f>IF(BTA!U721="", "", BTA!U721)</f>
        <v/>
      </c>
      <c r="C721" s="201" t="str">
        <f>IF(A721="", "", VLOOKUP(A721, BTA!$A$3:$H$10000, 8, 0))</f>
        <v/>
      </c>
      <c r="D721" s="240" t="str">
        <f>IF(A721="","",VLOOKUP(A721,BTA!$A$3:$R$10000,18,0))</f>
        <v/>
      </c>
      <c r="E721" s="201" t="str">
        <f>IF(BTA!A722="", "", BTA!A722)</f>
        <v/>
      </c>
    </row>
    <row r="722" spans="1:5">
      <c r="A722" s="240" t="str">
        <f>IF(BTA!W722="", "", BTA!W722)</f>
        <v/>
      </c>
      <c r="B722" s="201" t="str">
        <f>IF(BTA!U722="", "", BTA!U722)</f>
        <v/>
      </c>
      <c r="C722" s="201" t="str">
        <f>IF(A722="", "", VLOOKUP(A722, BTA!$A$3:$H$10000, 8, 0))</f>
        <v/>
      </c>
      <c r="D722" s="240" t="str">
        <f>IF(A722="","",VLOOKUP(A722,BTA!$A$3:$R$10000,18,0))</f>
        <v/>
      </c>
      <c r="E722" s="201" t="str">
        <f>IF(BTA!A723="", "", BTA!A723)</f>
        <v/>
      </c>
    </row>
    <row r="723" spans="1:5">
      <c r="A723" s="240" t="str">
        <f>IF(BTA!W723="", "", BTA!W723)</f>
        <v/>
      </c>
      <c r="B723" s="201" t="str">
        <f>IF(BTA!U723="", "", BTA!U723)</f>
        <v/>
      </c>
      <c r="C723" s="201" t="str">
        <f>IF(A723="", "", VLOOKUP(A723, BTA!$A$3:$H$10000, 8, 0))</f>
        <v/>
      </c>
      <c r="D723" s="240" t="str">
        <f>IF(A723="","",VLOOKUP(A723,BTA!$A$3:$R$10000,18,0))</f>
        <v/>
      </c>
      <c r="E723" s="201" t="str">
        <f>IF(BTA!A724="", "", BTA!A724)</f>
        <v/>
      </c>
    </row>
    <row r="724" spans="1:5">
      <c r="A724" s="240" t="str">
        <f>IF(BTA!W724="", "", BTA!W724)</f>
        <v/>
      </c>
      <c r="B724" s="201" t="str">
        <f>IF(BTA!U724="", "", BTA!U724)</f>
        <v/>
      </c>
      <c r="C724" s="201" t="str">
        <f>IF(A724="", "", VLOOKUP(A724, BTA!$A$3:$H$10000, 8, 0))</f>
        <v/>
      </c>
      <c r="D724" s="240" t="str">
        <f>IF(A724="","",VLOOKUP(A724,BTA!$A$3:$R$10000,18,0))</f>
        <v/>
      </c>
      <c r="E724" s="201" t="str">
        <f>IF(BTA!A725="", "", BTA!A725)</f>
        <v/>
      </c>
    </row>
    <row r="725" spans="1:5">
      <c r="A725" s="240" t="str">
        <f>IF(BTA!W725="", "", BTA!W725)</f>
        <v/>
      </c>
      <c r="B725" s="201" t="str">
        <f>IF(BTA!U725="", "", BTA!U725)</f>
        <v/>
      </c>
      <c r="C725" s="201" t="str">
        <f>IF(A725="", "", VLOOKUP(A725, BTA!$A$3:$H$10000, 8, 0))</f>
        <v/>
      </c>
      <c r="D725" s="240" t="str">
        <f>IF(A725="","",VLOOKUP(A725,BTA!$A$3:$R$10000,18,0))</f>
        <v/>
      </c>
      <c r="E725" s="201" t="str">
        <f>IF(BTA!A726="", "", BTA!A726)</f>
        <v/>
      </c>
    </row>
    <row r="726" spans="1:5">
      <c r="A726" s="240" t="str">
        <f>IF(BTA!W726="", "", BTA!W726)</f>
        <v/>
      </c>
      <c r="B726" s="201" t="str">
        <f>IF(BTA!U726="", "", BTA!U726)</f>
        <v/>
      </c>
      <c r="C726" s="201" t="str">
        <f>IF(A726="", "", VLOOKUP(A726, BTA!$A$3:$H$10000, 8, 0))</f>
        <v/>
      </c>
      <c r="D726" s="240" t="str">
        <f>IF(A726="","",VLOOKUP(A726,BTA!$A$3:$R$10000,18,0))</f>
        <v/>
      </c>
      <c r="E726" s="201" t="str">
        <f>IF(BTA!A727="", "", BTA!A727)</f>
        <v/>
      </c>
    </row>
    <row r="727" spans="1:5">
      <c r="A727" s="240" t="str">
        <f>IF(BTA!W727="", "", BTA!W727)</f>
        <v/>
      </c>
      <c r="B727" s="201" t="str">
        <f>IF(BTA!U727="", "", BTA!U727)</f>
        <v/>
      </c>
      <c r="C727" s="201" t="str">
        <f>IF(A727="", "", VLOOKUP(A727, BTA!$A$3:$H$10000, 8, 0))</f>
        <v/>
      </c>
      <c r="D727" s="240" t="str">
        <f>IF(A727="","",VLOOKUP(A727,BTA!$A$3:$R$10000,18,0))</f>
        <v/>
      </c>
      <c r="E727" s="201" t="str">
        <f>IF(BTA!A728="", "", BTA!A728)</f>
        <v/>
      </c>
    </row>
    <row r="728" spans="1:5">
      <c r="A728" s="240" t="str">
        <f>IF(BTA!W728="", "", BTA!W728)</f>
        <v/>
      </c>
      <c r="B728" s="201" t="str">
        <f>IF(BTA!U728="", "", BTA!U728)</f>
        <v/>
      </c>
      <c r="C728" s="201" t="str">
        <f>IF(A728="", "", VLOOKUP(A728, BTA!$A$3:$H$10000, 8, 0))</f>
        <v/>
      </c>
      <c r="D728" s="240" t="str">
        <f>IF(A728="","",VLOOKUP(A728,BTA!$A$3:$R$10000,18,0))</f>
        <v/>
      </c>
      <c r="E728" s="201" t="str">
        <f>IF(BTA!A729="", "", BTA!A729)</f>
        <v/>
      </c>
    </row>
    <row r="729" spans="1:5">
      <c r="A729" s="240" t="str">
        <f>IF(BTA!W729="", "", BTA!W729)</f>
        <v/>
      </c>
      <c r="B729" s="201" t="str">
        <f>IF(BTA!U729="", "", BTA!U729)</f>
        <v/>
      </c>
      <c r="C729" s="201" t="str">
        <f>IF(A729="", "", VLOOKUP(A729, BTA!$A$3:$H$10000, 8, 0))</f>
        <v/>
      </c>
      <c r="D729" s="240" t="str">
        <f>IF(A729="","",VLOOKUP(A729,BTA!$A$3:$R$10000,18,0))</f>
        <v/>
      </c>
      <c r="E729" s="201" t="str">
        <f>IF(BTA!A730="", "", BTA!A730)</f>
        <v/>
      </c>
    </row>
    <row r="730" spans="1:5">
      <c r="A730" s="240" t="str">
        <f>IF(BTA!W730="", "", BTA!W730)</f>
        <v/>
      </c>
      <c r="B730" s="201" t="str">
        <f>IF(BTA!U730="", "", BTA!U730)</f>
        <v/>
      </c>
      <c r="C730" s="201" t="str">
        <f>IF(A730="", "", VLOOKUP(A730, BTA!$A$3:$H$10000, 8, 0))</f>
        <v/>
      </c>
      <c r="D730" s="240" t="str">
        <f>IF(A730="","",VLOOKUP(A730,BTA!$A$3:$R$10000,18,0))</f>
        <v/>
      </c>
      <c r="E730" s="201" t="str">
        <f>IF(BTA!A731="", "", BTA!A731)</f>
        <v/>
      </c>
    </row>
    <row r="731" spans="1:5">
      <c r="A731" s="240" t="str">
        <f>IF(BTA!W731="", "", BTA!W731)</f>
        <v/>
      </c>
      <c r="B731" s="201" t="str">
        <f>IF(BTA!U731="", "", BTA!U731)</f>
        <v/>
      </c>
      <c r="C731" s="201" t="str">
        <f>IF(A731="", "", VLOOKUP(A731, BTA!$A$3:$H$10000, 8, 0))</f>
        <v/>
      </c>
      <c r="D731" s="240" t="str">
        <f>IF(A731="","",VLOOKUP(A731,BTA!$A$3:$R$10000,18,0))</f>
        <v/>
      </c>
      <c r="E731" s="201" t="str">
        <f>IF(BTA!A732="", "", BTA!A732)</f>
        <v/>
      </c>
    </row>
    <row r="732" spans="1:5">
      <c r="A732" s="240" t="str">
        <f>IF(BTA!W732="", "", BTA!W732)</f>
        <v/>
      </c>
      <c r="B732" s="201" t="str">
        <f>IF(BTA!U732="", "", BTA!U732)</f>
        <v/>
      </c>
      <c r="C732" s="201" t="str">
        <f>IF(A732="", "", VLOOKUP(A732, BTA!$A$3:$H$10000, 8, 0))</f>
        <v/>
      </c>
      <c r="D732" s="240" t="str">
        <f>IF(A732="","",VLOOKUP(A732,BTA!$A$3:$R$10000,18,0))</f>
        <v/>
      </c>
      <c r="E732" s="201" t="str">
        <f>IF(BTA!A733="", "", BTA!A733)</f>
        <v/>
      </c>
    </row>
    <row r="733" spans="1:5">
      <c r="A733" s="240" t="str">
        <f>IF(BTA!W733="", "", BTA!W733)</f>
        <v/>
      </c>
      <c r="B733" s="201" t="str">
        <f>IF(BTA!U733="", "", BTA!U733)</f>
        <v/>
      </c>
      <c r="C733" s="201" t="str">
        <f>IF(A733="", "", VLOOKUP(A733, BTA!$A$3:$H$10000, 8, 0))</f>
        <v/>
      </c>
      <c r="D733" s="240" t="str">
        <f>IF(A733="","",VLOOKUP(A733,BTA!$A$3:$R$10000,18,0))</f>
        <v/>
      </c>
      <c r="E733" s="201" t="str">
        <f>IF(BTA!A734="", "", BTA!A734)</f>
        <v/>
      </c>
    </row>
    <row r="734" spans="1:5">
      <c r="A734" s="240" t="str">
        <f>IF(BTA!W734="", "", BTA!W734)</f>
        <v/>
      </c>
      <c r="B734" s="201" t="str">
        <f>IF(BTA!U734="", "", BTA!U734)</f>
        <v/>
      </c>
      <c r="C734" s="201" t="str">
        <f>IF(A734="", "", VLOOKUP(A734, BTA!$A$3:$H$10000, 8, 0))</f>
        <v/>
      </c>
      <c r="D734" s="240" t="str">
        <f>IF(A734="","",VLOOKUP(A734,BTA!$A$3:$R$10000,18,0))</f>
        <v/>
      </c>
      <c r="E734" s="201" t="str">
        <f>IF(BTA!A735="", "", BTA!A735)</f>
        <v/>
      </c>
    </row>
    <row r="735" spans="1:5">
      <c r="A735" s="240" t="str">
        <f>IF(BTA!W735="", "", BTA!W735)</f>
        <v/>
      </c>
      <c r="B735" s="201" t="str">
        <f>IF(BTA!U735="", "", BTA!U735)</f>
        <v/>
      </c>
      <c r="C735" s="201" t="str">
        <f>IF(A735="", "", VLOOKUP(A735, BTA!$A$3:$H$10000, 8, 0))</f>
        <v/>
      </c>
      <c r="D735" s="240" t="str">
        <f>IF(A735="","",VLOOKUP(A735,BTA!$A$3:$R$10000,18,0))</f>
        <v/>
      </c>
      <c r="E735" s="201" t="str">
        <f>IF(BTA!A736="", "", BTA!A736)</f>
        <v/>
      </c>
    </row>
    <row r="736" spans="1:5">
      <c r="A736" s="240" t="str">
        <f>IF(BTA!W736="", "", BTA!W736)</f>
        <v/>
      </c>
      <c r="B736" s="201" t="str">
        <f>IF(BTA!U736="", "", BTA!U736)</f>
        <v/>
      </c>
      <c r="C736" s="201" t="str">
        <f>IF(A736="", "", VLOOKUP(A736, BTA!$A$3:$H$10000, 8, 0))</f>
        <v/>
      </c>
      <c r="D736" s="240" t="str">
        <f>IF(A736="","",VLOOKUP(A736,BTA!$A$3:$R$10000,18,0))</f>
        <v/>
      </c>
      <c r="E736" s="201" t="str">
        <f>IF(BTA!A737="", "", BTA!A737)</f>
        <v/>
      </c>
    </row>
    <row r="737" spans="1:5">
      <c r="A737" s="240" t="str">
        <f>IF(BTA!W737="", "", BTA!W737)</f>
        <v/>
      </c>
      <c r="B737" s="201" t="str">
        <f>IF(BTA!U737="", "", BTA!U737)</f>
        <v/>
      </c>
      <c r="C737" s="201" t="str">
        <f>IF(A737="", "", VLOOKUP(A737, BTA!$A$3:$H$10000, 8, 0))</f>
        <v/>
      </c>
      <c r="D737" s="240" t="str">
        <f>IF(A737="","",VLOOKUP(A737,BTA!$A$3:$R$10000,18,0))</f>
        <v/>
      </c>
      <c r="E737" s="201" t="str">
        <f>IF(BTA!A738="", "", BTA!A738)</f>
        <v/>
      </c>
    </row>
    <row r="738" spans="1:5">
      <c r="A738" s="240" t="str">
        <f>IF(BTA!W738="", "", BTA!W738)</f>
        <v/>
      </c>
      <c r="B738" s="201" t="str">
        <f>IF(BTA!U738="", "", BTA!U738)</f>
        <v/>
      </c>
      <c r="C738" s="201" t="str">
        <f>IF(A738="", "", VLOOKUP(A738, BTA!$A$3:$H$10000, 8, 0))</f>
        <v/>
      </c>
      <c r="D738" s="240" t="str">
        <f>IF(A738="","",VLOOKUP(A738,BTA!$A$3:$R$10000,18,0))</f>
        <v/>
      </c>
      <c r="E738" s="201" t="str">
        <f>IF(BTA!A739="", "", BTA!A739)</f>
        <v/>
      </c>
    </row>
    <row r="739" spans="1:5">
      <c r="A739" s="240" t="str">
        <f>IF(BTA!W739="", "", BTA!W739)</f>
        <v/>
      </c>
      <c r="B739" s="201" t="str">
        <f>IF(BTA!U739="", "", BTA!U739)</f>
        <v/>
      </c>
      <c r="C739" s="201" t="str">
        <f>IF(A739="", "", VLOOKUP(A739, BTA!$A$3:$H$10000, 8, 0))</f>
        <v/>
      </c>
      <c r="D739" s="240" t="str">
        <f>IF(A739="","",VLOOKUP(A739,BTA!$A$3:$R$10000,18,0))</f>
        <v/>
      </c>
      <c r="E739" s="201" t="str">
        <f>IF(BTA!A740="", "", BTA!A740)</f>
        <v/>
      </c>
    </row>
    <row r="740" spans="1:5">
      <c r="A740" s="240" t="str">
        <f>IF(BTA!W740="", "", BTA!W740)</f>
        <v/>
      </c>
      <c r="B740" s="201" t="str">
        <f>IF(BTA!U740="", "", BTA!U740)</f>
        <v/>
      </c>
      <c r="C740" s="201" t="str">
        <f>IF(A740="", "", VLOOKUP(A740, BTA!$A$3:$H$10000, 8, 0))</f>
        <v/>
      </c>
      <c r="D740" s="240" t="str">
        <f>IF(A740="","",VLOOKUP(A740,BTA!$A$3:$R$10000,18,0))</f>
        <v/>
      </c>
      <c r="E740" s="201" t="str">
        <f>IF(BTA!A741="", "", BTA!A741)</f>
        <v/>
      </c>
    </row>
    <row r="741" spans="1:5">
      <c r="A741" s="240" t="str">
        <f>IF(BTA!W741="", "", BTA!W741)</f>
        <v/>
      </c>
      <c r="B741" s="201" t="str">
        <f>IF(BTA!U741="", "", BTA!U741)</f>
        <v/>
      </c>
      <c r="C741" s="201" t="str">
        <f>IF(A741="", "", VLOOKUP(A741, BTA!$A$3:$H$10000, 8, 0))</f>
        <v/>
      </c>
      <c r="D741" s="240" t="str">
        <f>IF(A741="","",VLOOKUP(A741,BTA!$A$3:$R$10000,18,0))</f>
        <v/>
      </c>
      <c r="E741" s="201" t="str">
        <f>IF(BTA!A742="", "", BTA!A742)</f>
        <v/>
      </c>
    </row>
    <row r="742" spans="1:5">
      <c r="A742" s="240" t="str">
        <f>IF(BTA!W742="", "", BTA!W742)</f>
        <v/>
      </c>
      <c r="B742" s="201" t="str">
        <f>IF(BTA!U742="", "", BTA!U742)</f>
        <v/>
      </c>
      <c r="C742" s="201" t="str">
        <f>IF(A742="", "", VLOOKUP(A742, BTA!$A$3:$H$10000, 8, 0))</f>
        <v/>
      </c>
      <c r="D742" s="240" t="str">
        <f>IF(A742="","",VLOOKUP(A742,BTA!$A$3:$R$10000,18,0))</f>
        <v/>
      </c>
      <c r="E742" s="201" t="str">
        <f>IF(BTA!A743="", "", BTA!A743)</f>
        <v/>
      </c>
    </row>
    <row r="743" spans="1:5">
      <c r="A743" s="240" t="str">
        <f>IF(BTA!W743="", "", BTA!W743)</f>
        <v/>
      </c>
      <c r="B743" s="201" t="str">
        <f>IF(BTA!U743="", "", BTA!U743)</f>
        <v/>
      </c>
      <c r="C743" s="201" t="str">
        <f>IF(A743="", "", VLOOKUP(A743, BTA!$A$3:$H$10000, 8, 0))</f>
        <v/>
      </c>
      <c r="D743" s="240" t="str">
        <f>IF(A743="","",VLOOKUP(A743,BTA!$A$3:$R$10000,18,0))</f>
        <v/>
      </c>
      <c r="E743" s="201" t="str">
        <f>IF(BTA!A744="", "", BTA!A744)</f>
        <v/>
      </c>
    </row>
    <row r="744" spans="1:5">
      <c r="A744" s="240" t="str">
        <f>IF(BTA!W744="", "", BTA!W744)</f>
        <v/>
      </c>
      <c r="B744" s="201" t="str">
        <f>IF(BTA!U744="", "", BTA!U744)</f>
        <v/>
      </c>
      <c r="C744" s="201" t="str">
        <f>IF(A744="", "", VLOOKUP(A744, BTA!$A$3:$H$10000, 8, 0))</f>
        <v/>
      </c>
      <c r="D744" s="240" t="str">
        <f>IF(A744="","",VLOOKUP(A744,BTA!$A$3:$R$10000,18,0))</f>
        <v/>
      </c>
      <c r="E744" s="201" t="str">
        <f>IF(BTA!A745="", "", BTA!A745)</f>
        <v/>
      </c>
    </row>
    <row r="745" spans="1:5">
      <c r="A745" s="240" t="str">
        <f>IF(BTA!W745="", "", BTA!W745)</f>
        <v/>
      </c>
      <c r="B745" s="201" t="str">
        <f>IF(BTA!U745="", "", BTA!U745)</f>
        <v/>
      </c>
      <c r="C745" s="201" t="str">
        <f>IF(A745="", "", VLOOKUP(A745, BTA!$A$3:$H$10000, 8, 0))</f>
        <v/>
      </c>
      <c r="D745" s="240" t="str">
        <f>IF(A745="","",VLOOKUP(A745,BTA!$A$3:$R$10000,18,0))</f>
        <v/>
      </c>
      <c r="E745" s="201" t="str">
        <f>IF(BTA!A746="", "", BTA!A746)</f>
        <v/>
      </c>
    </row>
    <row r="746" spans="1:5">
      <c r="A746" s="240" t="str">
        <f>IF(BTA!W746="", "", BTA!W746)</f>
        <v/>
      </c>
      <c r="B746" s="201" t="str">
        <f>IF(BTA!U746="", "", BTA!U746)</f>
        <v/>
      </c>
      <c r="C746" s="201" t="str">
        <f>IF(A746="", "", VLOOKUP(A746, BTA!$A$3:$H$10000, 8, 0))</f>
        <v/>
      </c>
      <c r="D746" s="240" t="str">
        <f>IF(A746="","",VLOOKUP(A746,BTA!$A$3:$R$10000,18,0))</f>
        <v/>
      </c>
      <c r="E746" s="201" t="str">
        <f>IF(BTA!A747="", "", BTA!A747)</f>
        <v/>
      </c>
    </row>
    <row r="747" spans="1:5">
      <c r="A747" s="240" t="str">
        <f>IF(BTA!W747="", "", BTA!W747)</f>
        <v/>
      </c>
      <c r="B747" s="201" t="str">
        <f>IF(BTA!U747="", "", BTA!U747)</f>
        <v/>
      </c>
      <c r="C747" s="201" t="str">
        <f>IF(A747="", "", VLOOKUP(A747, BTA!$A$3:$H$10000, 8, 0))</f>
        <v/>
      </c>
      <c r="D747" s="240" t="str">
        <f>IF(A747="","",VLOOKUP(A747,BTA!$A$3:$R$10000,18,0))</f>
        <v/>
      </c>
      <c r="E747" s="201" t="str">
        <f>IF(BTA!A748="", "", BTA!A748)</f>
        <v/>
      </c>
    </row>
    <row r="748" spans="1:5">
      <c r="A748" s="240" t="str">
        <f>IF(BTA!W748="", "", BTA!W748)</f>
        <v/>
      </c>
      <c r="B748" s="201" t="str">
        <f>IF(BTA!U748="", "", BTA!U748)</f>
        <v/>
      </c>
      <c r="C748" s="201" t="str">
        <f>IF(A748="", "", VLOOKUP(A748, BTA!$A$3:$H$10000, 8, 0))</f>
        <v/>
      </c>
      <c r="D748" s="240" t="str">
        <f>IF(A748="","",VLOOKUP(A748,BTA!$A$3:$R$10000,18,0))</f>
        <v/>
      </c>
      <c r="E748" s="201" t="str">
        <f>IF(BTA!A749="", "", BTA!A749)</f>
        <v/>
      </c>
    </row>
    <row r="749" spans="1:5">
      <c r="A749" s="240" t="str">
        <f>IF(BTA!W749="", "", BTA!W749)</f>
        <v/>
      </c>
      <c r="B749" s="201" t="str">
        <f>IF(BTA!U749="", "", BTA!U749)</f>
        <v/>
      </c>
      <c r="C749" s="201" t="str">
        <f>IF(A749="", "", VLOOKUP(A749, BTA!$A$3:$H$10000, 8, 0))</f>
        <v/>
      </c>
      <c r="D749" s="240" t="str">
        <f>IF(A749="","",VLOOKUP(A749,BTA!$A$3:$R$10000,18,0))</f>
        <v/>
      </c>
      <c r="E749" s="201" t="str">
        <f>IF(BTA!A750="", "", BTA!A750)</f>
        <v/>
      </c>
    </row>
    <row r="750" spans="1:5">
      <c r="A750" s="240" t="str">
        <f>IF(BTA!W750="", "", BTA!W750)</f>
        <v/>
      </c>
      <c r="B750" s="201" t="str">
        <f>IF(BTA!U750="", "", BTA!U750)</f>
        <v/>
      </c>
      <c r="C750" s="201" t="str">
        <f>IF(A750="", "", VLOOKUP(A750, BTA!$A$3:$H$10000, 8, 0))</f>
        <v/>
      </c>
      <c r="D750" s="240" t="str">
        <f>IF(A750="","",VLOOKUP(A750,BTA!$A$3:$R$10000,18,0))</f>
        <v/>
      </c>
      <c r="E750" s="201" t="str">
        <f>IF(BTA!A751="", "", BTA!A751)</f>
        <v/>
      </c>
    </row>
    <row r="751" spans="1:5">
      <c r="A751" s="240" t="str">
        <f>IF(BTA!W751="", "", BTA!W751)</f>
        <v/>
      </c>
      <c r="B751" s="201" t="str">
        <f>IF(BTA!U751="", "", BTA!U751)</f>
        <v/>
      </c>
      <c r="C751" s="201" t="str">
        <f>IF(A751="", "", VLOOKUP(A751, BTA!$A$3:$H$10000, 8, 0))</f>
        <v/>
      </c>
      <c r="D751" s="240" t="str">
        <f>IF(A751="","",VLOOKUP(A751,BTA!$A$3:$R$10000,18,0))</f>
        <v/>
      </c>
      <c r="E751" s="201" t="str">
        <f>IF(BTA!A752="", "", BTA!A752)</f>
        <v/>
      </c>
    </row>
    <row r="752" spans="1:5">
      <c r="A752" s="240" t="str">
        <f>IF(BTA!W752="", "", BTA!W752)</f>
        <v/>
      </c>
      <c r="B752" s="201" t="str">
        <f>IF(BTA!U752="", "", BTA!U752)</f>
        <v/>
      </c>
      <c r="C752" s="201" t="str">
        <f>IF(A752="", "", VLOOKUP(A752, BTA!$A$3:$H$10000, 8, 0))</f>
        <v/>
      </c>
      <c r="D752" s="240" t="str">
        <f>IF(A752="","",VLOOKUP(A752,BTA!$A$3:$R$10000,18,0))</f>
        <v/>
      </c>
      <c r="E752" s="201" t="str">
        <f>IF(BTA!A753="", "", BTA!A753)</f>
        <v/>
      </c>
    </row>
    <row r="753" spans="1:5">
      <c r="A753" s="240" t="str">
        <f>IF(BTA!W753="", "", BTA!W753)</f>
        <v/>
      </c>
      <c r="B753" s="201" t="str">
        <f>IF(BTA!U753="", "", BTA!U753)</f>
        <v/>
      </c>
      <c r="C753" s="201" t="str">
        <f>IF(A753="", "", VLOOKUP(A753, BTA!$A$3:$H$10000, 8, 0))</f>
        <v/>
      </c>
      <c r="D753" s="240" t="str">
        <f>IF(A753="","",VLOOKUP(A753,BTA!$A$3:$R$10000,18,0))</f>
        <v/>
      </c>
      <c r="E753" s="201" t="str">
        <f>IF(BTA!A754="", "", BTA!A754)</f>
        <v/>
      </c>
    </row>
    <row r="754" spans="1:5">
      <c r="A754" s="240" t="str">
        <f>IF(BTA!W754="", "", BTA!W754)</f>
        <v/>
      </c>
      <c r="B754" s="201" t="str">
        <f>IF(BTA!U754="", "", BTA!U754)</f>
        <v/>
      </c>
      <c r="C754" s="201" t="str">
        <f>IF(A754="", "", VLOOKUP(A754, BTA!$A$3:$H$10000, 8, 0))</f>
        <v/>
      </c>
      <c r="D754" s="240" t="str">
        <f>IF(A754="","",VLOOKUP(A754,BTA!$A$3:$R$10000,18,0))</f>
        <v/>
      </c>
      <c r="E754" s="201" t="str">
        <f>IF(BTA!A755="", "", BTA!A755)</f>
        <v/>
      </c>
    </row>
    <row r="755" spans="1:5">
      <c r="A755" s="240" t="str">
        <f>IF(BTA!W755="", "", BTA!W755)</f>
        <v/>
      </c>
      <c r="B755" s="201" t="str">
        <f>IF(BTA!U755="", "", BTA!U755)</f>
        <v/>
      </c>
      <c r="C755" s="201" t="str">
        <f>IF(A755="", "", VLOOKUP(A755, BTA!$A$3:$H$10000, 8, 0))</f>
        <v/>
      </c>
      <c r="D755" s="240" t="str">
        <f>IF(A755="","",VLOOKUP(A755,BTA!$A$3:$R$10000,18,0))</f>
        <v/>
      </c>
      <c r="E755" s="201" t="str">
        <f>IF(BTA!A756="", "", BTA!A756)</f>
        <v/>
      </c>
    </row>
    <row r="756" spans="1:5">
      <c r="A756" s="240" t="str">
        <f>IF(BTA!W756="", "", BTA!W756)</f>
        <v/>
      </c>
      <c r="B756" s="201" t="str">
        <f>IF(BTA!U756="", "", BTA!U756)</f>
        <v/>
      </c>
      <c r="C756" s="201" t="str">
        <f>IF(A756="", "", VLOOKUP(A756, BTA!$A$3:$H$10000, 8, 0))</f>
        <v/>
      </c>
      <c r="D756" s="240" t="str">
        <f>IF(A756="","",VLOOKUP(A756,BTA!$A$3:$R$10000,18,0))</f>
        <v/>
      </c>
      <c r="E756" s="201" t="str">
        <f>IF(BTA!A757="", "", BTA!A757)</f>
        <v/>
      </c>
    </row>
    <row r="757" spans="1:5">
      <c r="A757" s="240" t="str">
        <f>IF(BTA!W757="", "", BTA!W757)</f>
        <v/>
      </c>
      <c r="B757" s="201" t="str">
        <f>IF(BTA!U757="", "", BTA!U757)</f>
        <v/>
      </c>
      <c r="C757" s="201" t="str">
        <f>IF(A757="", "", VLOOKUP(A757, BTA!$A$3:$H$10000, 8, 0))</f>
        <v/>
      </c>
      <c r="D757" s="240" t="str">
        <f>IF(A757="","",VLOOKUP(A757,BTA!$A$3:$R$10000,18,0))</f>
        <v/>
      </c>
      <c r="E757" s="201" t="str">
        <f>IF(BTA!A758="", "", BTA!A758)</f>
        <v/>
      </c>
    </row>
    <row r="758" spans="1:5">
      <c r="A758" s="240" t="str">
        <f>IF(BTA!W758="", "", BTA!W758)</f>
        <v/>
      </c>
      <c r="B758" s="201" t="str">
        <f>IF(BTA!U758="", "", BTA!U758)</f>
        <v/>
      </c>
      <c r="C758" s="201" t="str">
        <f>IF(A758="", "", VLOOKUP(A758, BTA!$A$3:$H$10000, 8, 0))</f>
        <v/>
      </c>
      <c r="D758" s="240" t="str">
        <f>IF(A758="","",VLOOKUP(A758,BTA!$A$3:$R$10000,18,0))</f>
        <v/>
      </c>
      <c r="E758" s="201" t="str">
        <f>IF(BTA!A759="", "", BTA!A759)</f>
        <v/>
      </c>
    </row>
    <row r="759" spans="1:5">
      <c r="A759" s="240" t="str">
        <f>IF(BTA!W759="", "", BTA!W759)</f>
        <v/>
      </c>
      <c r="B759" s="201" t="str">
        <f>IF(BTA!U759="", "", BTA!U759)</f>
        <v/>
      </c>
      <c r="C759" s="201" t="str">
        <f>IF(A759="", "", VLOOKUP(A759, BTA!$A$3:$H$10000, 8, 0))</f>
        <v/>
      </c>
      <c r="D759" s="240" t="str">
        <f>IF(A759="","",VLOOKUP(A759,BTA!$A$3:$R$10000,18,0))</f>
        <v/>
      </c>
      <c r="E759" s="201" t="str">
        <f>IF(BTA!A760="", "", BTA!A760)</f>
        <v/>
      </c>
    </row>
    <row r="760" spans="1:5">
      <c r="A760" s="240" t="str">
        <f>IF(BTA!W760="", "", BTA!W760)</f>
        <v/>
      </c>
      <c r="B760" s="201" t="str">
        <f>IF(BTA!U760="", "", BTA!U760)</f>
        <v/>
      </c>
      <c r="C760" s="201" t="str">
        <f>IF(A760="", "", VLOOKUP(A760, BTA!$A$3:$H$10000, 8, 0))</f>
        <v/>
      </c>
      <c r="D760" s="240" t="str">
        <f>IF(A760="","",VLOOKUP(A760,BTA!$A$3:$R$10000,18,0))</f>
        <v/>
      </c>
      <c r="E760" s="201" t="str">
        <f>IF(BTA!A761="", "", BTA!A761)</f>
        <v/>
      </c>
    </row>
    <row r="761" spans="1:5">
      <c r="A761" s="240" t="str">
        <f>IF(BTA!W761="", "", BTA!W761)</f>
        <v/>
      </c>
      <c r="B761" s="201" t="str">
        <f>IF(BTA!U761="", "", BTA!U761)</f>
        <v/>
      </c>
      <c r="C761" s="201" t="str">
        <f>IF(A761="", "", VLOOKUP(A761, BTA!$A$3:$H$10000, 8, 0))</f>
        <v/>
      </c>
      <c r="D761" s="240" t="str">
        <f>IF(A761="","",VLOOKUP(A761,BTA!$A$3:$R$10000,18,0))</f>
        <v/>
      </c>
      <c r="E761" s="201" t="str">
        <f>IF(BTA!A762="", "", BTA!A762)</f>
        <v/>
      </c>
    </row>
    <row r="762" spans="1:5">
      <c r="A762" s="240" t="str">
        <f>IF(BTA!W762="", "", BTA!W762)</f>
        <v/>
      </c>
      <c r="B762" s="201" t="str">
        <f>IF(BTA!U762="", "", BTA!U762)</f>
        <v/>
      </c>
      <c r="C762" s="201" t="str">
        <f>IF(A762="", "", VLOOKUP(A762, BTA!$A$3:$H$10000, 8, 0))</f>
        <v/>
      </c>
      <c r="D762" s="240" t="str">
        <f>IF(A762="","",VLOOKUP(A762,BTA!$A$3:$R$10000,18,0))</f>
        <v/>
      </c>
      <c r="E762" s="201" t="str">
        <f>IF(BTA!A763="", "", BTA!A763)</f>
        <v/>
      </c>
    </row>
    <row r="763" spans="1:5">
      <c r="A763" s="240" t="str">
        <f>IF(BTA!W763="", "", BTA!W763)</f>
        <v/>
      </c>
      <c r="B763" s="201" t="str">
        <f>IF(BTA!U763="", "", BTA!U763)</f>
        <v/>
      </c>
      <c r="C763" s="201" t="str">
        <f>IF(A763="", "", VLOOKUP(A763, BTA!$A$3:$H$10000, 8, 0))</f>
        <v/>
      </c>
      <c r="D763" s="240" t="str">
        <f>IF(A763="","",VLOOKUP(A763,BTA!$A$3:$R$10000,18,0))</f>
        <v/>
      </c>
      <c r="E763" s="201" t="str">
        <f>IF(BTA!A764="", "", BTA!A764)</f>
        <v/>
      </c>
    </row>
    <row r="764" spans="1:5">
      <c r="A764" s="240" t="str">
        <f>IF(BTA!W764="", "", BTA!W764)</f>
        <v/>
      </c>
      <c r="B764" s="201" t="str">
        <f>IF(BTA!U764="", "", BTA!U764)</f>
        <v/>
      </c>
      <c r="C764" s="201" t="str">
        <f>IF(A764="", "", VLOOKUP(A764, BTA!$A$3:$H$10000, 8, 0))</f>
        <v/>
      </c>
      <c r="D764" s="240" t="str">
        <f>IF(A764="","",VLOOKUP(A764,BTA!$A$3:$R$10000,18,0))</f>
        <v/>
      </c>
      <c r="E764" s="201" t="str">
        <f>IF(BTA!A765="", "", BTA!A765)</f>
        <v/>
      </c>
    </row>
    <row r="765" spans="1:5">
      <c r="A765" s="240" t="str">
        <f>IF(BTA!W765="", "", BTA!W765)</f>
        <v/>
      </c>
      <c r="B765" s="201" t="str">
        <f>IF(BTA!U765="", "", BTA!U765)</f>
        <v/>
      </c>
      <c r="C765" s="201" t="str">
        <f>IF(A765="", "", VLOOKUP(A765, BTA!$A$3:$H$10000, 8, 0))</f>
        <v/>
      </c>
      <c r="D765" s="240" t="str">
        <f>IF(A765="","",VLOOKUP(A765,BTA!$A$3:$R$10000,18,0))</f>
        <v/>
      </c>
      <c r="E765" s="201" t="str">
        <f>IF(BTA!A766="", "", BTA!A766)</f>
        <v/>
      </c>
    </row>
    <row r="766" spans="1:5">
      <c r="A766" s="240" t="str">
        <f>IF(BTA!W766="", "", BTA!W766)</f>
        <v/>
      </c>
      <c r="B766" s="201" t="str">
        <f>IF(BTA!U766="", "", BTA!U766)</f>
        <v/>
      </c>
      <c r="C766" s="201" t="str">
        <f>IF(A766="", "", VLOOKUP(A766, BTA!$A$3:$H$10000, 8, 0))</f>
        <v/>
      </c>
      <c r="D766" s="240" t="str">
        <f>IF(A766="","",VLOOKUP(A766,BTA!$A$3:$R$10000,18,0))</f>
        <v/>
      </c>
      <c r="E766" s="201" t="str">
        <f>IF(BTA!A767="", "", BTA!A767)</f>
        <v/>
      </c>
    </row>
    <row r="767" spans="1:5">
      <c r="A767" s="240" t="str">
        <f>IF(BTA!W767="", "", BTA!W767)</f>
        <v/>
      </c>
      <c r="B767" s="201" t="str">
        <f>IF(BTA!U767="", "", BTA!U767)</f>
        <v/>
      </c>
      <c r="C767" s="201" t="str">
        <f>IF(A767="", "", VLOOKUP(A767, BTA!$A$3:$H$10000, 8, 0))</f>
        <v/>
      </c>
      <c r="D767" s="240" t="str">
        <f>IF(A767="","",VLOOKUP(A767,BTA!$A$3:$R$10000,18,0))</f>
        <v/>
      </c>
      <c r="E767" s="201" t="str">
        <f>IF(BTA!A768="", "", BTA!A768)</f>
        <v/>
      </c>
    </row>
    <row r="768" spans="1:5">
      <c r="A768" s="240" t="str">
        <f>IF(BTA!W768="", "", BTA!W768)</f>
        <v/>
      </c>
      <c r="B768" s="201" t="str">
        <f>IF(BTA!U768="", "", BTA!U768)</f>
        <v/>
      </c>
      <c r="C768" s="201" t="str">
        <f>IF(A768="", "", VLOOKUP(A768, BTA!$A$3:$H$10000, 8, 0))</f>
        <v/>
      </c>
      <c r="D768" s="240" t="str">
        <f>IF(A768="","",VLOOKUP(A768,BTA!$A$3:$R$10000,18,0))</f>
        <v/>
      </c>
      <c r="E768" s="201" t="str">
        <f>IF(BTA!A769="", "", BTA!A769)</f>
        <v/>
      </c>
    </row>
    <row r="769" spans="1:5">
      <c r="A769" s="240" t="str">
        <f>IF(BTA!W769="", "", BTA!W769)</f>
        <v/>
      </c>
      <c r="B769" s="201" t="str">
        <f>IF(BTA!U769="", "", BTA!U769)</f>
        <v/>
      </c>
      <c r="C769" s="201" t="str">
        <f>IF(A769="", "", VLOOKUP(A769, BTA!$A$3:$H$10000, 8, 0))</f>
        <v/>
      </c>
      <c r="D769" s="240" t="str">
        <f>IF(A769="","",VLOOKUP(A769,BTA!$A$3:$R$10000,18,0))</f>
        <v/>
      </c>
      <c r="E769" s="201" t="str">
        <f>IF(BTA!A770="", "", BTA!A770)</f>
        <v/>
      </c>
    </row>
    <row r="770" spans="1:5">
      <c r="A770" s="240" t="str">
        <f>IF(BTA!W770="", "", BTA!W770)</f>
        <v/>
      </c>
      <c r="B770" s="201" t="str">
        <f>IF(BTA!U770="", "", BTA!U770)</f>
        <v/>
      </c>
      <c r="C770" s="201" t="str">
        <f>IF(A770="", "", VLOOKUP(A770, BTA!$A$3:$H$10000, 8, 0))</f>
        <v/>
      </c>
      <c r="D770" s="240" t="str">
        <f>IF(A770="","",VLOOKUP(A770,BTA!$A$3:$R$10000,18,0))</f>
        <v/>
      </c>
      <c r="E770" s="201" t="str">
        <f>IF(BTA!A771="", "", BTA!A771)</f>
        <v/>
      </c>
    </row>
    <row r="771" spans="1:5">
      <c r="A771" s="240" t="str">
        <f>IF(BTA!W771="", "", BTA!W771)</f>
        <v/>
      </c>
      <c r="B771" s="201" t="str">
        <f>IF(BTA!U771="", "", BTA!U771)</f>
        <v/>
      </c>
      <c r="C771" s="201" t="str">
        <f>IF(A771="", "", VLOOKUP(A771, BTA!$A$3:$H$10000, 8, 0))</f>
        <v/>
      </c>
      <c r="D771" s="240" t="str">
        <f>IF(A771="","",VLOOKUP(A771,BTA!$A$3:$R$10000,18,0))</f>
        <v/>
      </c>
      <c r="E771" s="201" t="str">
        <f>IF(BTA!A772="", "", BTA!A772)</f>
        <v/>
      </c>
    </row>
    <row r="772" spans="1:5">
      <c r="A772" s="240" t="str">
        <f>IF(BTA!W772="", "", BTA!W772)</f>
        <v/>
      </c>
      <c r="B772" s="201" t="str">
        <f>IF(BTA!U772="", "", BTA!U772)</f>
        <v/>
      </c>
      <c r="C772" s="201" t="str">
        <f>IF(A772="", "", VLOOKUP(A772, BTA!$A$3:$H$10000, 8, 0))</f>
        <v/>
      </c>
      <c r="D772" s="240" t="str">
        <f>IF(A772="","",VLOOKUP(A772,BTA!$A$3:$R$10000,18,0))</f>
        <v/>
      </c>
      <c r="E772" s="201" t="str">
        <f>IF(BTA!A773="", "", BTA!A773)</f>
        <v/>
      </c>
    </row>
    <row r="773" spans="1:5">
      <c r="A773" s="240" t="str">
        <f>IF(BTA!W773="", "", BTA!W773)</f>
        <v/>
      </c>
      <c r="B773" s="201" t="str">
        <f>IF(BTA!U773="", "", BTA!U773)</f>
        <v/>
      </c>
      <c r="C773" s="201" t="str">
        <f>IF(A773="", "", VLOOKUP(A773, BTA!$A$3:$H$10000, 8, 0))</f>
        <v/>
      </c>
      <c r="D773" s="240" t="str">
        <f>IF(A773="","",VLOOKUP(A773,BTA!$A$3:$R$10000,18,0))</f>
        <v/>
      </c>
      <c r="E773" s="201" t="str">
        <f>IF(BTA!A774="", "", BTA!A774)</f>
        <v/>
      </c>
    </row>
    <row r="774" spans="1:5">
      <c r="A774" s="240" t="str">
        <f>IF(BTA!W774="", "", BTA!W774)</f>
        <v/>
      </c>
      <c r="B774" s="201" t="str">
        <f>IF(BTA!U774="", "", BTA!U774)</f>
        <v/>
      </c>
      <c r="C774" s="201" t="str">
        <f>IF(A774="", "", VLOOKUP(A774, BTA!$A$3:$H$10000, 8, 0))</f>
        <v/>
      </c>
      <c r="D774" s="240" t="str">
        <f>IF(A774="","",VLOOKUP(A774,BTA!$A$3:$R$10000,18,0))</f>
        <v/>
      </c>
      <c r="E774" s="201" t="str">
        <f>IF(BTA!A775="", "", BTA!A775)</f>
        <v/>
      </c>
    </row>
    <row r="775" spans="1:5">
      <c r="A775" s="240" t="str">
        <f>IF(BTA!W775="", "", BTA!W775)</f>
        <v/>
      </c>
      <c r="B775" s="201" t="str">
        <f>IF(BTA!U775="", "", BTA!U775)</f>
        <v/>
      </c>
      <c r="C775" s="201" t="str">
        <f>IF(A775="", "", VLOOKUP(A775, BTA!$A$3:$H$10000, 8, 0))</f>
        <v/>
      </c>
      <c r="D775" s="240" t="str">
        <f>IF(A775="","",VLOOKUP(A775,BTA!$A$3:$R$10000,18,0))</f>
        <v/>
      </c>
      <c r="E775" s="201" t="str">
        <f>IF(BTA!A776="", "", BTA!A776)</f>
        <v/>
      </c>
    </row>
    <row r="776" spans="1:5">
      <c r="A776" s="240" t="str">
        <f>IF(BTA!W776="", "", BTA!W776)</f>
        <v/>
      </c>
      <c r="B776" s="201" t="str">
        <f>IF(BTA!U776="", "", BTA!U776)</f>
        <v/>
      </c>
      <c r="C776" s="201" t="str">
        <f>IF(A776="", "", VLOOKUP(A776, BTA!$A$3:$H$10000, 8, 0))</f>
        <v/>
      </c>
      <c r="D776" s="240" t="str">
        <f>IF(A776="","",VLOOKUP(A776,BTA!$A$3:$R$10000,18,0))</f>
        <v/>
      </c>
      <c r="E776" s="201" t="str">
        <f>IF(BTA!A777="", "", BTA!A777)</f>
        <v/>
      </c>
    </row>
    <row r="777" spans="1:5">
      <c r="A777" s="240" t="str">
        <f>IF(BTA!W777="", "", BTA!W777)</f>
        <v/>
      </c>
      <c r="B777" s="201" t="str">
        <f>IF(BTA!U777="", "", BTA!U777)</f>
        <v/>
      </c>
      <c r="C777" s="201" t="str">
        <f>IF(A777="", "", VLOOKUP(A777, BTA!$A$3:$H$10000, 8, 0))</f>
        <v/>
      </c>
      <c r="D777" s="240" t="str">
        <f>IF(A777="","",VLOOKUP(A777,BTA!$A$3:$R$10000,18,0))</f>
        <v/>
      </c>
      <c r="E777" s="201" t="str">
        <f>IF(BTA!A778="", "", BTA!A778)</f>
        <v/>
      </c>
    </row>
    <row r="778" spans="1:5">
      <c r="A778" s="240" t="str">
        <f>IF(BTA!W778="", "", BTA!W778)</f>
        <v/>
      </c>
      <c r="B778" s="201" t="str">
        <f>IF(BTA!U778="", "", BTA!U778)</f>
        <v/>
      </c>
      <c r="C778" s="201" t="str">
        <f>IF(A778="", "", VLOOKUP(A778, BTA!$A$3:$H$10000, 8, 0))</f>
        <v/>
      </c>
      <c r="D778" s="240" t="str">
        <f>IF(A778="","",VLOOKUP(A778,BTA!$A$3:$R$10000,18,0))</f>
        <v/>
      </c>
      <c r="E778" s="201" t="str">
        <f>IF(BTA!A779="", "", BTA!A779)</f>
        <v/>
      </c>
    </row>
    <row r="779" spans="1:5">
      <c r="A779" s="240" t="str">
        <f>IF(BTA!W779="", "", BTA!W779)</f>
        <v/>
      </c>
      <c r="B779" s="201" t="str">
        <f>IF(BTA!U779="", "", BTA!U779)</f>
        <v/>
      </c>
      <c r="C779" s="201" t="str">
        <f>IF(A779="", "", VLOOKUP(A779, BTA!$A$3:$H$10000, 8, 0))</f>
        <v/>
      </c>
      <c r="D779" s="240" t="str">
        <f>IF(A779="","",VLOOKUP(A779,BTA!$A$3:$R$10000,18,0))</f>
        <v/>
      </c>
      <c r="E779" s="201" t="str">
        <f>IF(BTA!A780="", "", BTA!A780)</f>
        <v/>
      </c>
    </row>
    <row r="780" spans="1:5">
      <c r="A780" s="240" t="str">
        <f>IF(BTA!W780="", "", BTA!W780)</f>
        <v/>
      </c>
      <c r="B780" s="201" t="str">
        <f>IF(BTA!U780="", "", BTA!U780)</f>
        <v/>
      </c>
      <c r="C780" s="201" t="str">
        <f>IF(A780="", "", VLOOKUP(A780, BTA!$A$3:$H$10000, 8, 0))</f>
        <v/>
      </c>
      <c r="D780" s="240" t="str">
        <f>IF(A780="","",VLOOKUP(A780,BTA!$A$3:$R$10000,18,0))</f>
        <v/>
      </c>
      <c r="E780" s="201" t="str">
        <f>IF(BTA!A781="", "", BTA!A781)</f>
        <v/>
      </c>
    </row>
    <row r="781" spans="1:5">
      <c r="A781" s="240" t="str">
        <f>IF(BTA!W781="", "", BTA!W781)</f>
        <v/>
      </c>
      <c r="B781" s="201" t="str">
        <f>IF(BTA!U781="", "", BTA!U781)</f>
        <v/>
      </c>
      <c r="C781" s="201" t="str">
        <f>IF(A781="", "", VLOOKUP(A781, BTA!$A$3:$H$10000, 8, 0))</f>
        <v/>
      </c>
      <c r="D781" s="240" t="str">
        <f>IF(A781="","",VLOOKUP(A781,BTA!$A$3:$R$10000,18,0))</f>
        <v/>
      </c>
      <c r="E781" s="201" t="str">
        <f>IF(BTA!A782="", "", BTA!A782)</f>
        <v/>
      </c>
    </row>
    <row r="782" spans="1:5">
      <c r="A782" s="240" t="str">
        <f>IF(BTA!W782="", "", BTA!W782)</f>
        <v/>
      </c>
      <c r="B782" s="201" t="str">
        <f>IF(BTA!U782="", "", BTA!U782)</f>
        <v/>
      </c>
      <c r="C782" s="201" t="str">
        <f>IF(A782="", "", VLOOKUP(A782, BTA!$A$3:$H$10000, 8, 0))</f>
        <v/>
      </c>
      <c r="D782" s="240" t="str">
        <f>IF(E782="", "", VLOOKUP(E782, BTA!$A$3:$W$10000, 18, 0))</f>
        <v/>
      </c>
      <c r="E782" s="201" t="str">
        <f>IF(BTA!A783="", "", BTA!A783)</f>
        <v/>
      </c>
    </row>
    <row r="783" spans="1:5">
      <c r="A783" s="240" t="str">
        <f>IF(BTA!W783="", "", BTA!W783)</f>
        <v/>
      </c>
      <c r="B783" s="201" t="str">
        <f>IF(BTA!U783="", "", BTA!U783)</f>
        <v/>
      </c>
      <c r="C783" s="201" t="str">
        <f>IF(A783="", "", VLOOKUP(A783, BTA!$A$3:$H$10000, 8, 0))</f>
        <v/>
      </c>
      <c r="D783" s="240" t="str">
        <f>IF(E783="", "", VLOOKUP(E783, BTA!$A$3:$W$10000, 18, 0))</f>
        <v/>
      </c>
      <c r="E783" s="201" t="str">
        <f>IF(BTA!A784="", "", BTA!A784)</f>
        <v/>
      </c>
    </row>
    <row r="784" spans="1:5">
      <c r="A784" s="240" t="str">
        <f>IF(BTA!W784="", "", BTA!W784)</f>
        <v/>
      </c>
      <c r="B784" s="201" t="str">
        <f>IF(BTA!U784="", "", BTA!U784)</f>
        <v/>
      </c>
      <c r="C784" s="201" t="str">
        <f>IF(A784="", "", VLOOKUP(A784, BTA!$A$3:$H$10000, 8, 0))</f>
        <v/>
      </c>
      <c r="D784" s="240" t="str">
        <f>IF(E784="", "", VLOOKUP(E784, BTA!$A$3:$W$10000, 18, 0))</f>
        <v/>
      </c>
      <c r="E784" s="201" t="str">
        <f>IF(BTA!A785="", "", BTA!A785)</f>
        <v/>
      </c>
    </row>
    <row r="785" spans="1:5">
      <c r="A785" s="240" t="str">
        <f>IF(BTA!W785="", "", BTA!W785)</f>
        <v/>
      </c>
      <c r="B785" s="201" t="str">
        <f>IF(BTA!U785="", "", BTA!U785)</f>
        <v/>
      </c>
      <c r="C785" s="201" t="str">
        <f>IF(A785="", "", VLOOKUP(A785, BTA!$A$3:$H$10000, 8, 0))</f>
        <v/>
      </c>
      <c r="D785" s="240" t="str">
        <f>IF(E785="", "", VLOOKUP(E785, BTA!$A$3:$W$10000, 18, 0))</f>
        <v/>
      </c>
      <c r="E785" s="201" t="str">
        <f>IF(BTA!A786="", "", BTA!A786)</f>
        <v/>
      </c>
    </row>
    <row r="786" spans="1:5">
      <c r="A786" s="240" t="str">
        <f>IF(BTA!W786="", "", BTA!W786)</f>
        <v/>
      </c>
      <c r="B786" s="201" t="str">
        <f>IF(BTA!U786="", "", BTA!U786)</f>
        <v/>
      </c>
      <c r="C786" s="201" t="str">
        <f>IF(A786="", "", VLOOKUP(A786, BTA!$A$3:$H$10000, 8, 0))</f>
        <v/>
      </c>
      <c r="D786" s="240" t="str">
        <f>IF(E786="", "", VLOOKUP(E786, BTA!$A$3:$W$10000, 18, 0))</f>
        <v/>
      </c>
      <c r="E786" s="201" t="str">
        <f>IF(BTA!A787="", "", BTA!A787)</f>
        <v/>
      </c>
    </row>
    <row r="787" spans="1:5">
      <c r="A787" s="240" t="str">
        <f>IF(BTA!W787="", "", BTA!W787)</f>
        <v/>
      </c>
      <c r="B787" s="201" t="str">
        <f>IF(BTA!U787="", "", BTA!U787)</f>
        <v/>
      </c>
      <c r="C787" s="201" t="str">
        <f>IF(A787="", "", VLOOKUP(A787, BTA!$A$3:$H$10000, 8, 0))</f>
        <v/>
      </c>
      <c r="D787" s="240" t="str">
        <f>IF(E787="", "", VLOOKUP(E787, BTA!$A$3:$W$10000, 18, 0))</f>
        <v/>
      </c>
      <c r="E787" s="201" t="str">
        <f>IF(BTA!A788="", "", BTA!A788)</f>
        <v/>
      </c>
    </row>
    <row r="788" spans="1:5">
      <c r="A788" s="240" t="str">
        <f>IF(BTA!W788="", "", BTA!W788)</f>
        <v/>
      </c>
      <c r="B788" s="201" t="str">
        <f>IF(BTA!U788="", "", BTA!U788)</f>
        <v/>
      </c>
      <c r="C788" s="201" t="str">
        <f>IF(A788="", "", VLOOKUP(A788, BTA!$A$3:$H$10000, 8, 0))</f>
        <v/>
      </c>
      <c r="D788" s="240" t="str">
        <f>IF(E788="", "", VLOOKUP(E788, BTA!$A$3:$W$10000, 18, 0))</f>
        <v/>
      </c>
      <c r="E788" s="201" t="str">
        <f>IF(BTA!A789="", "", BTA!A789)</f>
        <v/>
      </c>
    </row>
    <row r="789" spans="1:5">
      <c r="A789" s="240" t="str">
        <f>IF(BTA!W789="", "", BTA!W789)</f>
        <v/>
      </c>
      <c r="B789" s="201" t="str">
        <f>IF(BTA!U789="", "", BTA!U789)</f>
        <v/>
      </c>
      <c r="C789" s="201" t="str">
        <f>IF(A789="", "", VLOOKUP(A789, BTA!$A$3:$H$10000, 8, 0))</f>
        <v/>
      </c>
      <c r="D789" s="240" t="str">
        <f>IF(E789="", "", VLOOKUP(E789, BTA!$A$3:$W$10000, 18, 0))</f>
        <v/>
      </c>
      <c r="E789" s="201" t="str">
        <f>IF(BTA!A790="", "", BTA!A790)</f>
        <v/>
      </c>
    </row>
    <row r="790" spans="1:5">
      <c r="A790" s="240" t="str">
        <f>IF(BTA!W790="", "", BTA!W790)</f>
        <v/>
      </c>
      <c r="B790" s="201" t="str">
        <f>IF(BTA!U790="", "", BTA!U790)</f>
        <v/>
      </c>
      <c r="C790" s="201" t="str">
        <f>IF(A790="", "", VLOOKUP(A790, BTA!$A$3:$H$10000, 8, 0))</f>
        <v/>
      </c>
      <c r="D790" s="240" t="str">
        <f>IF(E790="", "", VLOOKUP(E790, BTA!$A$3:$W$10000, 18, 0))</f>
        <v/>
      </c>
      <c r="E790" s="201" t="str">
        <f>IF(BTA!A791="", "", BTA!A791)</f>
        <v/>
      </c>
    </row>
    <row r="791" spans="1:5">
      <c r="A791" s="240" t="str">
        <f>IF(BTA!W791="", "", BTA!W791)</f>
        <v/>
      </c>
      <c r="B791" s="201" t="str">
        <f>IF(BTA!U791="", "", BTA!U791)</f>
        <v/>
      </c>
      <c r="C791" s="201" t="str">
        <f>IF(A791="", "", VLOOKUP(A791, BTA!$A$3:$H$10000, 8, 0))</f>
        <v/>
      </c>
      <c r="D791" s="240" t="str">
        <f>IF(E791="", "", VLOOKUP(E791, BTA!$A$3:$W$10000, 18, 0))</f>
        <v/>
      </c>
      <c r="E791" s="201" t="str">
        <f>IF(BTA!A792="", "", BTA!A792)</f>
        <v/>
      </c>
    </row>
    <row r="792" spans="1:5">
      <c r="A792" s="240" t="str">
        <f>IF(BTA!W792="", "", BTA!W792)</f>
        <v/>
      </c>
      <c r="B792" s="201" t="str">
        <f>IF(BTA!U792="", "", BTA!U792)</f>
        <v/>
      </c>
      <c r="C792" s="201" t="str">
        <f>IF(A792="", "", VLOOKUP(A792, BTA!$A$3:$H$10000, 8, 0))</f>
        <v/>
      </c>
      <c r="D792" s="240" t="str">
        <f>IF(E792="", "", VLOOKUP(E792, BTA!$A$3:$W$10000, 18, 0))</f>
        <v/>
      </c>
      <c r="E792" s="201" t="str">
        <f>IF(BTA!A793="", "", BTA!A793)</f>
        <v/>
      </c>
    </row>
    <row r="793" spans="1:5">
      <c r="A793" s="240" t="str">
        <f>IF(BTA!W793="", "", BTA!W793)</f>
        <v/>
      </c>
      <c r="B793" s="201" t="str">
        <f>IF(BTA!U793="", "", BTA!U793)</f>
        <v/>
      </c>
      <c r="C793" s="201" t="str">
        <f>IF(A793="", "", VLOOKUP(A793, BTA!$A$3:$H$10000, 8, 0))</f>
        <v/>
      </c>
      <c r="D793" s="240" t="str">
        <f>IF(E793="", "", VLOOKUP(E793, BTA!$A$3:$W$10000, 18, 0))</f>
        <v/>
      </c>
      <c r="E793" s="201" t="str">
        <f>IF(BTA!A794="", "", BTA!A794)</f>
        <v/>
      </c>
    </row>
    <row r="794" spans="1:5">
      <c r="A794" s="240" t="str">
        <f>IF(BTA!W794="", "", BTA!W794)</f>
        <v/>
      </c>
      <c r="B794" s="201" t="str">
        <f>IF(BTA!U794="", "", BTA!U794)</f>
        <v/>
      </c>
      <c r="C794" s="201" t="str">
        <f>IF(A794="", "", VLOOKUP(A794, BTA!$A$3:$H$10000, 8, 0))</f>
        <v/>
      </c>
      <c r="D794" s="240" t="str">
        <f>IF(E794="", "", VLOOKUP(E794, BTA!$A$3:$W$10000, 18, 0))</f>
        <v/>
      </c>
      <c r="E794" s="201" t="str">
        <f>IF(BTA!A795="", "", BTA!A795)</f>
        <v/>
      </c>
    </row>
    <row r="795" spans="1:5">
      <c r="A795" s="240" t="str">
        <f>IF(BTA!W795="", "", BTA!W795)</f>
        <v/>
      </c>
      <c r="B795" s="201" t="str">
        <f>IF(BTA!U795="", "", BTA!U795)</f>
        <v/>
      </c>
      <c r="C795" s="201" t="str">
        <f>IF(A795="", "", VLOOKUP(A795, BTA!$A$3:$H$10000, 8, 0))</f>
        <v/>
      </c>
      <c r="D795" s="240" t="str">
        <f>IF(E795="", "", VLOOKUP(E795, BTA!$A$3:$W$10000, 18, 0))</f>
        <v/>
      </c>
      <c r="E795" s="201" t="str">
        <f>IF(BTA!A796="", "", BTA!A796)</f>
        <v/>
      </c>
    </row>
    <row r="796" spans="1:5">
      <c r="A796" s="240" t="str">
        <f>IF(BTA!W796="", "", BTA!W796)</f>
        <v/>
      </c>
      <c r="B796" s="201" t="str">
        <f>IF(BTA!U796="", "", BTA!U796)</f>
        <v/>
      </c>
      <c r="C796" s="201" t="str">
        <f>IF(A796="", "", VLOOKUP(A796, BTA!$A$3:$H$10000, 8, 0))</f>
        <v/>
      </c>
      <c r="D796" s="240" t="str">
        <f>IF(E796="", "", VLOOKUP(E796, BTA!$A$3:$W$10000, 18, 0))</f>
        <v/>
      </c>
      <c r="E796" s="201" t="str">
        <f>IF(BTA!A797="", "", BTA!A797)</f>
        <v/>
      </c>
    </row>
    <row r="797" spans="1:5">
      <c r="A797" s="240" t="str">
        <f>IF(BTA!W797="", "", BTA!W797)</f>
        <v/>
      </c>
      <c r="B797" s="201" t="str">
        <f>IF(BTA!U797="", "", BTA!U797)</f>
        <v/>
      </c>
      <c r="C797" s="201" t="str">
        <f>IF(A797="", "", VLOOKUP(A797, BTA!$A$3:$H$10000, 8, 0))</f>
        <v/>
      </c>
      <c r="D797" s="240" t="str">
        <f>IF(E797="", "", VLOOKUP(E797, BTA!$A$3:$W$10000, 18, 0))</f>
        <v/>
      </c>
      <c r="E797" s="201" t="str">
        <f>IF(BTA!A798="", "", BTA!A798)</f>
        <v/>
      </c>
    </row>
    <row r="798" spans="1:5">
      <c r="A798" s="240" t="str">
        <f>IF(BTA!W798="", "", BTA!W798)</f>
        <v/>
      </c>
      <c r="B798" s="201" t="str">
        <f>IF(BTA!U798="", "", BTA!U798)</f>
        <v/>
      </c>
      <c r="C798" s="201" t="str">
        <f>IF(A798="", "", VLOOKUP(A798, BTA!$A$3:$H$10000, 8, 0))</f>
        <v/>
      </c>
      <c r="D798" s="240" t="str">
        <f>IF(E798="", "", VLOOKUP(E798, BTA!$A$3:$W$10000, 18, 0))</f>
        <v/>
      </c>
      <c r="E798" s="201" t="str">
        <f>IF(BTA!A799="", "", BTA!A799)</f>
        <v/>
      </c>
    </row>
    <row r="799" spans="1:5">
      <c r="A799" s="240" t="str">
        <f>IF(BTA!W799="", "", BTA!W799)</f>
        <v/>
      </c>
      <c r="B799" s="201" t="str">
        <f>IF(BTA!U799="", "", BTA!U799)</f>
        <v/>
      </c>
      <c r="C799" s="201" t="str">
        <f>IF(A799="", "", VLOOKUP(A799, BTA!$A$3:$H$10000, 8, 0))</f>
        <v/>
      </c>
      <c r="D799" s="240" t="str">
        <f>IF(E799="", "", VLOOKUP(E799, BTA!$A$3:$W$10000, 18, 0))</f>
        <v/>
      </c>
      <c r="E799" s="201" t="str">
        <f>IF(BTA!A800="", "", BTA!A800)</f>
        <v/>
      </c>
    </row>
    <row r="800" spans="1:5">
      <c r="A800" s="240" t="str">
        <f>IF(BTA!W800="", "", BTA!W800)</f>
        <v/>
      </c>
      <c r="B800" s="201" t="str">
        <f>IF(BTA!U800="", "", BTA!U800)</f>
        <v/>
      </c>
      <c r="C800" s="201" t="str">
        <f>IF(A800="", "", VLOOKUP(A800, BTA!$A$3:$H$10000, 8, 0))</f>
        <v/>
      </c>
      <c r="D800" s="240" t="str">
        <f>IF(E800="", "", VLOOKUP(E800, BTA!$A$3:$W$10000, 18, 0))</f>
        <v/>
      </c>
      <c r="E800" s="201" t="str">
        <f>IF(BTA!A801="", "", BTA!A801)</f>
        <v/>
      </c>
    </row>
    <row r="801" spans="1:6">
      <c r="A801" s="240" t="str">
        <f>IF(BTA!W801="", "", BTA!W801)</f>
        <v/>
      </c>
      <c r="B801" s="201" t="str">
        <f>IF(BTA!U801="", "", BTA!U801)</f>
        <v/>
      </c>
      <c r="C801" s="201" t="str">
        <f>IF(A801="", "", VLOOKUP(A801, BTA!$A$3:$H$10000, 8, 0))</f>
        <v/>
      </c>
      <c r="D801" s="240" t="str">
        <f>IF(E801="", "", VLOOKUP(E801, BTA!$A$3:$W$10000, 18, 0))</f>
        <v/>
      </c>
      <c r="E801" s="201" t="str">
        <f>IF(BTA!A802="", "", BTA!A802)</f>
        <v/>
      </c>
    </row>
    <row r="802" spans="1:6">
      <c r="A802" s="240" t="str">
        <f>IF(BTA!W802="", "", BTA!W802)</f>
        <v/>
      </c>
      <c r="B802" s="201" t="str">
        <f>IF(BTA!U802="", "", BTA!U802)</f>
        <v/>
      </c>
      <c r="C802" s="201" t="str">
        <f>IF(A802="", "", VLOOKUP(A802, BTA!$A$3:$H$10000, 8, 0))</f>
        <v/>
      </c>
      <c r="D802" s="240" t="str">
        <f>IF(E802="", "", VLOOKUP(E802, BTA!$A$3:$W$10000, 18, 0))</f>
        <v/>
      </c>
      <c r="E802" s="201" t="str">
        <f>IF(BTA!A803="", "", BTA!A803)</f>
        <v/>
      </c>
    </row>
    <row r="803" spans="1:6">
      <c r="A803" s="240" t="str">
        <f>IF(BTA!W803="", "", BTA!W803)</f>
        <v/>
      </c>
      <c r="B803" s="201" t="str">
        <f>IF(BTA!U803="", "", BTA!U803)</f>
        <v/>
      </c>
      <c r="C803" s="201" t="str">
        <f>IF(A803="", "", VLOOKUP(A803, BTA!$A$3:$H$10000, 8, 0))</f>
        <v/>
      </c>
      <c r="D803" s="240" t="str">
        <f>IF(E803="", "", VLOOKUP(E803, BTA!$A$3:$W$10000, 18, 0))</f>
        <v/>
      </c>
      <c r="E803" s="201" t="str">
        <f>IF(BTA!A804="", "", BTA!A804)</f>
        <v/>
      </c>
    </row>
    <row r="804" spans="1:6">
      <c r="A804" s="240" t="str">
        <f>IF(BTA!W804="", "", BTA!W804)</f>
        <v/>
      </c>
      <c r="B804" s="201" t="str">
        <f>IF(BTA!U804="", "", BTA!U804)</f>
        <v/>
      </c>
      <c r="C804" s="201" t="str">
        <f>IF(A804="", "", VLOOKUP(A804, BTA!$A$3:$H$10000, 8, 0))</f>
        <v/>
      </c>
      <c r="D804" s="240" t="str">
        <f>IF(E804="", "", VLOOKUP(E804, BTA!$A$3:$W$10000, 18, 0))</f>
        <v/>
      </c>
      <c r="E804" s="201" t="str">
        <f>IF(BTA!A805="", "", BTA!A805)</f>
        <v/>
      </c>
      <c r="F804">
        <v>0</v>
      </c>
    </row>
    <row r="805" spans="1:6">
      <c r="A805" s="240" t="str">
        <f>IF(BTA!W805="", "", BTA!W805)</f>
        <v/>
      </c>
      <c r="B805" s="201" t="str">
        <f>IF(BTA!U805="", "", BTA!U805)</f>
        <v/>
      </c>
      <c r="C805" s="201" t="str">
        <f>IF(A805="", "", VLOOKUP(A805, BTA!$A$3:$H$10000, 8, 0))</f>
        <v/>
      </c>
      <c r="D805" s="240" t="str">
        <f>IF(E805="", "", VLOOKUP(E805, BTA!$A$3:$W$10000, 18, 0))</f>
        <v/>
      </c>
      <c r="E805" s="201" t="str">
        <f>IF(BTA!A806="", "", BTA!A806)</f>
        <v/>
      </c>
    </row>
    <row r="806" spans="1:6">
      <c r="A806" s="240" t="str">
        <f>IF(BTA!W806="", "", BTA!W806)</f>
        <v/>
      </c>
      <c r="B806" s="201" t="str">
        <f>IF(BTA!U806="", "", BTA!U806)</f>
        <v/>
      </c>
      <c r="C806" s="201" t="str">
        <f>IF(A806="", "", VLOOKUP(A806, BTA!$A$3:$H$10000, 8, 0))</f>
        <v/>
      </c>
      <c r="D806" s="240" t="str">
        <f>IF(E806="", "", VLOOKUP(E806, BTA!$A$3:$W$10000, 18, 0))</f>
        <v/>
      </c>
      <c r="E806" s="201" t="str">
        <f>IF(BTA!A807="", "", BTA!A807)</f>
        <v/>
      </c>
    </row>
    <row r="807" spans="1:6">
      <c r="A807" s="240" t="str">
        <f>IF(BTA!W807="", "", BTA!W807)</f>
        <v/>
      </c>
      <c r="B807" s="201" t="str">
        <f>IF(BTA!U807="", "", BTA!U807)</f>
        <v/>
      </c>
      <c r="C807" s="201" t="str">
        <f>IF(A807="", "", VLOOKUP(A807, BTA!$A$3:$H$10000, 8, 0))</f>
        <v/>
      </c>
      <c r="D807" s="240" t="str">
        <f>IF(E807="", "", VLOOKUP(E807, BTA!$A$3:$W$10000, 18, 0))</f>
        <v/>
      </c>
      <c r="E807" s="201" t="str">
        <f>IF(BTA!A808="", "", BTA!A808)</f>
        <v/>
      </c>
    </row>
    <row r="808" spans="1:6">
      <c r="A808" s="240" t="str">
        <f>IF(BTA!W808="", "", BTA!W808)</f>
        <v/>
      </c>
      <c r="B808" s="201" t="str">
        <f>IF(BTA!U808="", "", BTA!U808)</f>
        <v/>
      </c>
      <c r="C808" s="201" t="str">
        <f>IF(A808="", "", VLOOKUP(A808, BTA!$A$3:$H$10000, 8, 0))</f>
        <v/>
      </c>
      <c r="E808" s="201" t="str">
        <f>IF(BTA!A809="", "", BTA!A809)</f>
        <v/>
      </c>
    </row>
    <row r="809" spans="1:6">
      <c r="A809" s="240" t="str">
        <f>IF(BTA!W809="", "", BTA!W809)</f>
        <v/>
      </c>
      <c r="B809" s="201" t="str">
        <f>IF(BTA!U809="", "", BTA!U809)</f>
        <v/>
      </c>
      <c r="C809" s="201" t="str">
        <f>IF(A809="", "", VLOOKUP(A809, BTA!$A$3:$H$10000, 8, 0))</f>
        <v/>
      </c>
      <c r="E809" s="201" t="str">
        <f>IF(BTA!A810="", "", BTA!A810)</f>
        <v/>
      </c>
    </row>
    <row r="810" spans="1:6">
      <c r="A810" s="240" t="str">
        <f>IF(BTA!W810="", "", BTA!W810)</f>
        <v/>
      </c>
      <c r="B810" s="201" t="str">
        <f>IF(BTA!U810="", "", BTA!U810)</f>
        <v/>
      </c>
      <c r="C810" s="201" t="str">
        <f>IF(A810="", "", VLOOKUP(A810, BTA!$A$3:$H$10000, 8, 0))</f>
        <v/>
      </c>
      <c r="E810" s="201" t="str">
        <f>IF(BTA!A811="", "", BTA!A811)</f>
        <v/>
      </c>
    </row>
    <row r="811" spans="1:6">
      <c r="A811" s="240" t="str">
        <f>IF(BTA!W811="", "", BTA!W811)</f>
        <v/>
      </c>
      <c r="B811" s="201" t="str">
        <f>IF(BTA!U811="", "", BTA!U811)</f>
        <v/>
      </c>
      <c r="C811" s="201" t="str">
        <f>IF(A811="", "", VLOOKUP(A811, BTA!$A$3:$H$10000, 8, 0))</f>
        <v/>
      </c>
      <c r="E811" s="201" t="str">
        <f>IF(BTA!A812="", "", BTA!A812)</f>
        <v/>
      </c>
    </row>
    <row r="812" spans="1:6">
      <c r="A812" s="240" t="str">
        <f>IF(BTA!W812="", "", BTA!W812)</f>
        <v/>
      </c>
      <c r="B812" s="201" t="str">
        <f>IF(BTA!U812="", "", BTA!U812)</f>
        <v/>
      </c>
      <c r="C812" s="201" t="str">
        <f>IF(A812="", "", VLOOKUP(A812, BTA!$A$3:$H$10000, 8, 0))</f>
        <v/>
      </c>
      <c r="E812" s="201" t="str">
        <f>IF(BTA!A813="", "", BTA!A813)</f>
        <v/>
      </c>
    </row>
    <row r="813" spans="1:6">
      <c r="A813" s="240" t="str">
        <f>IF(BTA!W813="", "", BTA!W813)</f>
        <v/>
      </c>
      <c r="B813" s="201" t="str">
        <f>IF(BTA!U813="", "", BTA!U813)</f>
        <v/>
      </c>
      <c r="C813" s="201" t="str">
        <f>IF(A813="", "", VLOOKUP(A813, BTA!$A$3:$H$10000, 8, 0))</f>
        <v/>
      </c>
      <c r="E813" s="201" t="str">
        <f>IF(BTA!A814="", "", BTA!A814)</f>
        <v/>
      </c>
    </row>
    <row r="814" spans="1:6">
      <c r="A814" s="240" t="str">
        <f>IF(BTA!W814="", "", BTA!W814)</f>
        <v/>
      </c>
      <c r="B814" s="201" t="str">
        <f>IF(BTA!U814="", "", BTA!U814)</f>
        <v/>
      </c>
      <c r="C814" s="201" t="str">
        <f>IF(A814="", "", VLOOKUP(A814, BTA!$A$3:$H$10000, 8, 0))</f>
        <v/>
      </c>
      <c r="E814" s="201" t="str">
        <f>IF(BTA!A815="", "", BTA!A815)</f>
        <v/>
      </c>
    </row>
    <row r="815" spans="1:6">
      <c r="A815" s="240" t="str">
        <f>IF(BTA!W815="", "", BTA!W815)</f>
        <v/>
      </c>
      <c r="B815" s="201" t="str">
        <f>IF(BTA!U815="", "", BTA!U815)</f>
        <v/>
      </c>
      <c r="C815" s="201" t="str">
        <f>IF(A815="", "", VLOOKUP(A815, BTA!$A$3:$H$10000, 8, 0))</f>
        <v/>
      </c>
      <c r="E815" s="201" t="str">
        <f>IF(BTA!A816="", "", BTA!A816)</f>
        <v/>
      </c>
    </row>
    <row r="816" spans="1:6">
      <c r="A816" s="240" t="str">
        <f>IF(BTA!W816="", "", BTA!W816)</f>
        <v/>
      </c>
      <c r="B816" s="201" t="str">
        <f>IF(BTA!U816="", "", BTA!U816)</f>
        <v/>
      </c>
      <c r="C816" s="201" t="str">
        <f>IF(A816="", "", VLOOKUP(A816, BTA!$A$3:$H$10000, 8, 0))</f>
        <v/>
      </c>
      <c r="E816" s="201" t="str">
        <f>IF(BTA!A817="", "", BTA!A817)</f>
        <v/>
      </c>
    </row>
    <row r="817" spans="1:5">
      <c r="A817" s="240" t="str">
        <f>IF(BTA!W817="", "", BTA!W817)</f>
        <v/>
      </c>
      <c r="B817" s="201" t="str">
        <f>IF(BTA!U817="", "", BTA!U817)</f>
        <v/>
      </c>
      <c r="C817" s="201" t="str">
        <f>IF(A817="", "", VLOOKUP(A817, BTA!$A$3:$H$10000, 8, 0))</f>
        <v/>
      </c>
      <c r="E817" s="201" t="str">
        <f>IF(BTA!A818="", "", BTA!A818)</f>
        <v/>
      </c>
    </row>
    <row r="818" spans="1:5">
      <c r="A818" s="240" t="str">
        <f>IF(BTA!W818="", "", BTA!W818)</f>
        <v/>
      </c>
      <c r="B818" s="201" t="str">
        <f>IF(BTA!U818="", "", BTA!U818)</f>
        <v/>
      </c>
      <c r="C818" s="201" t="str">
        <f>IF(A818="", "", VLOOKUP(A818, BTA!$A$3:$H$10000, 8, 0))</f>
        <v/>
      </c>
      <c r="E818" s="201" t="str">
        <f>IF(BTA!A819="", "", BTA!A819)</f>
        <v/>
      </c>
    </row>
    <row r="819" spans="1:5">
      <c r="A819" s="240" t="str">
        <f>IF(BTA!W819="", "", BTA!W819)</f>
        <v/>
      </c>
      <c r="B819" s="201" t="str">
        <f>IF(BTA!U819="", "", BTA!U819)</f>
        <v/>
      </c>
      <c r="C819" s="201" t="str">
        <f>IF(A819="", "", VLOOKUP(A819, BTA!$A$3:$H$10000, 8, 0))</f>
        <v/>
      </c>
      <c r="E819" s="201" t="str">
        <f>IF(BTA!A820="", "", BTA!A820)</f>
        <v/>
      </c>
    </row>
    <row r="820" spans="1:5">
      <c r="A820" s="240" t="str">
        <f>IF(BTA!W820="", "", BTA!W820)</f>
        <v/>
      </c>
      <c r="B820" s="201" t="str">
        <f>IF(BTA!U820="", "", BTA!U820)</f>
        <v/>
      </c>
      <c r="C820" s="201" t="str">
        <f>IF(A820="", "", VLOOKUP(A820, BTA!$A$3:$H$10000, 8, 0))</f>
        <v/>
      </c>
      <c r="E820" s="201" t="str">
        <f>IF(BTA!A821="", "", BTA!A821)</f>
        <v/>
      </c>
    </row>
    <row r="821" spans="1:5">
      <c r="A821" s="240" t="str">
        <f>IF(BTA!W821="", "", BTA!W821)</f>
        <v/>
      </c>
      <c r="B821" s="201" t="str">
        <f>IF(BTA!U821="", "", BTA!U821)</f>
        <v/>
      </c>
      <c r="C821" s="201" t="str">
        <f>IF(A821="", "", VLOOKUP(A821, BTA!$A$3:$H$10000, 8, 0))</f>
        <v/>
      </c>
      <c r="E821" s="201" t="str">
        <f>IF(BTA!A822="", "", BTA!A822)</f>
        <v/>
      </c>
    </row>
    <row r="822" spans="1:5">
      <c r="A822" s="240" t="str">
        <f>IF(BTA!W822="", "", BTA!W822)</f>
        <v/>
      </c>
      <c r="B822" s="201" t="str">
        <f>IF(BTA!U822="", "", BTA!U822)</f>
        <v/>
      </c>
      <c r="C822" s="201" t="str">
        <f>IF(A822="", "", VLOOKUP(A822, BTA!$A$3:$H$10000, 8, 0))</f>
        <v/>
      </c>
      <c r="E822" s="201" t="str">
        <f>IF(BTA!A823="", "", BTA!A823)</f>
        <v/>
      </c>
    </row>
    <row r="823" spans="1:5">
      <c r="A823" s="240" t="str">
        <f>IF(BTA!W823="", "", BTA!W823)</f>
        <v/>
      </c>
      <c r="B823" s="201" t="str">
        <f>IF(BTA!U823="", "", BTA!U823)</f>
        <v/>
      </c>
      <c r="C823" s="201" t="str">
        <f>IF(A823="", "", VLOOKUP(A823, BTA!$A$3:$H$10000, 8, 0))</f>
        <v/>
      </c>
      <c r="E823" s="201" t="str">
        <f>IF(BTA!A824="", "", BTA!A824)</f>
        <v/>
      </c>
    </row>
    <row r="824" spans="1:5">
      <c r="A824" s="240" t="str">
        <f>IF(BTA!W824="", "", BTA!W824)</f>
        <v/>
      </c>
      <c r="B824" s="201" t="str">
        <f>IF(BTA!U824="", "", BTA!U824)</f>
        <v/>
      </c>
      <c r="C824" s="201" t="str">
        <f>IF(A824="", "", VLOOKUP(A824, BTA!$A$3:$H$10000, 8, 0))</f>
        <v/>
      </c>
      <c r="E824" s="201" t="str">
        <f>IF(BTA!A825="", "", BTA!A825)</f>
        <v/>
      </c>
    </row>
    <row r="825" spans="1:5">
      <c r="A825" s="240" t="str">
        <f>IF(BTA!W825="", "", BTA!W825)</f>
        <v/>
      </c>
      <c r="B825" s="201" t="str">
        <f>IF(BTA!U825="", "", BTA!U825)</f>
        <v/>
      </c>
      <c r="C825" s="201" t="str">
        <f>IF(A825="", "", VLOOKUP(A825, BTA!$A$3:$H$10000, 8, 0))</f>
        <v/>
      </c>
      <c r="E825" s="201" t="str">
        <f>IF(BTA!A826="", "", BTA!A826)</f>
        <v/>
      </c>
    </row>
    <row r="826" spans="1:5">
      <c r="A826" s="240" t="str">
        <f>IF(BTA!W826="", "", BTA!W826)</f>
        <v/>
      </c>
      <c r="B826" s="201" t="str">
        <f>IF(BTA!U826="", "", BTA!U826)</f>
        <v/>
      </c>
      <c r="C826" s="201" t="str">
        <f>IF(A826="", "", VLOOKUP(A826, BTA!$A$3:$H$10000, 8, 0))</f>
        <v/>
      </c>
      <c r="E826" s="201" t="str">
        <f>IF(BTA!A827="", "", BTA!A827)</f>
        <v/>
      </c>
    </row>
    <row r="827" spans="1:5">
      <c r="A827" s="240" t="str">
        <f>IF(BTA!W827="", "", BTA!W827)</f>
        <v/>
      </c>
      <c r="B827" s="201" t="str">
        <f>IF(BTA!U827="", "", BTA!U827)</f>
        <v/>
      </c>
      <c r="C827" s="201" t="str">
        <f>IF(A827="", "", VLOOKUP(A827, BTA!$A$3:$H$10000, 8, 0))</f>
        <v/>
      </c>
      <c r="E827" s="201" t="str">
        <f>IF(BTA!A828="", "", BTA!A828)</f>
        <v/>
      </c>
    </row>
    <row r="828" spans="1:5">
      <c r="A828" s="240" t="str">
        <f>IF(BTA!W828="", "", BTA!W828)</f>
        <v/>
      </c>
      <c r="B828" s="201" t="str">
        <f>IF(BTA!U828="", "", BTA!U828)</f>
        <v/>
      </c>
      <c r="C828" s="201" t="str">
        <f>IF(A828="", "", VLOOKUP(A828, BTA!$A$3:$H$10000, 8, 0))</f>
        <v/>
      </c>
      <c r="E828" s="201" t="str">
        <f>IF(BTA!A829="", "", BTA!A829)</f>
        <v/>
      </c>
    </row>
    <row r="829" spans="1:5">
      <c r="A829" s="240" t="str">
        <f>IF(BTA!W829="", "", BTA!W829)</f>
        <v/>
      </c>
      <c r="B829" s="201" t="str">
        <f>IF(BTA!U829="", "", BTA!U829)</f>
        <v/>
      </c>
      <c r="C829" s="201" t="str">
        <f>IF(A829="", "", VLOOKUP(A829, BTA!$A$3:$H$10000, 8, 0))</f>
        <v/>
      </c>
      <c r="E829" s="201" t="str">
        <f>IF(BTA!A830="", "", BTA!A830)</f>
        <v/>
      </c>
    </row>
    <row r="830" spans="1:5">
      <c r="A830" s="240" t="str">
        <f>IF(BTA!W830="", "", BTA!W830)</f>
        <v/>
      </c>
      <c r="B830" s="201" t="str">
        <f>IF(BTA!U830="", "", BTA!U830)</f>
        <v/>
      </c>
      <c r="C830" s="201" t="str">
        <f>IF(A830="", "", VLOOKUP(A830, BTA!$A$3:$H$10000, 8, 0))</f>
        <v/>
      </c>
      <c r="E830" s="201" t="str">
        <f>IF(BTA!A831="", "", BTA!A831)</f>
        <v/>
      </c>
    </row>
    <row r="831" spans="1:5">
      <c r="A831" s="240" t="str">
        <f>IF(BTA!W831="", "", BTA!W831)</f>
        <v/>
      </c>
      <c r="B831" s="201" t="str">
        <f>IF(BTA!U831="", "", BTA!U831)</f>
        <v/>
      </c>
      <c r="C831" s="201" t="str">
        <f>IF(A831="", "", VLOOKUP(A831, BTA!$A$3:$H$10000, 8, 0))</f>
        <v/>
      </c>
      <c r="E831" s="201" t="str">
        <f>IF(BTA!A832="", "", BTA!A832)</f>
        <v/>
      </c>
    </row>
    <row r="832" spans="1:5">
      <c r="A832" s="240" t="str">
        <f>IF(BTA!W832="", "", BTA!W832)</f>
        <v/>
      </c>
      <c r="B832" s="201" t="str">
        <f>IF(BTA!U832="", "", BTA!U832)</f>
        <v/>
      </c>
      <c r="C832" s="201" t="str">
        <f>IF(A832="", "", VLOOKUP(A832, BTA!$A$3:$H$10000, 8, 0))</f>
        <v/>
      </c>
      <c r="E832" s="201" t="str">
        <f>IF(BTA!A833="", "", BTA!A833)</f>
        <v/>
      </c>
    </row>
    <row r="833" spans="1:5">
      <c r="A833" s="240" t="str">
        <f>IF(BTA!W833="", "", BTA!W833)</f>
        <v/>
      </c>
      <c r="B833" s="201" t="str">
        <f>IF(BTA!U833="", "", BTA!U833)</f>
        <v/>
      </c>
      <c r="C833" s="201" t="str">
        <f>IF(A833="", "", VLOOKUP(A833, BTA!$A$3:$H$10000, 8, 0))</f>
        <v/>
      </c>
      <c r="E833" s="201" t="str">
        <f>IF(BTA!A834="", "", BTA!A834)</f>
        <v/>
      </c>
    </row>
    <row r="834" spans="1:5">
      <c r="A834" s="240" t="str">
        <f>IF(BTA!W834="", "", BTA!W834)</f>
        <v/>
      </c>
      <c r="B834" s="201" t="str">
        <f>IF(BTA!U834="", "", BTA!U834)</f>
        <v/>
      </c>
      <c r="C834" s="201" t="str">
        <f>IF(A834="", "", VLOOKUP(A834, BTA!$A$3:$H$10000, 8, 0))</f>
        <v/>
      </c>
      <c r="E834" s="201" t="str">
        <f>IF(BTA!A835="", "", BTA!A835)</f>
        <v/>
      </c>
    </row>
    <row r="835" spans="1:5">
      <c r="A835" s="240" t="str">
        <f>IF(BTA!W835="", "", BTA!W835)</f>
        <v/>
      </c>
      <c r="B835" s="201" t="str">
        <f>IF(BTA!U835="", "", BTA!U835)</f>
        <v/>
      </c>
      <c r="C835" s="201" t="str">
        <f>IF(A835="", "", VLOOKUP(A835, BTA!$A$3:$H$10000, 8, 0))</f>
        <v/>
      </c>
      <c r="E835" s="201" t="str">
        <f>IF(BTA!A836="", "", BTA!A836)</f>
        <v/>
      </c>
    </row>
    <row r="836" spans="1:5">
      <c r="A836" s="240" t="str">
        <f>IF(BTA!W836="", "", BTA!W836)</f>
        <v/>
      </c>
      <c r="B836" s="201" t="str">
        <f>IF(BTA!U836="", "", BTA!U836)</f>
        <v/>
      </c>
      <c r="C836" s="201" t="str">
        <f>IF(A836="", "", VLOOKUP(A836, BTA!$A$3:$H$10000, 8, 0))</f>
        <v/>
      </c>
      <c r="E836" s="201" t="str">
        <f>IF(BTA!A837="", "", BTA!A837)</f>
        <v/>
      </c>
    </row>
    <row r="837" spans="1:5">
      <c r="A837" s="240" t="str">
        <f>IF(BTA!W837="", "", BTA!W837)</f>
        <v/>
      </c>
      <c r="B837" s="201" t="str">
        <f>IF(BTA!U837="", "", BTA!U837)</f>
        <v/>
      </c>
      <c r="C837" s="201" t="str">
        <f>IF(E837="", "", VLOOKUP(E837, BTA!$A$2:$H$1000, 8, 0))</f>
        <v/>
      </c>
      <c r="E837" s="201" t="str">
        <f>IF(BTA!A838="", "", BTA!A838)</f>
        <v/>
      </c>
    </row>
    <row r="838" spans="1:5">
      <c r="A838" s="240" t="str">
        <f>IF(BTA!W838="", "", BTA!W838)</f>
        <v/>
      </c>
      <c r="B838" s="201" t="str">
        <f>IF(BTA!U838="", "", BTA!U838)</f>
        <v/>
      </c>
      <c r="C838" s="201" t="str">
        <f>IF(E838="", "", VLOOKUP(E838, BTA!$A$2:$H$1000, 8, 0))</f>
        <v/>
      </c>
      <c r="E838" s="201" t="str">
        <f>IF(BTA!A839="", "", BTA!A839)</f>
        <v/>
      </c>
    </row>
    <row r="839" spans="1:5">
      <c r="A839" s="240" t="str">
        <f>IF(BTA!W839="", "", BTA!W839)</f>
        <v/>
      </c>
      <c r="B839" s="201" t="str">
        <f>IF(BTA!U839="", "", BTA!U839)</f>
        <v/>
      </c>
      <c r="C839" s="201" t="str">
        <f>IF(E839="", "", VLOOKUP(E839, BTA!$A$2:$H$1000, 8, 0))</f>
        <v/>
      </c>
      <c r="E839" s="201" t="str">
        <f>IF(BTA!A840="", "", BTA!A840)</f>
        <v/>
      </c>
    </row>
    <row r="840" spans="1:5">
      <c r="A840" s="240" t="str">
        <f>IF(BTA!W840="", "", BTA!W840)</f>
        <v/>
      </c>
      <c r="B840" s="201" t="str">
        <f>IF(BTA!U840="", "", BTA!U840)</f>
        <v/>
      </c>
      <c r="C840" s="201" t="str">
        <f>IF(E840="", "", VLOOKUP(E840, BTA!$A$2:$H$1000, 8, 0))</f>
        <v/>
      </c>
      <c r="E840" s="201" t="str">
        <f>IF(BTA!A841="", "", BTA!A841)</f>
        <v/>
      </c>
    </row>
    <row r="841" spans="1:5">
      <c r="A841" s="240" t="str">
        <f>IF(BTA!W841="", "", BTA!W841)</f>
        <v/>
      </c>
      <c r="B841" s="201" t="str">
        <f>IF(BTA!U841="", "", BTA!U841)</f>
        <v/>
      </c>
      <c r="C841" s="201" t="str">
        <f>IF(E841="", "", VLOOKUP(E841, BTA!$A$2:$H$1000, 8, 0))</f>
        <v/>
      </c>
      <c r="E841" s="201" t="str">
        <f>IF(BTA!A842="", "", BTA!A842)</f>
        <v/>
      </c>
    </row>
    <row r="842" spans="1:5">
      <c r="A842" s="240" t="str">
        <f>IF(BTA!W842="", "", BTA!W842)</f>
        <v/>
      </c>
      <c r="B842" s="201" t="str">
        <f>IF(BTA!U842="", "", BTA!U842)</f>
        <v/>
      </c>
      <c r="C842" s="201" t="str">
        <f>IF(E842="", "", VLOOKUP(E842, BTA!$A$2:$H$1000, 8, 0))</f>
        <v/>
      </c>
      <c r="E842" s="201" t="str">
        <f>IF(BTA!A843="", "", BTA!A843)</f>
        <v/>
      </c>
    </row>
    <row r="843" spans="1:5">
      <c r="A843" s="240" t="str">
        <f>IF(BTA!W843="", "", BTA!W843)</f>
        <v/>
      </c>
      <c r="B843" s="201" t="str">
        <f>IF(BTA!U843="", "", BTA!U843)</f>
        <v/>
      </c>
      <c r="C843" s="201" t="str">
        <f>IF(E843="", "", VLOOKUP(E843, BTA!$A$2:$H$1000, 8, 0))</f>
        <v/>
      </c>
      <c r="E843" s="201" t="str">
        <f>IF(BTA!A844="", "", BTA!A844)</f>
        <v/>
      </c>
    </row>
    <row r="844" spans="1:5">
      <c r="A844" s="240" t="str">
        <f>IF(BTA!W844="", "", BTA!W844)</f>
        <v/>
      </c>
      <c r="B844" s="201" t="str">
        <f>IF(BTA!U844="", "", BTA!U844)</f>
        <v/>
      </c>
      <c r="C844" s="201" t="str">
        <f>IF(E844="", "", VLOOKUP(E844, BTA!$A$2:$H$1000, 8, 0))</f>
        <v/>
      </c>
      <c r="E844" s="201" t="str">
        <f>IF(BTA!A845="", "", BTA!A845)</f>
        <v/>
      </c>
    </row>
    <row r="845" spans="1:5">
      <c r="A845" s="240" t="str">
        <f>IF(BTA!W845="", "", BTA!W845)</f>
        <v/>
      </c>
      <c r="B845" s="201" t="str">
        <f>IF(BTA!U845="", "", BTA!U845)</f>
        <v/>
      </c>
      <c r="C845" s="201" t="str">
        <f>IF(E845="", "", VLOOKUP(E845, BTA!$A$2:$H$1000, 8, 0))</f>
        <v/>
      </c>
      <c r="E845" s="201" t="str">
        <f>IF(BTA!A846="", "", BTA!A846)</f>
        <v/>
      </c>
    </row>
    <row r="846" spans="1:5">
      <c r="A846" s="240" t="str">
        <f>IF(BTA!W846="", "", BTA!W846)</f>
        <v/>
      </c>
      <c r="B846" s="201" t="str">
        <f>IF(BTA!U846="", "", BTA!U846)</f>
        <v/>
      </c>
      <c r="C846" s="201" t="str">
        <f>IF(E846="", "", VLOOKUP(E846, BTA!$A$2:$H$1000, 8, 0))</f>
        <v/>
      </c>
      <c r="E846" s="201" t="str">
        <f>IF(BTA!A847="", "", BTA!A847)</f>
        <v/>
      </c>
    </row>
    <row r="847" spans="1:5">
      <c r="A847" s="240" t="str">
        <f>IF(BTA!W847="", "", BTA!W847)</f>
        <v/>
      </c>
      <c r="B847" s="201" t="str">
        <f>IF(BTA!U847="", "", BTA!U847)</f>
        <v/>
      </c>
      <c r="C847" s="201" t="str">
        <f>IF(E847="", "", VLOOKUP(E847, BTA!$A$2:$H$1000, 8, 0))</f>
        <v/>
      </c>
      <c r="E847" s="201" t="str">
        <f>IF(BTA!A848="", "", BTA!A848)</f>
        <v/>
      </c>
    </row>
    <row r="848" spans="1:5">
      <c r="A848" s="240" t="str">
        <f>IF(BTA!W848="", "", BTA!W848)</f>
        <v/>
      </c>
      <c r="B848" s="201" t="str">
        <f>IF(BTA!U848="", "", BTA!U848)</f>
        <v/>
      </c>
      <c r="C848" s="201" t="str">
        <f>IF(E848="", "", VLOOKUP(E848, BTA!$A$2:$H$1000, 8, 0))</f>
        <v/>
      </c>
      <c r="E848" s="201" t="str">
        <f>IF(BTA!A849="", "", BTA!A849)</f>
        <v/>
      </c>
    </row>
    <row r="849" spans="1:5">
      <c r="A849" s="240" t="str">
        <f>IF(BTA!W849="", "", BTA!W849)</f>
        <v/>
      </c>
      <c r="B849" s="201" t="str">
        <f>IF(BTA!U849="", "", BTA!U849)</f>
        <v/>
      </c>
      <c r="C849" s="201" t="str">
        <f>IF(E849="", "", VLOOKUP(E849, BTA!$A$2:$H$1000, 8, 0))</f>
        <v/>
      </c>
      <c r="E849" s="201" t="str">
        <f>IF(BTA!A850="", "", BTA!A850)</f>
        <v/>
      </c>
    </row>
    <row r="850" spans="1:5">
      <c r="A850" s="240" t="str">
        <f>IF(BTA!W850="", "", BTA!W850)</f>
        <v/>
      </c>
      <c r="B850" s="201" t="str">
        <f>IF(BTA!U850="", "", BTA!U850)</f>
        <v/>
      </c>
      <c r="C850" s="201" t="str">
        <f>IF(E850="", "", VLOOKUP(E850, BTA!$A$2:$H$1000, 8, 0))</f>
        <v/>
      </c>
      <c r="E850" s="201" t="str">
        <f>IF(BTA!A851="", "", BTA!A851)</f>
        <v/>
      </c>
    </row>
    <row r="851" spans="1:5">
      <c r="A851" s="240" t="str">
        <f>IF(BTA!W851="", "", BTA!W851)</f>
        <v/>
      </c>
      <c r="B851" s="201" t="str">
        <f>IF(BTA!U851="", "", BTA!U851)</f>
        <v/>
      </c>
      <c r="C851" s="201" t="str">
        <f>IF(E851="", "", VLOOKUP(E851, BTA!$A$2:$H$1000, 8, 0))</f>
        <v/>
      </c>
      <c r="E851" s="201" t="str">
        <f>IF(BTA!A852="", "", BTA!A852)</f>
        <v/>
      </c>
    </row>
    <row r="852" spans="1:5">
      <c r="A852" s="240" t="str">
        <f>IF(BTA!W852="", "", BTA!W852)</f>
        <v/>
      </c>
      <c r="B852" s="201" t="str">
        <f>IF(BTA!U852="", "", BTA!U852)</f>
        <v/>
      </c>
      <c r="C852" s="201" t="str">
        <f>IF(E852="", "", VLOOKUP(E852, BTA!$A$2:$H$1000, 8, 0))</f>
        <v/>
      </c>
      <c r="E852" s="201" t="str">
        <f>IF(BTA!A853="", "", BTA!A853)</f>
        <v/>
      </c>
    </row>
    <row r="853" spans="1:5">
      <c r="A853" s="240" t="str">
        <f>IF(BTA!W853="", "", BTA!W853)</f>
        <v/>
      </c>
      <c r="B853" s="201" t="str">
        <f>IF(BTA!U853="", "", BTA!U853)</f>
        <v/>
      </c>
      <c r="C853" s="201" t="str">
        <f>IF(E853="", "", VLOOKUP(E853, BTA!$A$2:$H$1000, 8, 0))</f>
        <v/>
      </c>
      <c r="E853" s="201" t="str">
        <f>IF(BTA!A854="", "", BTA!A854)</f>
        <v/>
      </c>
    </row>
    <row r="854" spans="1:5">
      <c r="A854" s="240" t="str">
        <f>IF(BTA!W854="", "", BTA!W854)</f>
        <v/>
      </c>
      <c r="B854" s="201" t="str">
        <f>IF(BTA!U854="", "", BTA!U854)</f>
        <v/>
      </c>
      <c r="C854" s="201" t="str">
        <f>IF(E854="", "", VLOOKUP(E854, BTA!$A$2:$H$1000, 8, 0))</f>
        <v/>
      </c>
      <c r="E854" s="201" t="str">
        <f>IF(BTA!A855="", "", BTA!A855)</f>
        <v/>
      </c>
    </row>
    <row r="855" spans="1:5">
      <c r="A855" s="240" t="str">
        <f>IF(BTA!W855="", "", BTA!W855)</f>
        <v/>
      </c>
      <c r="B855" s="201" t="str">
        <f>IF(BTA!U855="", "", BTA!U855)</f>
        <v/>
      </c>
      <c r="C855" s="201" t="str">
        <f>IF(E855="", "", VLOOKUP(E855, BTA!$A$2:$H$1000, 8, 0))</f>
        <v/>
      </c>
      <c r="E855" s="201" t="str">
        <f>IF(BTA!A856="", "", BTA!A856)</f>
        <v/>
      </c>
    </row>
    <row r="856" spans="1:5">
      <c r="A856" s="240" t="str">
        <f>IF(BTA!W856="", "", BTA!W856)</f>
        <v/>
      </c>
      <c r="B856" s="201" t="str">
        <f>IF(BTA!U856="", "", BTA!U856)</f>
        <v/>
      </c>
      <c r="C856" s="201" t="str">
        <f>IF(E856="", "", VLOOKUP(E856, BTA!$A$2:$H$1000, 8, 0))</f>
        <v/>
      </c>
      <c r="E856" s="201" t="str">
        <f>IF(BTA!A857="", "", BTA!A857)</f>
        <v/>
      </c>
    </row>
    <row r="857" spans="1:5">
      <c r="A857" s="240" t="str">
        <f>IF(BTA!W857="", "", BTA!W857)</f>
        <v/>
      </c>
      <c r="B857" s="201" t="str">
        <f>IF(BTA!U857="", "", BTA!U857)</f>
        <v/>
      </c>
      <c r="C857" s="201" t="str">
        <f>IF(E857="", "", VLOOKUP(E857, BTA!$A$2:$H$1000, 8, 0))</f>
        <v/>
      </c>
      <c r="E857" s="201" t="str">
        <f>IF(BTA!A858="", "", BTA!A858)</f>
        <v/>
      </c>
    </row>
    <row r="858" spans="1:5">
      <c r="A858" s="240" t="str">
        <f>IF(BTA!W858="", "", BTA!W858)</f>
        <v/>
      </c>
      <c r="B858" s="201" t="str">
        <f>IF(BTA!U858="", "", BTA!U858)</f>
        <v/>
      </c>
      <c r="C858" s="201" t="str">
        <f>IF(E858="", "", VLOOKUP(E858, BTA!$A$2:$H$1000, 8, 0))</f>
        <v/>
      </c>
      <c r="E858" s="201" t="str">
        <f>IF(BTA!A859="", "", BTA!A859)</f>
        <v/>
      </c>
    </row>
    <row r="859" spans="1:5">
      <c r="A859" s="240" t="str">
        <f>IF(BTA!W859="", "", BTA!W859)</f>
        <v/>
      </c>
      <c r="B859" s="201" t="str">
        <f>IF(BTA!U859="", "", BTA!U859)</f>
        <v/>
      </c>
      <c r="C859" s="201" t="str">
        <f>IF(E859="", "", VLOOKUP(E859, BTA!$A$2:$H$1000, 8, 0))</f>
        <v/>
      </c>
      <c r="E859" s="201" t="str">
        <f>IF(BTA!A860="", "", BTA!A860)</f>
        <v/>
      </c>
    </row>
    <row r="860" spans="1:5">
      <c r="A860" s="240" t="str">
        <f>IF(BTA!W860="", "", BTA!W860)</f>
        <v/>
      </c>
      <c r="B860" s="201" t="str">
        <f>IF(BTA!U860="", "", BTA!U860)</f>
        <v/>
      </c>
      <c r="C860" s="201" t="str">
        <f>IF(E860="", "", VLOOKUP(E860, BTA!$A$2:$H$1000, 8, 0))</f>
        <v/>
      </c>
      <c r="E860" s="201" t="str">
        <f>IF(BTA!A861="", "", BTA!A861)</f>
        <v/>
      </c>
    </row>
    <row r="861" spans="1:5">
      <c r="A861" s="240" t="str">
        <f>IF(BTA!W861="", "", BTA!W861)</f>
        <v/>
      </c>
      <c r="B861" s="201" t="str">
        <f>IF(BTA!U861="", "", BTA!U861)</f>
        <v/>
      </c>
      <c r="C861" s="201" t="str">
        <f>IF(E861="", "", VLOOKUP(E861, BTA!$A$2:$H$1000, 8, 0))</f>
        <v/>
      </c>
      <c r="E861" s="201" t="str">
        <f>IF(BTA!A862="", "", BTA!A862)</f>
        <v/>
      </c>
    </row>
    <row r="862" spans="1:5">
      <c r="A862" s="240" t="str">
        <f>IF(BTA!W862="", "", BTA!W862)</f>
        <v/>
      </c>
      <c r="B862" s="201" t="str">
        <f>IF(BTA!U862="", "", BTA!U862)</f>
        <v/>
      </c>
      <c r="C862" s="201" t="str">
        <f>IF(E862="", "", VLOOKUP(E862, BTA!$A$2:$H$1000, 8, 0))</f>
        <v/>
      </c>
      <c r="E862" s="201" t="str">
        <f>IF(BTA!A863="", "", BTA!A863)</f>
        <v/>
      </c>
    </row>
    <row r="863" spans="1:5">
      <c r="A863" s="240" t="str">
        <f>IF(BTA!W863="", "", BTA!W863)</f>
        <v/>
      </c>
      <c r="B863" s="201" t="str">
        <f>IF(BTA!U863="", "", BTA!U863)</f>
        <v/>
      </c>
      <c r="C863" s="201" t="str">
        <f>IF(E863="", "", VLOOKUP(E863, BTA!$A$2:$H$1000, 8, 0))</f>
        <v/>
      </c>
      <c r="E863" s="201" t="str">
        <f>IF(BTA!A864="", "", BTA!A864)</f>
        <v/>
      </c>
    </row>
    <row r="864" spans="1:5">
      <c r="A864" s="240" t="str">
        <f>IF(BTA!W864="", "", BTA!W864)</f>
        <v/>
      </c>
      <c r="B864" s="201" t="str">
        <f>IF(BTA!U864="", "", BTA!U864)</f>
        <v/>
      </c>
      <c r="C864" s="201" t="str">
        <f>IF(E864="", "", VLOOKUP(E864, BTA!$A$2:$H$1000, 8, 0))</f>
        <v/>
      </c>
      <c r="E864" s="201" t="str">
        <f>IF(BTA!A865="", "", BTA!A865)</f>
        <v/>
      </c>
    </row>
    <row r="865" spans="1:5">
      <c r="A865" s="240" t="str">
        <f>IF(BTA!W865="", "", BTA!W865)</f>
        <v/>
      </c>
      <c r="B865" s="201" t="str">
        <f>IF(BTA!U865="", "", BTA!U865)</f>
        <v/>
      </c>
      <c r="C865" s="201" t="str">
        <f>IF(E865="", "", VLOOKUP(E865, BTA!$A$2:$H$1000, 8, 0))</f>
        <v/>
      </c>
      <c r="E865" s="201" t="str">
        <f>IF(BTA!A866="", "", BTA!A866)</f>
        <v/>
      </c>
    </row>
    <row r="866" spans="1:5">
      <c r="A866" s="240" t="str">
        <f>IF(BTA!W866="", "", BTA!W866)</f>
        <v/>
      </c>
      <c r="B866" s="201" t="str">
        <f>IF(BTA!U866="", "", BTA!U866)</f>
        <v/>
      </c>
      <c r="C866" s="201" t="str">
        <f>IF(E866="", "", VLOOKUP(E866, BTA!$A$2:$H$1000, 8, 0))</f>
        <v/>
      </c>
      <c r="E866" s="201" t="str">
        <f>IF(BTA!A867="", "", BTA!A867)</f>
        <v/>
      </c>
    </row>
    <row r="867" spans="1:5">
      <c r="A867" s="240" t="str">
        <f>IF(BTA!W867="", "", BTA!W867)</f>
        <v/>
      </c>
      <c r="B867" s="201" t="str">
        <f>IF(BTA!U867="", "", BTA!U867)</f>
        <v/>
      </c>
      <c r="C867" s="201" t="str">
        <f>IF(E867="", "", VLOOKUP(E867, BTA!$A$2:$H$1000, 8, 0))</f>
        <v/>
      </c>
      <c r="E867" s="201" t="str">
        <f>IF(BTA!A868="", "", BTA!A868)</f>
        <v/>
      </c>
    </row>
    <row r="868" spans="1:5">
      <c r="A868" s="240" t="str">
        <f>IF(BTA!W868="", "", BTA!W868)</f>
        <v/>
      </c>
      <c r="B868" s="201" t="str">
        <f>IF(BTA!U868="", "", BTA!U868)</f>
        <v/>
      </c>
      <c r="C868" s="201" t="str">
        <f>IF(E868="", "", VLOOKUP(E868, BTA!$A$2:$H$1000, 8, 0))</f>
        <v/>
      </c>
      <c r="E868" s="201" t="str">
        <f>IF(BTA!A869="", "", BTA!A869)</f>
        <v/>
      </c>
    </row>
    <row r="869" spans="1:5">
      <c r="A869" s="240" t="str">
        <f>IF(BTA!W869="", "", BTA!W869)</f>
        <v/>
      </c>
      <c r="B869" s="201" t="str">
        <f>IF(BTA!U869="", "", BTA!U869)</f>
        <v/>
      </c>
      <c r="C869" s="201" t="str">
        <f>IF(E869="", "", VLOOKUP(E869, BTA!$A$2:$H$1000, 8, 0))</f>
        <v/>
      </c>
      <c r="E869" s="201" t="str">
        <f>IF(BTA!A870="", "", BTA!A870)</f>
        <v/>
      </c>
    </row>
    <row r="870" spans="1:5">
      <c r="A870" s="240" t="str">
        <f>IF(BTA!W870="", "", BTA!W870)</f>
        <v/>
      </c>
      <c r="B870" s="201" t="str">
        <f>IF(BTA!U870="", "", BTA!U870)</f>
        <v/>
      </c>
      <c r="C870" s="201" t="str">
        <f>IF(E870="", "", VLOOKUP(E870, BTA!$A$2:$H$1000, 8, 0))</f>
        <v/>
      </c>
      <c r="E870" s="201" t="str">
        <f>IF(BTA!A871="", "", BTA!A871)</f>
        <v/>
      </c>
    </row>
    <row r="871" spans="1:5">
      <c r="A871" s="240" t="str">
        <f>IF(BTA!W871="", "", BTA!W871)</f>
        <v/>
      </c>
      <c r="B871" s="201" t="str">
        <f>IF(BTA!U871="", "", BTA!U871)</f>
        <v/>
      </c>
      <c r="C871" s="201" t="str">
        <f>IF(E871="", "", VLOOKUP(E871, BTA!$A$2:$H$1000, 8, 0))</f>
        <v/>
      </c>
      <c r="E871" s="201" t="str">
        <f>IF(BTA!A872="", "", BTA!A872)</f>
        <v/>
      </c>
    </row>
    <row r="872" spans="1:5">
      <c r="A872" s="240" t="str">
        <f>IF(BTA!W872="", "", BTA!W872)</f>
        <v/>
      </c>
      <c r="B872" s="201" t="str">
        <f>IF(BTA!U872="", "", BTA!U872)</f>
        <v/>
      </c>
      <c r="C872" s="201" t="str">
        <f>IF(E872="", "", VLOOKUP(E872, BTA!$A$2:$H$1000, 8, 0))</f>
        <v/>
      </c>
      <c r="E872" s="201" t="str">
        <f>IF(BTA!A873="", "", BTA!A873)</f>
        <v/>
      </c>
    </row>
    <row r="873" spans="1:5">
      <c r="A873" s="240" t="str">
        <f>IF(BTA!W873="", "", BTA!W873)</f>
        <v/>
      </c>
      <c r="B873" s="201" t="str">
        <f>IF(BTA!U873="", "", BTA!U873)</f>
        <v/>
      </c>
      <c r="C873" s="201" t="str">
        <f>IF(E873="", "", VLOOKUP(E873, BTA!$A$2:$H$1000, 8, 0))</f>
        <v/>
      </c>
      <c r="E873" s="201" t="str">
        <f>IF(BTA!A874="", "", BTA!A874)</f>
        <v/>
      </c>
    </row>
    <row r="874" spans="1:5">
      <c r="A874" s="240" t="str">
        <f>IF(BTA!W874="", "", BTA!W874)</f>
        <v/>
      </c>
      <c r="B874" s="201" t="str">
        <f>IF(BTA!U874="", "", BTA!U874)</f>
        <v/>
      </c>
      <c r="C874" s="201" t="str">
        <f>IF(E874="", "", VLOOKUP(E874, BTA!$A$2:$H$1000, 8, 0))</f>
        <v/>
      </c>
      <c r="E874" s="201" t="str">
        <f>IF(BTA!A875="", "", BTA!A875)</f>
        <v/>
      </c>
    </row>
    <row r="875" spans="1:5">
      <c r="A875" s="240" t="str">
        <f>IF(BTA!W875="", "", BTA!W875)</f>
        <v/>
      </c>
      <c r="B875" s="201" t="str">
        <f>IF(BTA!U875="", "", BTA!U875)</f>
        <v/>
      </c>
      <c r="C875" s="201" t="str">
        <f>IF(E875="", "", VLOOKUP(E875, BTA!$A$2:$H$1000, 8, 0))</f>
        <v/>
      </c>
      <c r="E875" s="201" t="str">
        <f>IF(BTA!A876="", "", BTA!A876)</f>
        <v/>
      </c>
    </row>
    <row r="876" spans="1:5">
      <c r="A876" s="240" t="str">
        <f>IF(BTA!W876="", "", BTA!W876)</f>
        <v/>
      </c>
      <c r="B876" s="201" t="str">
        <f>IF(BTA!U876="", "", BTA!U876)</f>
        <v/>
      </c>
      <c r="C876" s="201" t="str">
        <f>IF(E876="", "", VLOOKUP(E876, BTA!$A$2:$H$1000, 8, 0))</f>
        <v/>
      </c>
      <c r="E876" s="201" t="str">
        <f>IF(BTA!A877="", "", BTA!A877)</f>
        <v/>
      </c>
    </row>
    <row r="877" spans="1:5">
      <c r="A877" s="240" t="str">
        <f>IF(BTA!W877="", "", BTA!W877)</f>
        <v/>
      </c>
      <c r="B877" s="201" t="str">
        <f>IF(BTA!U877="", "", BTA!U877)</f>
        <v/>
      </c>
      <c r="C877" s="201" t="str">
        <f>IF(E877="", "", VLOOKUP(E877, BTA!$A$2:$H$1000, 8, 0))</f>
        <v/>
      </c>
      <c r="E877" s="201" t="str">
        <f>IF(BTA!A878="", "", BTA!A878)</f>
        <v/>
      </c>
    </row>
    <row r="878" spans="1:5">
      <c r="A878" s="240" t="str">
        <f>IF(BTA!W878="", "", BTA!W878)</f>
        <v/>
      </c>
      <c r="B878" s="201" t="str">
        <f>IF(BTA!U878="", "", BTA!U878)</f>
        <v/>
      </c>
      <c r="C878" s="201" t="str">
        <f>IF(E878="", "", VLOOKUP(E878, BTA!$A$2:$H$1000, 8, 0))</f>
        <v/>
      </c>
      <c r="E878" s="201" t="str">
        <f>IF(BTA!A879="", "", BTA!A879)</f>
        <v/>
      </c>
    </row>
    <row r="879" spans="1:5">
      <c r="A879" s="240" t="str">
        <f>IF(BTA!W879="", "", BTA!W879)</f>
        <v/>
      </c>
      <c r="B879" s="201" t="str">
        <f>IF(BTA!U879="", "", BTA!U879)</f>
        <v/>
      </c>
      <c r="C879" s="201" t="str">
        <f>IF(E879="", "", VLOOKUP(E879, BTA!$A$2:$H$1000, 8, 0))</f>
        <v/>
      </c>
      <c r="E879" s="201" t="str">
        <f>IF(BTA!A880="", "", BTA!A880)</f>
        <v/>
      </c>
    </row>
    <row r="880" spans="1:5">
      <c r="A880" s="240" t="str">
        <f>IF(BTA!W880="", "", BTA!W880)</f>
        <v/>
      </c>
      <c r="B880" s="201" t="str">
        <f>IF(BTA!U880="", "", BTA!U880)</f>
        <v/>
      </c>
      <c r="C880" s="201" t="str">
        <f>IF(E880="", "", VLOOKUP(E880, BTA!$A$2:$H$1000, 8, 0))</f>
        <v/>
      </c>
      <c r="E880" s="201" t="str">
        <f>IF(BTA!A881="", "", BTA!A881)</f>
        <v/>
      </c>
    </row>
    <row r="881" spans="1:5">
      <c r="A881" s="240" t="str">
        <f>IF(BTA!W881="", "", BTA!W881)</f>
        <v/>
      </c>
      <c r="B881" s="201" t="str">
        <f>IF(BTA!U881="", "", BTA!U881)</f>
        <v/>
      </c>
      <c r="C881" s="201" t="str">
        <f>IF(E881="", "", VLOOKUP(E881, BTA!$A$2:$H$1000, 8, 0))</f>
        <v/>
      </c>
      <c r="E881" s="201" t="str">
        <f>IF(BTA!A882="", "", BTA!A882)</f>
        <v/>
      </c>
    </row>
    <row r="882" spans="1:5">
      <c r="A882" s="240" t="str">
        <f>IF(BTA!W882="", "", BTA!W882)</f>
        <v/>
      </c>
      <c r="B882" s="201" t="str">
        <f>IF(BTA!U882="", "", BTA!U882)</f>
        <v/>
      </c>
      <c r="C882" s="201" t="str">
        <f>IF(E882="", "", VLOOKUP(E882, BTA!$A$2:$H$1000, 8, 0))</f>
        <v/>
      </c>
      <c r="E882" s="201" t="str">
        <f>IF(BTA!A883="", "", BTA!A883)</f>
        <v/>
      </c>
    </row>
    <row r="883" spans="1:5">
      <c r="A883" s="240" t="str">
        <f>IF(BTA!W883="", "", BTA!W883)</f>
        <v/>
      </c>
      <c r="B883" s="201" t="str">
        <f>IF(BTA!U883="", "", BTA!U883)</f>
        <v/>
      </c>
      <c r="C883" s="201" t="str">
        <f>IF(E883="", "", VLOOKUP(E883, BTA!$A$2:$H$1000, 8, 0))</f>
        <v/>
      </c>
      <c r="E883" s="201" t="str">
        <f>IF(BTA!A884="", "", BTA!A884)</f>
        <v/>
      </c>
    </row>
    <row r="884" spans="1:5">
      <c r="A884" s="240" t="str">
        <f>IF(BTA!W884="", "", BTA!W884)</f>
        <v/>
      </c>
      <c r="B884" s="201" t="str">
        <f>IF(BTA!U884="", "", BTA!U884)</f>
        <v/>
      </c>
      <c r="C884" s="201" t="str">
        <f>IF(E884="", "", VLOOKUP(E884, BTA!$A$2:$H$1000, 8, 0))</f>
        <v/>
      </c>
      <c r="E884" s="201" t="str">
        <f>IF(BTA!A885="", "", BTA!A885)</f>
        <v/>
      </c>
    </row>
    <row r="885" spans="1:5">
      <c r="A885" s="240" t="str">
        <f>IF(BTA!W885="", "", BTA!W885)</f>
        <v/>
      </c>
      <c r="B885" s="201" t="str">
        <f>IF(BTA!U885="", "", BTA!U885)</f>
        <v/>
      </c>
      <c r="C885" s="201" t="str">
        <f>IF(E885="", "", VLOOKUP(E885, BTA!$A$2:$H$1000, 8, 0))</f>
        <v/>
      </c>
      <c r="E885" s="201" t="str">
        <f>IF(BTA!A886="", "", BTA!A886)</f>
        <v/>
      </c>
    </row>
    <row r="886" spans="1:5">
      <c r="A886" s="240" t="str">
        <f>IF(BTA!W886="", "", BTA!W886)</f>
        <v/>
      </c>
      <c r="B886" s="201" t="str">
        <f>IF(BTA!U886="", "", BTA!U886)</f>
        <v/>
      </c>
      <c r="C886" s="201" t="str">
        <f>IF(E886="", "", VLOOKUP(E886, BTA!$A$2:$H$1000, 8, 0))</f>
        <v/>
      </c>
      <c r="E886" s="201" t="str">
        <f>IF(BTA!A887="", "", BTA!A887)</f>
        <v/>
      </c>
    </row>
    <row r="887" spans="1:5">
      <c r="A887" s="240" t="str">
        <f>IF(BTA!W887="", "", BTA!W887)</f>
        <v/>
      </c>
      <c r="B887" s="201" t="str">
        <f>IF(BTA!U887="", "", BTA!U887)</f>
        <v/>
      </c>
      <c r="C887" s="201" t="str">
        <f>IF(E887="", "", VLOOKUP(E887, BTA!$A$2:$H$1000, 8, 0))</f>
        <v/>
      </c>
      <c r="E887" s="201" t="str">
        <f>IF(BTA!A888="", "", BTA!A888)</f>
        <v/>
      </c>
    </row>
    <row r="888" spans="1:5">
      <c r="A888" s="240" t="str">
        <f>IF(BTA!W888="", "", BTA!W888)</f>
        <v/>
      </c>
      <c r="B888" s="201" t="str">
        <f>IF(BTA!U888="", "", BTA!U888)</f>
        <v/>
      </c>
      <c r="C888" s="201" t="str">
        <f>IF(E888="", "", VLOOKUP(E888, BTA!$A$2:$H$1000, 8, 0))</f>
        <v/>
      </c>
      <c r="E888" s="201" t="str">
        <f>IF(BTA!A889="", "", BTA!A889)</f>
        <v/>
      </c>
    </row>
    <row r="889" spans="1:5">
      <c r="A889" s="240" t="str">
        <f>IF(BTA!W889="", "", BTA!W889)</f>
        <v/>
      </c>
      <c r="B889" s="201" t="str">
        <f>IF(BTA!U889="", "", BTA!U889)</f>
        <v/>
      </c>
      <c r="C889" s="201" t="str">
        <f>IF(E889="", "", VLOOKUP(E889, BTA!$A$2:$H$1000, 8, 0))</f>
        <v/>
      </c>
      <c r="E889" s="201" t="str">
        <f>IF(BTA!A890="", "", BTA!A890)</f>
        <v/>
      </c>
    </row>
    <row r="890" spans="1:5">
      <c r="A890" s="240" t="str">
        <f>IF(BTA!W890="", "", BTA!W890)</f>
        <v/>
      </c>
      <c r="B890" s="201" t="str">
        <f>IF(BTA!U890="", "", BTA!U890)</f>
        <v/>
      </c>
      <c r="C890" s="201" t="str">
        <f>IF(E890="", "", VLOOKUP(E890, BTA!$A$2:$H$1000, 8, 0))</f>
        <v/>
      </c>
      <c r="E890" s="201" t="str">
        <f>IF(BTA!A891="", "", BTA!A891)</f>
        <v/>
      </c>
    </row>
    <row r="891" spans="1:5">
      <c r="A891" s="240" t="str">
        <f>IF(BTA!W891="", "", BTA!W891)</f>
        <v/>
      </c>
      <c r="B891" s="201" t="str">
        <f>IF(BTA!U891="", "", BTA!U891)</f>
        <v/>
      </c>
      <c r="C891" s="201" t="str">
        <f>IF(E891="", "", VLOOKUP(E891, BTA!$A$2:$H$1000, 8, 0))</f>
        <v/>
      </c>
      <c r="E891" s="201" t="str">
        <f>IF(BTA!A892="", "", BTA!A892)</f>
        <v/>
      </c>
    </row>
    <row r="892" spans="1:5">
      <c r="A892" s="240" t="str">
        <f>IF(BTA!W892="", "", BTA!W892)</f>
        <v/>
      </c>
      <c r="B892" s="201" t="str">
        <f>IF(BTA!U892="", "", BTA!U892)</f>
        <v/>
      </c>
      <c r="C892" s="201" t="str">
        <f>IF(E892="", "", VLOOKUP(E892, BTA!$A$2:$H$1000, 8, 0))</f>
        <v/>
      </c>
      <c r="E892" s="201" t="str">
        <f>IF(BTA!A893="", "", BTA!A893)</f>
        <v/>
      </c>
    </row>
    <row r="893" spans="1:5">
      <c r="A893" s="240" t="str">
        <f>IF(BTA!W893="", "", BTA!W893)</f>
        <v/>
      </c>
      <c r="B893" s="201" t="str">
        <f>IF(BTA!U893="", "", BTA!U893)</f>
        <v/>
      </c>
      <c r="C893" s="201" t="str">
        <f>IF(E893="", "", VLOOKUP(E893, BTA!$A$2:$H$1000, 8, 0))</f>
        <v/>
      </c>
      <c r="E893" s="201" t="str">
        <f>IF(BTA!A894="", "", BTA!A894)</f>
        <v/>
      </c>
    </row>
    <row r="894" spans="1:5">
      <c r="A894" s="240" t="str">
        <f>IF(BTA!W894="", "", BTA!W894)</f>
        <v/>
      </c>
      <c r="B894" s="201" t="str">
        <f>IF(BTA!U894="", "", BTA!U894)</f>
        <v/>
      </c>
      <c r="C894" s="201" t="str">
        <f>IF(E894="", "", VLOOKUP(E894, BTA!$A$2:$H$1000, 8, 0))</f>
        <v/>
      </c>
      <c r="E894" s="201" t="str">
        <f>IF(BTA!A895="", "", BTA!A895)</f>
        <v/>
      </c>
    </row>
    <row r="895" spans="1:5">
      <c r="A895" s="240" t="str">
        <f>IF(BTA!W895="", "", BTA!W895)</f>
        <v/>
      </c>
      <c r="B895" s="201" t="str">
        <f>IF(BTA!U895="", "", BTA!U895)</f>
        <v/>
      </c>
      <c r="C895" s="201" t="str">
        <f>IF(E895="", "", VLOOKUP(E895, BTA!$A$2:$H$1000, 8, 0))</f>
        <v/>
      </c>
      <c r="E895" s="201" t="str">
        <f>IF(BTA!A896="", "", BTA!A896)</f>
        <v/>
      </c>
    </row>
    <row r="896" spans="1:5">
      <c r="A896" s="240" t="str">
        <f>IF(BTA!W896="", "", BTA!W896)</f>
        <v/>
      </c>
      <c r="B896" s="201" t="str">
        <f>IF(BTA!U896="", "", BTA!U896)</f>
        <v/>
      </c>
      <c r="C896" s="201" t="str">
        <f>IF(E896="", "", VLOOKUP(E896, BTA!$A$2:$H$1000, 8, 0))</f>
        <v/>
      </c>
      <c r="E896" s="201" t="str">
        <f>IF(BTA!A897="", "", BTA!A897)</f>
        <v/>
      </c>
    </row>
    <row r="897" spans="1:5">
      <c r="A897" s="240" t="str">
        <f>IF(BTA!W897="", "", BTA!W897)</f>
        <v/>
      </c>
      <c r="B897" s="201" t="str">
        <f>IF(BTA!U897="", "", BTA!U897)</f>
        <v/>
      </c>
      <c r="C897" s="201" t="str">
        <f>IF(E897="", "", VLOOKUP(E897, BTA!$A$2:$H$1000, 8, 0))</f>
        <v/>
      </c>
      <c r="E897" s="201" t="str">
        <f>IF(BTA!A898="", "", BTA!A898)</f>
        <v/>
      </c>
    </row>
    <row r="898" spans="1:5">
      <c r="A898" s="240" t="str">
        <f>IF(BTA!W898="", "", BTA!W898)</f>
        <v/>
      </c>
      <c r="B898" s="201" t="str">
        <f>IF(BTA!U898="", "", BTA!U898)</f>
        <v/>
      </c>
      <c r="C898" s="201" t="str">
        <f>IF(E898="", "", VLOOKUP(E898, BTA!$A$2:$H$1000, 8, 0))</f>
        <v/>
      </c>
      <c r="E898" s="201" t="str">
        <f>IF(BTA!A899="", "", BTA!A899)</f>
        <v/>
      </c>
    </row>
    <row r="899" spans="1:5">
      <c r="A899" s="240" t="str">
        <f>IF(BTA!W899="", "", BTA!W899)</f>
        <v/>
      </c>
      <c r="B899" s="201" t="str">
        <f>IF(BTA!U899="", "", BTA!U899)</f>
        <v/>
      </c>
      <c r="C899" s="201" t="str">
        <f>IF(E899="", "", VLOOKUP(E899, BTA!$A$2:$H$1000, 8, 0))</f>
        <v/>
      </c>
      <c r="E899" s="201" t="str">
        <f>IF(BTA!A900="", "", BTA!A900)</f>
        <v/>
      </c>
    </row>
    <row r="900" spans="1:5">
      <c r="A900" s="240" t="str">
        <f>IF(BTA!W900="", "", BTA!W900)</f>
        <v/>
      </c>
      <c r="B900" s="201" t="str">
        <f>IF(BTA!U900="", "", BTA!U900)</f>
        <v/>
      </c>
      <c r="C900" s="201" t="str">
        <f>IF(E900="", "", VLOOKUP(E900, BTA!$A$2:$H$1000, 8, 0))</f>
        <v/>
      </c>
      <c r="E900" s="201" t="str">
        <f>IF(BTA!A901="", "", BTA!A901)</f>
        <v/>
      </c>
    </row>
    <row r="901" spans="1:5">
      <c r="A901" s="240" t="str">
        <f>IF(BTA!W901="", "", BTA!W901)</f>
        <v/>
      </c>
      <c r="B901" s="201" t="str">
        <f>IF(BTA!U901="", "", BTA!U901)</f>
        <v/>
      </c>
      <c r="C901" s="201" t="str">
        <f>IF(E901="", "", VLOOKUP(E901, BTA!$A$2:$H$1000, 8, 0))</f>
        <v/>
      </c>
      <c r="E901" s="201" t="str">
        <f>IF(BTA!A902="", "", BTA!A902)</f>
        <v/>
      </c>
    </row>
    <row r="902" spans="1:5">
      <c r="A902" s="240" t="str">
        <f>IF(BTA!W902="", "", BTA!W902)</f>
        <v/>
      </c>
      <c r="B902" s="201" t="str">
        <f>IF(BTA!U902="", "", BTA!U902)</f>
        <v/>
      </c>
      <c r="C902" s="201" t="str">
        <f>IF(E902="", "", VLOOKUP(E902, BTA!$A$2:$H$1000, 8, 0))</f>
        <v/>
      </c>
      <c r="E902" s="201" t="str">
        <f>IF(BTA!A903="", "", BTA!A903)</f>
        <v/>
      </c>
    </row>
    <row r="903" spans="1:5">
      <c r="A903" s="240" t="str">
        <f>IF(BTA!W903="", "", BTA!W903)</f>
        <v/>
      </c>
      <c r="B903" s="201" t="str">
        <f>IF(BTA!U903="", "", BTA!U903)</f>
        <v/>
      </c>
      <c r="C903" s="201" t="str">
        <f>IF(E903="", "", VLOOKUP(E903, BTA!$A$2:$H$1000, 8, 0))</f>
        <v/>
      </c>
      <c r="E903" s="201" t="str">
        <f>IF(BTA!A904="", "", BTA!A904)</f>
        <v/>
      </c>
    </row>
    <row r="904" spans="1:5">
      <c r="A904" s="240" t="str">
        <f>IF(BTA!W904="", "", BTA!W904)</f>
        <v/>
      </c>
      <c r="B904" s="201" t="str">
        <f>IF(BTA!U904="", "", BTA!U904)</f>
        <v/>
      </c>
      <c r="C904" s="201" t="str">
        <f>IF(E904="", "", VLOOKUP(E904, BTA!$A$2:$H$1000, 8, 0))</f>
        <v/>
      </c>
      <c r="E904" s="201" t="str">
        <f>IF(BTA!A905="", "", BTA!A905)</f>
        <v/>
      </c>
    </row>
    <row r="905" spans="1:5">
      <c r="A905" s="240" t="str">
        <f>IF(BTA!W905="", "", BTA!W905)</f>
        <v/>
      </c>
      <c r="B905" s="201" t="str">
        <f>IF(BTA!U905="", "", BTA!U905)</f>
        <v/>
      </c>
      <c r="C905" s="201" t="str">
        <f>IF(E905="", "", VLOOKUP(E905, BTA!$A$2:$H$1000, 8, 0))</f>
        <v/>
      </c>
      <c r="E905" s="201" t="str">
        <f>IF(BTA!A906="", "", BTA!A906)</f>
        <v/>
      </c>
    </row>
    <row r="906" spans="1:5">
      <c r="A906" s="240" t="str">
        <f>IF(BTA!W906="", "", BTA!W906)</f>
        <v/>
      </c>
      <c r="B906" s="201" t="str">
        <f>IF(BTA!U906="", "", BTA!U906)</f>
        <v/>
      </c>
      <c r="C906" s="201" t="str">
        <f>IF(E906="", "", VLOOKUP(E906, BTA!$A$2:$H$1000, 8, 0))</f>
        <v/>
      </c>
      <c r="E906" s="201" t="str">
        <f>IF(BTA!A907="", "", BTA!A907)</f>
        <v/>
      </c>
    </row>
    <row r="907" spans="1:5">
      <c r="A907" s="240" t="str">
        <f>IF(BTA!W907="", "", BTA!W907)</f>
        <v/>
      </c>
      <c r="B907" s="201" t="str">
        <f>IF(BTA!U907="", "", BTA!U907)</f>
        <v/>
      </c>
      <c r="C907" s="201" t="str">
        <f>IF(E907="", "", VLOOKUP(E907, BTA!$A$2:$H$1000, 8, 0))</f>
        <v/>
      </c>
      <c r="E907" s="201" t="str">
        <f>IF(BTA!A908="", "", BTA!A908)</f>
        <v/>
      </c>
    </row>
    <row r="908" spans="1:5">
      <c r="A908" s="240" t="str">
        <f>IF(BTA!W908="", "", BTA!W908)</f>
        <v/>
      </c>
      <c r="B908" s="201" t="str">
        <f>IF(BTA!U908="", "", BTA!U908)</f>
        <v/>
      </c>
      <c r="C908" s="201" t="str">
        <f>IF(E908="", "", VLOOKUP(E908, BTA!$A$2:$H$1000, 8, 0))</f>
        <v/>
      </c>
      <c r="E908" s="201" t="str">
        <f>IF(BTA!A909="", "", BTA!A909)</f>
        <v/>
      </c>
    </row>
    <row r="909" spans="1:5">
      <c r="A909" s="240" t="str">
        <f>IF(BTA!W909="", "", BTA!W909)</f>
        <v/>
      </c>
      <c r="B909" s="201" t="str">
        <f>IF(BTA!U909="", "", BTA!U909)</f>
        <v/>
      </c>
      <c r="C909" s="201" t="str">
        <f>IF(E909="", "", VLOOKUP(E909, BTA!$A$2:$H$1000, 8, 0))</f>
        <v/>
      </c>
      <c r="E909" s="201" t="str">
        <f>IF(BTA!A910="", "", BTA!A910)</f>
        <v/>
      </c>
    </row>
    <row r="910" spans="1:5">
      <c r="A910" s="240" t="str">
        <f>IF(BTA!W910="", "", BTA!W910)</f>
        <v/>
      </c>
      <c r="B910" s="201" t="str">
        <f>IF(BTA!U910="", "", BTA!U910)</f>
        <v/>
      </c>
      <c r="C910" s="201" t="str">
        <f>IF(E910="", "", VLOOKUP(E910, BTA!$A$2:$H$1000, 8, 0))</f>
        <v/>
      </c>
      <c r="E910" s="201" t="str">
        <f>IF(BTA!A911="", "", BTA!A911)</f>
        <v/>
      </c>
    </row>
    <row r="911" spans="1:5">
      <c r="A911" s="240" t="str">
        <f>IF(BTA!W911="", "", BTA!W911)</f>
        <v/>
      </c>
      <c r="B911" s="201" t="str">
        <f>IF(BTA!U911="", "", BTA!U911)</f>
        <v/>
      </c>
      <c r="C911" s="201" t="str">
        <f>IF(E911="", "", VLOOKUP(E911, BTA!$A$2:$H$1000, 8, 0))</f>
        <v/>
      </c>
      <c r="E911" s="201" t="str">
        <f>IF(BTA!A912="", "", BTA!A912)</f>
        <v/>
      </c>
    </row>
    <row r="912" spans="1:5">
      <c r="A912" s="240" t="str">
        <f>IF(BTA!W912="", "", BTA!W912)</f>
        <v/>
      </c>
      <c r="B912" s="201" t="str">
        <f>IF(BTA!U912="", "", BTA!U912)</f>
        <v/>
      </c>
      <c r="C912" s="201" t="str">
        <f>IF(E912="", "", VLOOKUP(E912, BTA!$A$2:$H$1000, 8, 0))</f>
        <v/>
      </c>
      <c r="E912" s="201" t="str">
        <f>IF(BTA!A913="", "", BTA!A913)</f>
        <v/>
      </c>
    </row>
    <row r="913" spans="1:5">
      <c r="A913" s="240" t="str">
        <f>IF(BTA!W913="", "", BTA!W913)</f>
        <v/>
      </c>
      <c r="B913" s="201" t="str">
        <f>IF(BTA!U913="", "", BTA!U913)</f>
        <v/>
      </c>
      <c r="C913" s="201" t="str">
        <f>IF(E913="", "", VLOOKUP(E913, BTA!$A$2:$H$1000, 8, 0))</f>
        <v/>
      </c>
      <c r="E913" s="201" t="str">
        <f>IF(BTA!A914="", "", BTA!A914)</f>
        <v/>
      </c>
    </row>
    <row r="914" spans="1:5">
      <c r="A914" s="240" t="str">
        <f>IF(BTA!W914="", "", BTA!W914)</f>
        <v/>
      </c>
      <c r="B914" s="201" t="str">
        <f>IF(BTA!U914="", "", BTA!U914)</f>
        <v/>
      </c>
      <c r="C914" s="201" t="str">
        <f>IF(E914="", "", VLOOKUP(E914, BTA!$A$2:$H$1000, 8, 0))</f>
        <v/>
      </c>
      <c r="E914" s="201" t="str">
        <f>IF(BTA!A915="", "", BTA!A915)</f>
        <v/>
      </c>
    </row>
    <row r="915" spans="1:5">
      <c r="A915" s="240" t="str">
        <f>IF(BTA!W915="", "", BTA!W915)</f>
        <v/>
      </c>
      <c r="B915" s="201" t="str">
        <f>IF(BTA!U915="", "", BTA!U915)</f>
        <v/>
      </c>
      <c r="C915" s="201" t="str">
        <f>IF(E915="", "", VLOOKUP(E915, BTA!$A$2:$H$1000, 8, 0))</f>
        <v/>
      </c>
      <c r="E915" s="201" t="str">
        <f>IF(BTA!A916="", "", BTA!A916)</f>
        <v/>
      </c>
    </row>
    <row r="916" spans="1:5">
      <c r="A916" s="240" t="str">
        <f>IF(BTA!W916="", "", BTA!W916)</f>
        <v/>
      </c>
      <c r="B916" s="201" t="str">
        <f>IF(BTA!U916="", "", BTA!U916)</f>
        <v/>
      </c>
      <c r="C916" s="201" t="str">
        <f>IF(E916="", "", VLOOKUP(E916, BTA!$A$2:$H$1000, 8, 0))</f>
        <v/>
      </c>
      <c r="E916" s="201" t="str">
        <f>IF(BTA!A917="", "", BTA!A917)</f>
        <v/>
      </c>
    </row>
    <row r="917" spans="1:5">
      <c r="A917" s="240" t="str">
        <f>IF(BTA!W917="", "", BTA!W917)</f>
        <v/>
      </c>
      <c r="B917" s="201" t="str">
        <f>IF(BTA!U917="", "", BTA!U917)</f>
        <v/>
      </c>
      <c r="C917" s="201" t="str">
        <f>IF(E917="", "", VLOOKUP(E917, BTA!$A$2:$H$1000, 8, 0))</f>
        <v/>
      </c>
      <c r="E917" s="201" t="str">
        <f>IF(BTA!A918="", "", BTA!A918)</f>
        <v/>
      </c>
    </row>
    <row r="918" spans="1:5">
      <c r="A918" s="240" t="str">
        <f>IF(BTA!W918="", "", BTA!W918)</f>
        <v/>
      </c>
      <c r="B918" s="201" t="str">
        <f>IF(BTA!U918="", "", BTA!U918)</f>
        <v/>
      </c>
      <c r="C918" s="201" t="str">
        <f>IF(E918="", "", VLOOKUP(E918, BTA!$A$2:$H$1000, 8, 0))</f>
        <v/>
      </c>
      <c r="E918" s="201" t="str">
        <f>IF(BTA!A919="", "", BTA!A919)</f>
        <v/>
      </c>
    </row>
    <row r="919" spans="1:5">
      <c r="A919" s="240" t="str">
        <f>IF(BTA!W919="", "", BTA!W919)</f>
        <v/>
      </c>
      <c r="B919" s="201" t="str">
        <f>IF(BTA!U919="", "", BTA!U919)</f>
        <v/>
      </c>
      <c r="C919" s="201" t="str">
        <f>IF(E919="", "", VLOOKUP(E919, BTA!$A$2:$H$1000, 8, 0))</f>
        <v/>
      </c>
      <c r="E919" s="201" t="str">
        <f>IF(BTA!A920="", "", BTA!A920)</f>
        <v/>
      </c>
    </row>
    <row r="920" spans="1:5">
      <c r="A920" s="240" t="str">
        <f>IF(BTA!W920="", "", BTA!W920)</f>
        <v/>
      </c>
      <c r="B920" s="201" t="str">
        <f>IF(BTA!U920="", "", BTA!U920)</f>
        <v/>
      </c>
      <c r="C920" s="201" t="str">
        <f>IF(E920="", "", VLOOKUP(E920, BTA!$A$2:$H$1000, 8, 0))</f>
        <v/>
      </c>
      <c r="E920" s="201" t="str">
        <f>IF(BTA!A921="", "", BTA!A921)</f>
        <v/>
      </c>
    </row>
    <row r="921" spans="1:5">
      <c r="A921" s="240" t="str">
        <f>IF(BTA!W921="", "", BTA!W921)</f>
        <v/>
      </c>
      <c r="B921" s="201" t="str">
        <f>IF(BTA!U921="", "", BTA!U921)</f>
        <v/>
      </c>
      <c r="C921" s="201" t="str">
        <f>IF(E921="", "", VLOOKUP(E921, BTA!$A$2:$H$1000, 8, 0))</f>
        <v/>
      </c>
      <c r="E921" s="201" t="str">
        <f>IF(BTA!A922="", "", BTA!A922)</f>
        <v/>
      </c>
    </row>
    <row r="922" spans="1:5">
      <c r="A922" s="240" t="str">
        <f>IF(BTA!W922="", "", BTA!W922)</f>
        <v/>
      </c>
      <c r="B922" s="201" t="str">
        <f>IF(BTA!U922="", "", BTA!U922)</f>
        <v/>
      </c>
      <c r="C922" s="201" t="str">
        <f>IF(E922="", "", VLOOKUP(E922, BTA!$A$2:$H$1000, 8, 0))</f>
        <v/>
      </c>
      <c r="E922" s="201" t="str">
        <f>IF(BTA!A923="", "", BTA!A923)</f>
        <v/>
      </c>
    </row>
    <row r="923" spans="1:5">
      <c r="A923" s="240" t="str">
        <f>IF(BTA!W923="", "", BTA!W923)</f>
        <v/>
      </c>
      <c r="B923" s="201" t="str">
        <f>IF(BTA!U923="", "", BTA!U923)</f>
        <v/>
      </c>
      <c r="C923" s="201" t="str">
        <f>IF(E923="", "", VLOOKUP(E923, BTA!$A$2:$H$1000, 8, 0))</f>
        <v/>
      </c>
      <c r="E923" s="201" t="str">
        <f>IF(BTA!A924="", "", BTA!A924)</f>
        <v/>
      </c>
    </row>
    <row r="924" spans="1:5">
      <c r="A924" s="240" t="str">
        <f>IF(BTA!W924="", "", BTA!W924)</f>
        <v/>
      </c>
      <c r="B924" s="201" t="str">
        <f>IF(BTA!U924="", "", BTA!U924)</f>
        <v/>
      </c>
      <c r="C924" s="201" t="str">
        <f>IF(E924="", "", VLOOKUP(E924, BTA!$A$2:$H$1000, 8, 0))</f>
        <v/>
      </c>
      <c r="E924" s="201" t="str">
        <f>IF(BTA!A925="", "", BTA!A925)</f>
        <v/>
      </c>
    </row>
    <row r="925" spans="1:5">
      <c r="A925" s="240" t="str">
        <f>IF(BTA!W925="", "", BTA!W925)</f>
        <v/>
      </c>
      <c r="B925" s="201" t="str">
        <f>IF(BTA!U925="", "", BTA!U925)</f>
        <v/>
      </c>
      <c r="C925" s="201" t="str">
        <f>IF(E925="", "", VLOOKUP(E925, BTA!$A$2:$H$1000, 8, 0))</f>
        <v/>
      </c>
      <c r="E925" s="201" t="str">
        <f>IF(BTA!A926="", "", BTA!A926)</f>
        <v/>
      </c>
    </row>
    <row r="926" spans="1:5">
      <c r="A926" s="240" t="str">
        <f>IF(BTA!W926="", "", BTA!W926)</f>
        <v/>
      </c>
      <c r="B926" s="201" t="str">
        <f>IF(BTA!U926="", "", BTA!U926)</f>
        <v/>
      </c>
      <c r="C926" s="201" t="str">
        <f>IF(E926="", "", VLOOKUP(E926, BTA!$A$2:$H$1000, 8, 0))</f>
        <v/>
      </c>
      <c r="E926" s="201" t="str">
        <f>IF(BTA!A927="", "", BTA!A927)</f>
        <v/>
      </c>
    </row>
    <row r="927" spans="1:5">
      <c r="A927" s="240" t="str">
        <f>IF(BTA!W927="", "", BTA!W927)</f>
        <v/>
      </c>
      <c r="B927" s="201" t="str">
        <f>IF(BTA!U927="", "", BTA!U927)</f>
        <v/>
      </c>
      <c r="C927" s="201" t="str">
        <f>IF(E927="", "", VLOOKUP(E927, BTA!$A$2:$H$1000, 8, 0))</f>
        <v/>
      </c>
      <c r="E927" s="201" t="str">
        <f>IF(BTA!A928="", "", BTA!A928)</f>
        <v/>
      </c>
    </row>
    <row r="928" spans="1:5">
      <c r="A928" s="240" t="str">
        <f>IF(BTA!W928="", "", BTA!W928)</f>
        <v/>
      </c>
      <c r="B928" s="201" t="str">
        <f>IF(BTA!U928="", "", BTA!U928)</f>
        <v/>
      </c>
      <c r="C928" s="201" t="str">
        <f>IF(E928="", "", VLOOKUP(E928, BTA!$A$2:$H$1000, 8, 0))</f>
        <v/>
      </c>
      <c r="E928" s="201" t="str">
        <f>IF(BTA!A929="", "", BTA!A929)</f>
        <v/>
      </c>
    </row>
    <row r="929" spans="1:5">
      <c r="A929" s="240" t="str">
        <f>IF(BTA!W929="", "", BTA!W929)</f>
        <v/>
      </c>
      <c r="B929" s="201" t="str">
        <f>IF(BTA!U929="", "", BTA!U929)</f>
        <v/>
      </c>
      <c r="C929" s="201" t="str">
        <f>IF(E929="", "", VLOOKUP(E929, BTA!$A$2:$H$1000, 8, 0))</f>
        <v/>
      </c>
      <c r="E929" s="201" t="str">
        <f>IF(BTA!A930="", "", BTA!A930)</f>
        <v/>
      </c>
    </row>
    <row r="930" spans="1:5">
      <c r="A930" s="240" t="str">
        <f>IF(BTA!W930="", "", BTA!W930)</f>
        <v/>
      </c>
      <c r="B930" s="201" t="str">
        <f>IF(BTA!U930="", "", BTA!U930)</f>
        <v/>
      </c>
      <c r="C930" s="201" t="str">
        <f>IF(E930="", "", VLOOKUP(E930, BTA!$A$2:$H$1000, 8, 0))</f>
        <v/>
      </c>
      <c r="E930" s="201" t="str">
        <f>IF(BTA!A931="", "", BTA!A931)</f>
        <v/>
      </c>
    </row>
    <row r="931" spans="1:5">
      <c r="A931" s="240" t="str">
        <f>IF(BTA!W931="", "", BTA!W931)</f>
        <v/>
      </c>
      <c r="B931" s="201" t="str">
        <f>IF(BTA!U931="", "", BTA!U931)</f>
        <v/>
      </c>
      <c r="C931" s="201" t="str">
        <f>IF(E931="", "", VLOOKUP(E931, BTA!$A$2:$H$1000, 8, 0))</f>
        <v/>
      </c>
      <c r="E931" s="201" t="str">
        <f>IF(BTA!A932="", "", BTA!A932)</f>
        <v/>
      </c>
    </row>
    <row r="932" spans="1:5">
      <c r="A932" s="240" t="str">
        <f>IF(BTA!W932="", "", BTA!W932)</f>
        <v/>
      </c>
      <c r="B932" s="201" t="str">
        <f>IF(BTA!U932="", "", BTA!U932)</f>
        <v/>
      </c>
      <c r="C932" s="201" t="str">
        <f>IF(E932="", "", VLOOKUP(E932, BTA!$A$2:$H$1000, 8, 0))</f>
        <v/>
      </c>
      <c r="E932" s="201" t="str">
        <f>IF(BTA!A933="", "", BTA!A933)</f>
        <v/>
      </c>
    </row>
    <row r="933" spans="1:5">
      <c r="A933" s="240" t="str">
        <f>IF(BTA!W933="", "", BTA!W933)</f>
        <v/>
      </c>
      <c r="B933" s="201" t="str">
        <f>IF(BTA!U933="", "", BTA!U933)</f>
        <v/>
      </c>
      <c r="C933" s="201" t="str">
        <f>IF(E933="", "", VLOOKUP(E933, BTA!$A$2:$H$1000, 8, 0))</f>
        <v/>
      </c>
      <c r="E933" s="201" t="str">
        <f>IF(BTA!A934="", "", BTA!A934)</f>
        <v/>
      </c>
    </row>
    <row r="934" spans="1:5">
      <c r="A934" s="240" t="str">
        <f>IF(BTA!W934="", "", BTA!W934)</f>
        <v/>
      </c>
      <c r="B934" s="201" t="str">
        <f>IF(BTA!U934="", "", BTA!U934)</f>
        <v/>
      </c>
      <c r="C934" s="201" t="str">
        <f>IF(E934="", "", VLOOKUP(E934, BTA!$A$2:$H$1000, 8, 0))</f>
        <v/>
      </c>
      <c r="E934" s="201" t="str">
        <f>IF(BTA!A935="", "", BTA!A935)</f>
        <v/>
      </c>
    </row>
    <row r="935" spans="1:5">
      <c r="A935" s="240" t="str">
        <f>IF(BTA!W935="", "", BTA!W935)</f>
        <v/>
      </c>
      <c r="B935" s="201" t="str">
        <f>IF(BTA!U935="", "", BTA!U935)</f>
        <v/>
      </c>
      <c r="C935" s="201" t="str">
        <f>IF(E935="", "", VLOOKUP(E935, BTA!$A$2:$H$1000, 8, 0))</f>
        <v/>
      </c>
      <c r="E935" s="201" t="str">
        <f>IF(BTA!A936="", "", BTA!A936)</f>
        <v/>
      </c>
    </row>
    <row r="936" spans="1:5">
      <c r="A936" s="240" t="str">
        <f>IF(BTA!W936="", "", BTA!W936)</f>
        <v/>
      </c>
      <c r="B936" s="201" t="str">
        <f>IF(BTA!U936="", "", BTA!U936)</f>
        <v/>
      </c>
      <c r="C936" s="201" t="str">
        <f>IF(E936="", "", VLOOKUP(E936, BTA!$A$2:$H$1000, 8, 0))</f>
        <v/>
      </c>
      <c r="E936" s="201" t="str">
        <f>IF(BTA!A937="", "", BTA!A937)</f>
        <v/>
      </c>
    </row>
    <row r="937" spans="1:5">
      <c r="A937" s="240" t="str">
        <f>IF(BTA!W937="", "", BTA!W937)</f>
        <v/>
      </c>
      <c r="B937" s="201" t="str">
        <f>IF(BTA!U937="", "", BTA!U937)</f>
        <v/>
      </c>
      <c r="C937" s="201" t="str">
        <f>IF(E937="", "", VLOOKUP(E937, BTA!$A$2:$H$1000, 8, 0))</f>
        <v/>
      </c>
      <c r="E937" s="201" t="str">
        <f>IF(BTA!A938="", "", BTA!A938)</f>
        <v/>
      </c>
    </row>
    <row r="938" spans="1:5">
      <c r="A938" s="240" t="str">
        <f>IF(BTA!W938="", "", BTA!W938)</f>
        <v/>
      </c>
      <c r="B938" s="201" t="str">
        <f>IF(BTA!U938="", "", BTA!U938)</f>
        <v/>
      </c>
      <c r="C938" s="201" t="str">
        <f>IF(E938="", "", VLOOKUP(E938, BTA!$A$2:$H$1000, 8, 0))</f>
        <v/>
      </c>
      <c r="E938" s="201" t="str">
        <f>IF(BTA!A939="", "", BTA!A939)</f>
        <v/>
      </c>
    </row>
    <row r="939" spans="1:5">
      <c r="A939" s="240" t="str">
        <f>IF(BTA!W939="", "", BTA!W939)</f>
        <v/>
      </c>
      <c r="B939" s="201" t="str">
        <f>IF(BTA!U939="", "", BTA!U939)</f>
        <v/>
      </c>
      <c r="C939" s="201" t="str">
        <f>IF(E939="", "", VLOOKUP(E939, BTA!$A$2:$H$1000, 8, 0))</f>
        <v/>
      </c>
      <c r="E939" s="201" t="str">
        <f>IF(BTA!A940="", "", BTA!A940)</f>
        <v/>
      </c>
    </row>
    <row r="940" spans="1:5">
      <c r="A940" s="240" t="str">
        <f>IF(BTA!W940="", "", BTA!W940)</f>
        <v/>
      </c>
      <c r="B940" s="201" t="str">
        <f>IF(BTA!U940="", "", BTA!U940)</f>
        <v/>
      </c>
      <c r="C940" s="201" t="str">
        <f>IF(E940="", "", VLOOKUP(E940, BTA!$A$2:$H$1000, 8, 0))</f>
        <v/>
      </c>
      <c r="E940" s="201" t="str">
        <f>IF(BTA!A941="", "", BTA!A941)</f>
        <v/>
      </c>
    </row>
    <row r="941" spans="1:5">
      <c r="A941" s="240" t="str">
        <f>IF(BTA!W941="", "", BTA!W941)</f>
        <v/>
      </c>
      <c r="B941" s="201" t="str">
        <f>IF(BTA!U941="", "", BTA!U941)</f>
        <v/>
      </c>
      <c r="C941" s="201" t="str">
        <f>IF(E941="", "", VLOOKUP(E941, BTA!$A$2:$H$1000, 8, 0))</f>
        <v/>
      </c>
      <c r="E941" s="201" t="str">
        <f>IF(BTA!A942="", "", BTA!A942)</f>
        <v/>
      </c>
    </row>
    <row r="942" spans="1:5">
      <c r="A942" s="240" t="str">
        <f>IF(BTA!W942="", "", BTA!W942)</f>
        <v/>
      </c>
      <c r="B942" s="201" t="str">
        <f>IF(BTA!U942="", "", BTA!U942)</f>
        <v/>
      </c>
      <c r="C942" s="201" t="str">
        <f>IF(E942="", "", VLOOKUP(E942, BTA!$A$2:$H$1000, 8, 0))</f>
        <v/>
      </c>
      <c r="E942" s="201" t="str">
        <f>IF(BTA!A943="", "", BTA!A943)</f>
        <v/>
      </c>
    </row>
    <row r="943" spans="1:5">
      <c r="A943" s="240" t="str">
        <f>IF(BTA!W943="", "", BTA!W943)</f>
        <v/>
      </c>
      <c r="B943" s="201" t="str">
        <f>IF(BTA!U943="", "", BTA!U943)</f>
        <v/>
      </c>
      <c r="C943" s="201" t="str">
        <f>IF(E943="", "", VLOOKUP(E943, BTA!$A$2:$H$1000, 8, 0))</f>
        <v/>
      </c>
      <c r="E943" s="201" t="str">
        <f>IF(BTA!A944="", "", BTA!A944)</f>
        <v/>
      </c>
    </row>
    <row r="944" spans="1:5">
      <c r="A944" s="240" t="str">
        <f>IF(BTA!W944="", "", BTA!W944)</f>
        <v/>
      </c>
      <c r="B944" s="201" t="str">
        <f>IF(BTA!U944="", "", BTA!U944)</f>
        <v/>
      </c>
      <c r="C944" s="201" t="str">
        <f>IF(E944="", "", VLOOKUP(E944, BTA!$A$2:$H$1000, 8, 0))</f>
        <v/>
      </c>
      <c r="E944" s="201" t="str">
        <f>IF(BTA!A945="", "", BTA!A945)</f>
        <v/>
      </c>
    </row>
    <row r="945" spans="1:5">
      <c r="A945" s="240" t="str">
        <f>IF(BTA!W945="", "", BTA!W945)</f>
        <v/>
      </c>
      <c r="B945" s="201" t="str">
        <f>IF(BTA!U945="", "", BTA!U945)</f>
        <v/>
      </c>
      <c r="C945" s="201" t="str">
        <f>IF(E945="", "", VLOOKUP(E945, BTA!$A$2:$H$1000, 8, 0))</f>
        <v/>
      </c>
      <c r="E945" s="201" t="str">
        <f>IF(BTA!A946="", "", BTA!A946)</f>
        <v/>
      </c>
    </row>
    <row r="946" spans="1:5">
      <c r="A946" s="240" t="str">
        <f>IF(BTA!W946="", "", BTA!W946)</f>
        <v/>
      </c>
      <c r="B946" s="201" t="str">
        <f>IF(BTA!U946="", "", BTA!U946)</f>
        <v/>
      </c>
      <c r="C946" s="201" t="str">
        <f>IF(E946="", "", VLOOKUP(E946, BTA!$A$2:$H$1000, 8, 0))</f>
        <v/>
      </c>
      <c r="E946" s="201" t="str">
        <f>IF(BTA!A947="", "", BTA!A947)</f>
        <v/>
      </c>
    </row>
    <row r="947" spans="1:5">
      <c r="A947" s="240" t="str">
        <f>IF(BTA!W947="", "", BTA!W947)</f>
        <v/>
      </c>
      <c r="B947" s="201" t="str">
        <f>IF(BTA!U947="", "", BTA!U947)</f>
        <v/>
      </c>
      <c r="C947" s="201" t="str">
        <f>IF(E947="", "", VLOOKUP(E947, BTA!$A$2:$H$1000, 8, 0))</f>
        <v/>
      </c>
      <c r="E947" s="201" t="str">
        <f>IF(BTA!A948="", "", BTA!A948)</f>
        <v/>
      </c>
    </row>
    <row r="948" spans="1:5">
      <c r="A948" s="240" t="str">
        <f>IF(BTA!W948="", "", BTA!W948)</f>
        <v/>
      </c>
      <c r="B948" s="201" t="str">
        <f>IF(BTA!U948="", "", BTA!U948)</f>
        <v/>
      </c>
      <c r="C948" s="201" t="str">
        <f>IF(E948="", "", VLOOKUP(E948, BTA!$A$2:$H$1000, 8, 0))</f>
        <v/>
      </c>
      <c r="E948" s="201" t="str">
        <f>IF(BTA!A949="", "", BTA!A949)</f>
        <v/>
      </c>
    </row>
    <row r="949" spans="1:5">
      <c r="A949" s="240" t="str">
        <f>IF(BTA!W949="", "", BTA!W949)</f>
        <v/>
      </c>
      <c r="B949" s="201" t="str">
        <f>IF(BTA!U949="", "", BTA!U949)</f>
        <v/>
      </c>
      <c r="C949" s="201" t="str">
        <f>IF(E949="", "", VLOOKUP(E949, BTA!$A$2:$H$1000, 8, 0))</f>
        <v/>
      </c>
      <c r="E949" s="201" t="str">
        <f>IF(BTA!A950="", "", BTA!A950)</f>
        <v/>
      </c>
    </row>
    <row r="950" spans="1:5">
      <c r="A950" s="240" t="str">
        <f>IF(BTA!W950="", "", BTA!W950)</f>
        <v/>
      </c>
      <c r="B950" s="201" t="str">
        <f>IF(BTA!U950="", "", BTA!U950)</f>
        <v/>
      </c>
      <c r="C950" s="201" t="str">
        <f>IF(E950="", "", VLOOKUP(E950, BTA!$A$2:$H$1000, 8, 0))</f>
        <v/>
      </c>
      <c r="E950" s="201" t="str">
        <f>IF(BTA!A951="", "", BTA!A951)</f>
        <v/>
      </c>
    </row>
    <row r="951" spans="1:5">
      <c r="A951" s="240" t="str">
        <f>IF(BTA!W951="", "", BTA!W951)</f>
        <v/>
      </c>
      <c r="B951" s="201" t="str">
        <f>IF(BTA!U951="", "", BTA!U951)</f>
        <v/>
      </c>
      <c r="C951" s="201" t="str">
        <f>IF(E951="", "", VLOOKUP(E951, BTA!$A$2:$H$1000, 8, 0))</f>
        <v/>
      </c>
      <c r="E951" s="201" t="str">
        <f>IF(BTA!A952="", "", BTA!A952)</f>
        <v/>
      </c>
    </row>
    <row r="952" spans="1:5">
      <c r="A952" s="240" t="str">
        <f>IF(BTA!W952="", "", BTA!W952)</f>
        <v/>
      </c>
      <c r="B952" s="201" t="str">
        <f>IF(BTA!U952="", "", BTA!U952)</f>
        <v/>
      </c>
      <c r="C952" s="201" t="str">
        <f>IF(E952="", "", VLOOKUP(E952, BTA!$A$2:$H$1000, 8, 0))</f>
        <v/>
      </c>
      <c r="E952" s="201" t="str">
        <f>IF(BTA!A953="", "", BTA!A953)</f>
        <v/>
      </c>
    </row>
    <row r="953" spans="1:5">
      <c r="A953" s="240" t="str">
        <f>IF(BTA!W953="", "", BTA!W953)</f>
        <v/>
      </c>
      <c r="B953" s="201" t="str">
        <f>IF(BTA!U953="", "", BTA!U953)</f>
        <v/>
      </c>
      <c r="C953" s="201" t="str">
        <f>IF(E953="", "", VLOOKUP(E953, BTA!$A$2:$H$1000, 8, 0))</f>
        <v/>
      </c>
      <c r="E953" s="201" t="str">
        <f>IF(BTA!A954="", "", BTA!A954)</f>
        <v/>
      </c>
    </row>
    <row r="954" spans="1:5">
      <c r="A954" s="240" t="str">
        <f>IF(BTA!W954="", "", BTA!W954)</f>
        <v/>
      </c>
      <c r="B954" s="201" t="str">
        <f>IF(BTA!U954="", "", BTA!U954)</f>
        <v/>
      </c>
      <c r="C954" s="201" t="str">
        <f>IF(E954="", "", VLOOKUP(E954, BTA!$A$2:$H$1000, 8, 0))</f>
        <v/>
      </c>
      <c r="E954" s="201" t="str">
        <f>IF(BTA!A955="", "", BTA!A955)</f>
        <v/>
      </c>
    </row>
    <row r="955" spans="1:5">
      <c r="A955" s="240" t="str">
        <f>IF(BTA!W955="", "", BTA!W955)</f>
        <v/>
      </c>
      <c r="B955" s="201" t="str">
        <f>IF(BTA!U955="", "", BTA!U955)</f>
        <v/>
      </c>
      <c r="C955" s="201" t="str">
        <f>IF(E955="", "", VLOOKUP(E955, BTA!$A$2:$H$1000, 8, 0))</f>
        <v/>
      </c>
      <c r="E955" s="201" t="str">
        <f>IF(BTA!A956="", "", BTA!A956)</f>
        <v/>
      </c>
    </row>
    <row r="956" spans="1:5">
      <c r="A956" s="240" t="str">
        <f>IF(BTA!W956="", "", BTA!W956)</f>
        <v/>
      </c>
      <c r="B956" s="201" t="str">
        <f>IF(BTA!U956="", "", BTA!U956)</f>
        <v/>
      </c>
      <c r="C956" s="201" t="str">
        <f>IF(E956="", "", VLOOKUP(E956, BTA!$A$2:$H$1000, 8, 0))</f>
        <v/>
      </c>
      <c r="E956" s="201" t="str">
        <f>IF(BTA!A957="", "", BTA!A957)</f>
        <v/>
      </c>
    </row>
    <row r="957" spans="1:5">
      <c r="A957" s="240" t="str">
        <f>IF(BTA!W957="", "", BTA!W957)</f>
        <v/>
      </c>
      <c r="B957" s="201" t="str">
        <f>IF(BTA!U957="", "", BTA!U957)</f>
        <v/>
      </c>
      <c r="C957" s="201" t="str">
        <f>IF(E957="", "", VLOOKUP(E957, BTA!$A$2:$H$1000, 8, 0))</f>
        <v/>
      </c>
      <c r="E957" s="201" t="str">
        <f>IF(BTA!A958="", "", BTA!A958)</f>
        <v/>
      </c>
    </row>
    <row r="958" spans="1:5">
      <c r="A958" s="240" t="str">
        <f>IF(BTA!W958="", "", BTA!W958)</f>
        <v/>
      </c>
      <c r="B958" s="201" t="str">
        <f>IF(BTA!U958="", "", BTA!U958)</f>
        <v/>
      </c>
      <c r="C958" s="201" t="str">
        <f>IF(E958="", "", VLOOKUP(E958, BTA!$A$2:$H$1000, 8, 0))</f>
        <v/>
      </c>
      <c r="E958" s="201" t="str">
        <f>IF(BTA!A959="", "", BTA!A959)</f>
        <v/>
      </c>
    </row>
    <row r="959" spans="1:5">
      <c r="A959" s="240" t="str">
        <f>IF(BTA!W959="", "", BTA!W959)</f>
        <v/>
      </c>
      <c r="B959" s="201" t="str">
        <f>IF(BTA!U959="", "", BTA!U959)</f>
        <v/>
      </c>
      <c r="C959" s="201" t="str">
        <f>IF(E959="", "", VLOOKUP(E959, BTA!$A$2:$H$1000, 8, 0))</f>
        <v/>
      </c>
      <c r="E959" s="201" t="str">
        <f>IF(BTA!A960="", "", BTA!A960)</f>
        <v/>
      </c>
    </row>
    <row r="960" spans="1:5">
      <c r="A960" s="240" t="str">
        <f>IF(BTA!W960="", "", BTA!W960)</f>
        <v/>
      </c>
      <c r="B960" s="201" t="str">
        <f>IF(BTA!U960="", "", BTA!U960)</f>
        <v/>
      </c>
      <c r="C960" s="201" t="str">
        <f>IF(E960="", "", VLOOKUP(E960, BTA!$A$2:$H$1000, 8, 0))</f>
        <v/>
      </c>
      <c r="E960" s="201" t="str">
        <f>IF(BTA!A961="", "", BTA!A961)</f>
        <v/>
      </c>
    </row>
    <row r="961" spans="1:5">
      <c r="A961" s="240" t="str">
        <f>IF(BTA!W961="", "", BTA!W961)</f>
        <v/>
      </c>
      <c r="B961" s="201" t="str">
        <f>IF(BTA!U961="", "", BTA!U961)</f>
        <v/>
      </c>
      <c r="C961" s="201" t="str">
        <f>IF(E961="", "", VLOOKUP(E961, BTA!$A$2:$H$1000, 8, 0))</f>
        <v/>
      </c>
      <c r="E961" s="201" t="str">
        <f>IF(BTA!A962="", "", BTA!A962)</f>
        <v/>
      </c>
    </row>
    <row r="962" spans="1:5">
      <c r="A962" s="240" t="str">
        <f>IF(BTA!W962="", "", BTA!W962)</f>
        <v/>
      </c>
      <c r="B962" s="201" t="str">
        <f>IF(BTA!U962="", "", BTA!U962)</f>
        <v/>
      </c>
      <c r="C962" s="201" t="str">
        <f>IF(E962="", "", VLOOKUP(E962, BTA!$A$2:$H$1000, 8, 0))</f>
        <v/>
      </c>
      <c r="E962" s="201" t="str">
        <f>IF(BTA!A963="", "", BTA!A963)</f>
        <v/>
      </c>
    </row>
    <row r="963" spans="1:5">
      <c r="A963" s="240" t="str">
        <f>IF(BTA!W963="", "", BTA!W963)</f>
        <v/>
      </c>
      <c r="B963" s="201" t="str">
        <f>IF(BTA!U963="", "", BTA!U963)</f>
        <v/>
      </c>
      <c r="C963" s="201" t="str">
        <f>IF(E963="", "", VLOOKUP(E963, BTA!$A$2:$H$1000, 8, 0))</f>
        <v/>
      </c>
      <c r="E963" s="201" t="str">
        <f>IF(BTA!A964="", "", BTA!A964)</f>
        <v/>
      </c>
    </row>
    <row r="964" spans="1:5">
      <c r="A964" s="240" t="str">
        <f>IF(BTA!W964="", "", BTA!W964)</f>
        <v/>
      </c>
      <c r="B964" s="201" t="str">
        <f>IF(BTA!U964="", "", BTA!U964)</f>
        <v/>
      </c>
      <c r="C964" s="201" t="str">
        <f>IF(E964="", "", VLOOKUP(E964, BTA!$A$2:$H$1000, 8, 0))</f>
        <v/>
      </c>
      <c r="E964" s="201" t="str">
        <f>IF(BTA!A965="", "", BTA!A965)</f>
        <v/>
      </c>
    </row>
    <row r="965" spans="1:5">
      <c r="A965" s="240" t="str">
        <f>IF(BTA!W965="", "", BTA!W965)</f>
        <v/>
      </c>
      <c r="B965" s="201" t="str">
        <f>IF(BTA!U965="", "", BTA!U965)</f>
        <v/>
      </c>
      <c r="C965" s="201" t="str">
        <f>IF(E965="", "", VLOOKUP(E965, BTA!$A$2:$H$1000, 8, 0))</f>
        <v/>
      </c>
      <c r="E965" s="201" t="str">
        <f>IF(BTA!A966="", "", BTA!A966)</f>
        <v/>
      </c>
    </row>
    <row r="966" spans="1:5">
      <c r="A966" s="240" t="str">
        <f>IF(BTA!W966="", "", BTA!W966)</f>
        <v/>
      </c>
      <c r="B966" s="201" t="str">
        <f>IF(BTA!U966="", "", BTA!U966)</f>
        <v/>
      </c>
      <c r="C966" s="201" t="str">
        <f>IF(E966="", "", VLOOKUP(E966, BTA!$A$2:$H$1000, 8, 0))</f>
        <v/>
      </c>
      <c r="E966" s="201" t="str">
        <f>IF(BTA!A967="", "", BTA!A967)</f>
        <v/>
      </c>
    </row>
    <row r="967" spans="1:5">
      <c r="A967" s="240" t="str">
        <f>IF(BTA!W967="", "", BTA!W967)</f>
        <v/>
      </c>
      <c r="B967" s="201" t="str">
        <f>IF(BTA!U967="", "", BTA!U967)</f>
        <v/>
      </c>
      <c r="C967" s="201" t="str">
        <f>IF(E967="", "", VLOOKUP(E967, BTA!$A$2:$H$1000, 8, 0))</f>
        <v/>
      </c>
      <c r="E967" s="201" t="str">
        <f>IF(BTA!A968="", "", BTA!A968)</f>
        <v/>
      </c>
    </row>
    <row r="968" spans="1:5">
      <c r="A968" s="240" t="str">
        <f>IF(BTA!W968="", "", BTA!W968)</f>
        <v/>
      </c>
      <c r="B968" s="201" t="str">
        <f>IF(BTA!U968="", "", BTA!U968)</f>
        <v/>
      </c>
      <c r="C968" s="201" t="str">
        <f>IF(E968="", "", VLOOKUP(E968, BTA!$A$2:$H$1000, 8, 0))</f>
        <v/>
      </c>
      <c r="E968" s="201" t="str">
        <f>IF(BTA!A969="", "", BTA!A969)</f>
        <v/>
      </c>
    </row>
    <row r="969" spans="1:5">
      <c r="A969" s="240" t="str">
        <f>IF(BTA!W969="", "", BTA!W969)</f>
        <v/>
      </c>
      <c r="B969" s="201" t="str">
        <f>IF(BTA!U969="", "", BTA!U969)</f>
        <v/>
      </c>
      <c r="C969" s="201" t="str">
        <f>IF(E969="", "", VLOOKUP(E969, BTA!$A$2:$H$1000, 8, 0))</f>
        <v/>
      </c>
      <c r="E969" s="201" t="str">
        <f>IF(BTA!A970="", "", BTA!A970)</f>
        <v/>
      </c>
    </row>
    <row r="970" spans="1:5">
      <c r="A970" s="240" t="str">
        <f>IF(BTA!W970="", "", BTA!W970)</f>
        <v/>
      </c>
      <c r="B970" s="201" t="str">
        <f>IF(BTA!U970="", "", BTA!U970)</f>
        <v/>
      </c>
      <c r="C970" s="201" t="str">
        <f>IF(E970="", "", VLOOKUP(E970, BTA!$A$2:$H$1000, 8, 0))</f>
        <v/>
      </c>
      <c r="E970" s="201" t="str">
        <f>IF(BTA!A971="", "", BTA!A971)</f>
        <v/>
      </c>
    </row>
    <row r="971" spans="1:5">
      <c r="A971" s="240" t="str">
        <f>IF(BTA!W971="", "", BTA!W971)</f>
        <v/>
      </c>
      <c r="B971" s="201" t="str">
        <f>IF(BTA!U971="", "", BTA!U971)</f>
        <v/>
      </c>
      <c r="C971" s="201" t="str">
        <f>IF(E971="", "", VLOOKUP(E971, BTA!$A$2:$H$1000, 8, 0))</f>
        <v/>
      </c>
      <c r="E971" s="201" t="str">
        <f>IF(BTA!A972="", "", BTA!A972)</f>
        <v/>
      </c>
    </row>
    <row r="972" spans="1:5">
      <c r="A972" s="240" t="str">
        <f>IF(BTA!W972="", "", BTA!W972)</f>
        <v/>
      </c>
      <c r="B972" s="201" t="str">
        <f>IF(BTA!U972="", "", BTA!U972)</f>
        <v/>
      </c>
      <c r="C972" s="201" t="str">
        <f>IF(E972="", "", VLOOKUP(E972, BTA!$A$2:$H$1000, 8, 0))</f>
        <v/>
      </c>
      <c r="E972" s="201" t="str">
        <f>IF(BTA!A973="", "", BTA!A973)</f>
        <v/>
      </c>
    </row>
    <row r="973" spans="1:5">
      <c r="A973" s="240" t="str">
        <f>IF(BTA!W973="", "", BTA!W973)</f>
        <v/>
      </c>
      <c r="B973" s="201" t="str">
        <f>IF(BTA!U973="", "", BTA!U973)</f>
        <v/>
      </c>
      <c r="C973" s="201" t="str">
        <f>IF(E973="", "", VLOOKUP(E973, BTA!$A$2:$H$1000, 8, 0))</f>
        <v/>
      </c>
      <c r="E973" s="201" t="str">
        <f>IF(BTA!A974="", "", BTA!A974)</f>
        <v/>
      </c>
    </row>
    <row r="974" spans="1:5">
      <c r="A974" s="240" t="str">
        <f>IF(BTA!W974="", "", BTA!W974)</f>
        <v/>
      </c>
      <c r="B974" s="201" t="str">
        <f>IF(BTA!U974="", "", BTA!U974)</f>
        <v/>
      </c>
      <c r="C974" s="201" t="str">
        <f>IF(E974="", "", VLOOKUP(E974, BTA!$A$2:$H$1000, 8, 0))</f>
        <v/>
      </c>
      <c r="E974" s="201" t="str">
        <f>IF(BTA!A975="", "", BTA!A975)</f>
        <v/>
      </c>
    </row>
    <row r="975" spans="1:5">
      <c r="A975" s="240" t="str">
        <f>IF(BTA!W975="", "", BTA!W975)</f>
        <v/>
      </c>
      <c r="B975" s="201" t="str">
        <f>IF(BTA!U975="", "", BTA!U975)</f>
        <v/>
      </c>
      <c r="C975" s="201" t="str">
        <f>IF(E975="", "", VLOOKUP(E975, BTA!$A$2:$H$1000, 8, 0))</f>
        <v/>
      </c>
      <c r="E975" s="201" t="str">
        <f>IF(BTA!A976="", "", BTA!A976)</f>
        <v/>
      </c>
    </row>
    <row r="976" spans="1:5">
      <c r="A976" s="240" t="str">
        <f>IF(BTA!W976="", "", BTA!W976)</f>
        <v/>
      </c>
      <c r="B976" s="201" t="str">
        <f>IF(BTA!U976="", "", BTA!U976)</f>
        <v/>
      </c>
      <c r="C976" s="201" t="str">
        <f>IF(E976="", "", VLOOKUP(E976, BTA!$A$2:$H$1000, 8, 0))</f>
        <v/>
      </c>
      <c r="E976" s="201" t="str">
        <f>IF(BTA!A977="", "", BTA!A977)</f>
        <v/>
      </c>
    </row>
    <row r="977" spans="1:5">
      <c r="A977" s="240" t="str">
        <f>IF(BTA!W977="", "", BTA!W977)</f>
        <v/>
      </c>
      <c r="B977" s="201" t="str">
        <f>IF(BTA!U977="", "", BTA!U977)</f>
        <v/>
      </c>
      <c r="C977" s="201" t="str">
        <f>IF(E977="", "", VLOOKUP(E977, BTA!$A$2:$H$1000, 8, 0))</f>
        <v/>
      </c>
      <c r="E977" s="201" t="str">
        <f>IF(BTA!A978="", "", BTA!A978)</f>
        <v/>
      </c>
    </row>
    <row r="978" spans="1:5">
      <c r="A978" s="240" t="str">
        <f>IF(BTA!W978="", "", BTA!W978)</f>
        <v/>
      </c>
      <c r="B978" s="201" t="str">
        <f>IF(BTA!U978="", "", BTA!U978)</f>
        <v/>
      </c>
      <c r="C978" s="201" t="str">
        <f>IF(E978="", "", VLOOKUP(E978, BTA!$A$2:$H$1000, 8, 0))</f>
        <v/>
      </c>
      <c r="E978" s="201" t="str">
        <f>IF(BTA!A979="", "", BTA!A979)</f>
        <v/>
      </c>
    </row>
    <row r="979" spans="1:5">
      <c r="A979" s="240" t="str">
        <f>IF(BTA!W979="", "", BTA!W979)</f>
        <v/>
      </c>
      <c r="B979" s="201" t="str">
        <f>IF(BTA!U979="", "", BTA!U979)</f>
        <v/>
      </c>
      <c r="C979" s="201" t="str">
        <f>IF(E979="", "", VLOOKUP(E979, BTA!$A$2:$H$1000, 8, 0))</f>
        <v/>
      </c>
      <c r="E979" s="201" t="str">
        <f>IF(BTA!A980="", "", BTA!A980)</f>
        <v/>
      </c>
    </row>
    <row r="980" spans="1:5">
      <c r="A980" s="240" t="str">
        <f>IF(BTA!W980="", "", BTA!W980)</f>
        <v/>
      </c>
      <c r="B980" s="201" t="str">
        <f>IF(BTA!U980="", "", BTA!U980)</f>
        <v/>
      </c>
      <c r="C980" s="201" t="str">
        <f>IF(E980="", "", VLOOKUP(E980, BTA!$A$2:$H$1000, 8, 0))</f>
        <v/>
      </c>
      <c r="E980" s="201" t="str">
        <f>IF(BTA!A981="", "", BTA!A981)</f>
        <v/>
      </c>
    </row>
    <row r="981" spans="1:5">
      <c r="A981" s="240" t="str">
        <f>IF(BTA!W981="", "", BTA!W981)</f>
        <v/>
      </c>
      <c r="B981" s="201" t="str">
        <f>IF(BTA!U981="", "", BTA!U981)</f>
        <v/>
      </c>
      <c r="C981" s="201" t="str">
        <f>IF(E981="", "", VLOOKUP(E981, BTA!$A$2:$H$1000, 8, 0))</f>
        <v/>
      </c>
      <c r="E981" s="201" t="str">
        <f>IF(BTA!A982="", "", BTA!A982)</f>
        <v/>
      </c>
    </row>
    <row r="982" spans="1:5">
      <c r="A982" s="240" t="str">
        <f>IF(BTA!W982="", "", BTA!W982)</f>
        <v/>
      </c>
      <c r="B982" s="201" t="str">
        <f>IF(BTA!U982="", "", BTA!U982)</f>
        <v/>
      </c>
      <c r="C982" s="201" t="str">
        <f>IF(E982="", "", VLOOKUP(E982, BTA!$A$2:$H$1000, 8, 0))</f>
        <v/>
      </c>
      <c r="E982" s="201" t="str">
        <f>IF(BTA!A983="", "", BTA!A983)</f>
        <v/>
      </c>
    </row>
    <row r="983" spans="1:5">
      <c r="A983" s="240" t="str">
        <f>IF(BTA!W983="", "", BTA!W983)</f>
        <v/>
      </c>
      <c r="B983" s="201" t="str">
        <f>IF(BTA!U983="", "", BTA!U983)</f>
        <v/>
      </c>
      <c r="C983" s="201" t="str">
        <f>IF(E983="", "", VLOOKUP(E983, BTA!$A$2:$H$1000, 8, 0))</f>
        <v/>
      </c>
      <c r="E983" s="201" t="str">
        <f>IF(BTA!A984="", "", BTA!A984)</f>
        <v/>
      </c>
    </row>
    <row r="984" spans="1:5">
      <c r="A984" s="240" t="str">
        <f>IF(BTA!W984="", "", BTA!W984)</f>
        <v/>
      </c>
      <c r="B984" s="201" t="str">
        <f>IF(BTA!U984="", "", BTA!U984)</f>
        <v/>
      </c>
      <c r="C984" s="201" t="str">
        <f>IF(E984="", "", VLOOKUP(E984, BTA!$A$2:$H$1000, 8, 0))</f>
        <v/>
      </c>
      <c r="E984" s="201" t="str">
        <f>IF(BTA!A985="", "", BTA!A985)</f>
        <v/>
      </c>
    </row>
    <row r="985" spans="1:5">
      <c r="A985" s="240" t="str">
        <f>IF(BTA!W985="", "", BTA!W985)</f>
        <v/>
      </c>
      <c r="B985" s="201" t="str">
        <f>IF(BTA!U985="", "", BTA!U985)</f>
        <v/>
      </c>
      <c r="C985" s="201" t="str">
        <f>IF(E985="", "", VLOOKUP(E985, BTA!$A$2:$H$1000, 8, 0))</f>
        <v/>
      </c>
      <c r="E985" s="201" t="str">
        <f>IF(BTA!A986="", "", BTA!A986)</f>
        <v/>
      </c>
    </row>
    <row r="986" spans="1:5">
      <c r="A986" s="240" t="str">
        <f>IF(BTA!W986="", "", BTA!W986)</f>
        <v/>
      </c>
      <c r="B986" s="201" t="str">
        <f>IF(BTA!U986="", "", BTA!U986)</f>
        <v/>
      </c>
      <c r="C986" s="201" t="str">
        <f>IF(E986="", "", VLOOKUP(E986, BTA!$A$2:$H$1000, 8, 0))</f>
        <v/>
      </c>
      <c r="E986" s="201" t="str">
        <f>IF(BTA!A987="", "", BTA!A987)</f>
        <v/>
      </c>
    </row>
    <row r="987" spans="1:5">
      <c r="A987" s="240" t="str">
        <f>IF(BTA!W987="", "", BTA!W987)</f>
        <v/>
      </c>
      <c r="B987" s="201" t="str">
        <f>IF(BTA!U987="", "", BTA!U987)</f>
        <v/>
      </c>
      <c r="C987" s="201" t="str">
        <f>IF(E987="", "", VLOOKUP(E987, BTA!$A$2:$H$1000, 8, 0))</f>
        <v/>
      </c>
      <c r="E987" s="201" t="str">
        <f>IF(BTA!A988="", "", BTA!A988)</f>
        <v/>
      </c>
    </row>
    <row r="988" spans="1:5">
      <c r="A988" s="240" t="str">
        <f>IF(BTA!W988="", "", BTA!W988)</f>
        <v/>
      </c>
      <c r="B988" s="201" t="str">
        <f>IF(BTA!U988="", "", BTA!U988)</f>
        <v/>
      </c>
      <c r="C988" s="201" t="str">
        <f>IF(E988="", "", VLOOKUP(E988, BTA!$A$2:$H$1000, 8, 0))</f>
        <v/>
      </c>
      <c r="E988" s="201" t="str">
        <f>IF(BTA!A989="", "", BTA!A989)</f>
        <v/>
      </c>
    </row>
    <row r="989" spans="1:5">
      <c r="A989" s="240" t="str">
        <f>IF(BTA!W989="", "", BTA!W989)</f>
        <v/>
      </c>
      <c r="B989" s="201" t="str">
        <f>IF(BTA!U989="", "", BTA!U989)</f>
        <v/>
      </c>
      <c r="C989" s="201" t="str">
        <f>IF(E989="", "", VLOOKUP(E989, BTA!$A$2:$H$1000, 8, 0))</f>
        <v/>
      </c>
      <c r="E989" s="201" t="str">
        <f>IF(BTA!A990="", "", BTA!A990)</f>
        <v/>
      </c>
    </row>
    <row r="990" spans="1:5">
      <c r="A990" s="240" t="str">
        <f>IF(BTA!W990="", "", BTA!W990)</f>
        <v/>
      </c>
      <c r="B990" s="201" t="str">
        <f>IF(BTA!U990="", "", BTA!U990)</f>
        <v/>
      </c>
      <c r="C990" s="201" t="str">
        <f>IF(E990="", "", VLOOKUP(E990, BTA!$A$2:$H$1000, 8, 0))</f>
        <v/>
      </c>
      <c r="E990" s="201" t="str">
        <f>IF(BTA!A991="", "", BTA!A991)</f>
        <v/>
      </c>
    </row>
    <row r="991" spans="1:5">
      <c r="A991" s="240" t="str">
        <f>IF(BTA!W991="", "", BTA!W991)</f>
        <v/>
      </c>
      <c r="B991" s="201" t="str">
        <f>IF(BTA!U991="", "", BTA!U991)</f>
        <v/>
      </c>
      <c r="C991" s="201" t="str">
        <f>IF(E991="", "", VLOOKUP(E991, BTA!$A$2:$H$1000, 8, 0))</f>
        <v/>
      </c>
      <c r="E991" s="201" t="str">
        <f>IF(BTA!A992="", "", BTA!A992)</f>
        <v/>
      </c>
    </row>
    <row r="992" spans="1:5">
      <c r="A992" s="240" t="str">
        <f>IF(BTA!W992="", "", BTA!W992)</f>
        <v/>
      </c>
      <c r="B992" s="201" t="str">
        <f>IF(BTA!U992="", "", BTA!U992)</f>
        <v/>
      </c>
      <c r="C992" s="201" t="str">
        <f>IF(E992="", "", VLOOKUP(E992, BTA!$A$2:$H$1000, 8, 0))</f>
        <v/>
      </c>
      <c r="E992" s="201" t="str">
        <f>IF(BTA!A993="", "", BTA!A993)</f>
        <v/>
      </c>
    </row>
    <row r="993" spans="1:5">
      <c r="A993" s="240" t="str">
        <f>IF(BTA!W993="", "", BTA!W993)</f>
        <v/>
      </c>
      <c r="B993" s="201" t="str">
        <f>IF(BTA!U993="", "", BTA!U993)</f>
        <v/>
      </c>
      <c r="C993" s="201" t="str">
        <f>IF(E993="", "", VLOOKUP(E993, BTA!$A$2:$H$1000, 8, 0))</f>
        <v/>
      </c>
      <c r="E993" s="201" t="str">
        <f>IF(BTA!A994="", "", BTA!A994)</f>
        <v/>
      </c>
    </row>
    <row r="994" spans="1:5">
      <c r="A994" s="240" t="str">
        <f>IF(BTA!W994="", "", BTA!W994)</f>
        <v/>
      </c>
      <c r="B994" s="201" t="str">
        <f>IF(BTA!U994="", "", BTA!U994)</f>
        <v/>
      </c>
      <c r="C994" s="201" t="str">
        <f>IF(E994="", "", VLOOKUP(E994, BTA!$A$2:$H$1000, 8, 0))</f>
        <v/>
      </c>
      <c r="E994" s="201" t="str">
        <f>IF(BTA!A995="", "", BTA!A995)</f>
        <v/>
      </c>
    </row>
    <row r="995" spans="1:5">
      <c r="A995" s="240" t="str">
        <f>IF(BTA!W995="", "", BTA!W995)</f>
        <v/>
      </c>
      <c r="B995" s="201" t="str">
        <f>IF(BTA!U995="", "", BTA!U995)</f>
        <v/>
      </c>
      <c r="C995" s="201" t="str">
        <f>IF(E995="", "", VLOOKUP(E995, BTA!$A$2:$H$1000, 8, 0))</f>
        <v/>
      </c>
      <c r="E995" s="201" t="str">
        <f>IF(BTA!A996="", "", BTA!A996)</f>
        <v/>
      </c>
    </row>
    <row r="996" spans="1:5">
      <c r="A996" s="240" t="str">
        <f>IF(BTA!W996="", "", BTA!W996)</f>
        <v/>
      </c>
      <c r="B996" s="201" t="str">
        <f>IF(BTA!U996="", "", BTA!U996)</f>
        <v/>
      </c>
      <c r="C996" s="201" t="str">
        <f>IF(E996="", "", VLOOKUP(E996, BTA!$A$2:$H$1000, 8, 0))</f>
        <v/>
      </c>
      <c r="E996" s="201" t="str">
        <f>IF(BTA!A997="", "", BTA!A997)</f>
        <v/>
      </c>
    </row>
    <row r="997" spans="1:5">
      <c r="A997" s="240" t="str">
        <f>IF(BTA!W997="", "", BTA!W997)</f>
        <v/>
      </c>
      <c r="B997" s="201" t="str">
        <f>IF(BTA!U997="", "", BTA!U997)</f>
        <v/>
      </c>
      <c r="C997" s="201" t="str">
        <f>IF(E997="", "", VLOOKUP(E997, BTA!$A$2:$H$1000, 8, 0))</f>
        <v/>
      </c>
      <c r="E997" s="201" t="str">
        <f>IF(BTA!A998="", "", BTA!A998)</f>
        <v/>
      </c>
    </row>
    <row r="998" spans="1:5">
      <c r="A998" s="240" t="str">
        <f>IF(BTA!W998="", "", BTA!W998)</f>
        <v/>
      </c>
      <c r="B998" s="201" t="str">
        <f>IF(BTA!U998="", "", BTA!U998)</f>
        <v/>
      </c>
      <c r="C998" s="201" t="str">
        <f>IF(E998="", "", VLOOKUP(E998, BTA!$A$2:$H$1000, 8, 0))</f>
        <v/>
      </c>
      <c r="E998" s="201" t="str">
        <f>IF(BTA!A999="", "", BTA!A999)</f>
        <v/>
      </c>
    </row>
    <row r="999" spans="1:5">
      <c r="A999" s="240" t="str">
        <f>IF(BTA!W999="", "", BTA!W999)</f>
        <v/>
      </c>
      <c r="B999" s="201" t="str">
        <f>IF(BTA!U999="", "", BTA!U999)</f>
        <v/>
      </c>
      <c r="C999" s="201" t="str">
        <f>IF(E999="", "", VLOOKUP(E999, BTA!$A$2:$H$1000, 8, 0))</f>
        <v/>
      </c>
      <c r="E999" s="201" t="str">
        <f>IF(BTA!A1000="", "", BTA!A1000)</f>
        <v/>
      </c>
    </row>
    <row r="1000" spans="1:5">
      <c r="A1000" s="240" t="str">
        <f>IF(BTA!W1000="", "", BTA!W1000)</f>
        <v/>
      </c>
      <c r="B1000" s="201" t="str">
        <f>IF(BTA!U1000="", "", BTA!U1000)</f>
        <v/>
      </c>
      <c r="C1000" s="201" t="str">
        <f>IF(E1000="", "", VLOOKUP(E1000, BTA!$A$2:$H$1000, 8, 0))</f>
        <v/>
      </c>
      <c r="E1000" s="201" t="str">
        <f>IF(BTA!A1001="", "", BTA!A1001)</f>
        <v/>
      </c>
    </row>
    <row r="1001" spans="1:5">
      <c r="A1001" s="240" t="str">
        <f>IF(BTA!W1001="", "", BTA!W1001)</f>
        <v/>
      </c>
      <c r="B1001" s="201" t="str">
        <f>IF(BTA!U1001="", "", BTA!U1001)</f>
        <v/>
      </c>
      <c r="C1001" s="201" t="str">
        <f>IF(E1001="", "", VLOOKUP(E1001, BTA!$A$2:$H$1000, 8, 0))</f>
        <v/>
      </c>
      <c r="E1001" s="201" t="str">
        <f>IF(BTA!A1002="", "", BTA!A1002)</f>
        <v/>
      </c>
    </row>
    <row r="1002" spans="1:5">
      <c r="A1002" s="240" t="str">
        <f>IF(BTA!W1002="", "", BTA!W1002)</f>
        <v/>
      </c>
      <c r="B1002" s="201" t="str">
        <f>IF(BTA!U1002="", "", BTA!U1002)</f>
        <v/>
      </c>
      <c r="C1002" s="201" t="str">
        <f>IF(E1002="", "", VLOOKUP(E1002, BTA!$A$2:$H$1000, 8, 0))</f>
        <v/>
      </c>
      <c r="E1002" s="201" t="str">
        <f>IF(BTA!A1003="", "", BTA!A1003)</f>
        <v/>
      </c>
    </row>
    <row r="1003" spans="1:5">
      <c r="A1003" s="240" t="str">
        <f>IF(BTA!W1003="", "", BTA!W1003)</f>
        <v/>
      </c>
      <c r="B1003" s="201" t="str">
        <f>IF(BTA!U1003="", "", BTA!U1003)</f>
        <v/>
      </c>
      <c r="C1003" s="201" t="str">
        <f>IF(E1003="", "", VLOOKUP(E1003, BTA!$A$2:$H$1000, 8, 0))</f>
        <v/>
      </c>
      <c r="E1003" s="201" t="str">
        <f>IF(BTA!A1004="", "", BTA!A1004)</f>
        <v/>
      </c>
    </row>
    <row r="1004" spans="1:5">
      <c r="A1004" s="240" t="str">
        <f>IF(BTA!W1004="", "", BTA!W1004)</f>
        <v/>
      </c>
      <c r="B1004" s="201" t="str">
        <f>IF(BTA!U1004="", "", BTA!U1004)</f>
        <v/>
      </c>
      <c r="C1004" s="201" t="str">
        <f>IF(E1004="", "", VLOOKUP(E1004, BTA!$A$2:$H$1000, 8, 0))</f>
        <v/>
      </c>
      <c r="E1004" s="201" t="str">
        <f>IF(BTA!A1005="", "", BTA!A1005)</f>
        <v/>
      </c>
    </row>
    <row r="1005" spans="1:5">
      <c r="A1005" s="240" t="str">
        <f>IF(BTA!W1005="", "", BTA!W1005)</f>
        <v/>
      </c>
      <c r="B1005" s="201" t="str">
        <f>IF(BTA!U1005="", "", BTA!U1005)</f>
        <v/>
      </c>
      <c r="C1005" s="201" t="str">
        <f>IF(E1005="", "", VLOOKUP(E1005, BTA!$A$2:$H$1000, 8, 0))</f>
        <v/>
      </c>
      <c r="E1005" s="201" t="str">
        <f>IF(BTA!A1006="", "", BTA!A1006)</f>
        <v/>
      </c>
    </row>
    <row r="1006" spans="1:5">
      <c r="A1006" s="240" t="str">
        <f>IF(BTA!W1006="", "", BTA!W1006)</f>
        <v/>
      </c>
      <c r="B1006" s="201" t="str">
        <f>IF(BTA!U1006="", "", BTA!U1006)</f>
        <v/>
      </c>
      <c r="C1006" s="201" t="str">
        <f>IF(E1006="", "", VLOOKUP(E1006, BTA!$A$2:$H$1000, 8, 0))</f>
        <v/>
      </c>
      <c r="E1006" s="201" t="str">
        <f>IF(BTA!A1007="", "", BTA!A1007)</f>
        <v/>
      </c>
    </row>
    <row r="1007" spans="1:5">
      <c r="A1007" s="240" t="str">
        <f>IF(BTA!W1007="", "", BTA!W1007)</f>
        <v/>
      </c>
      <c r="B1007" s="201" t="str">
        <f>IF(BTA!U1007="", "", BTA!U1007)</f>
        <v/>
      </c>
      <c r="C1007" s="201" t="str">
        <f>IF(E1007="", "", VLOOKUP(E1007, BTA!$A$2:$H$1000, 8, 0))</f>
        <v/>
      </c>
      <c r="E1007" s="201" t="str">
        <f>IF(BTA!A1008="", "", BTA!A1008)</f>
        <v/>
      </c>
    </row>
    <row r="1008" spans="1:5">
      <c r="A1008" s="240" t="str">
        <f>IF(BTA!W1008="", "", BTA!W1008)</f>
        <v/>
      </c>
      <c r="B1008" s="201" t="str">
        <f>IF(BTA!U1008="", "", BTA!U1008)</f>
        <v/>
      </c>
      <c r="C1008" s="201" t="str">
        <f>IF(E1008="", "", VLOOKUP(E1008, BTA!$A$2:$H$1000, 8, 0))</f>
        <v/>
      </c>
      <c r="E1008" s="201" t="str">
        <f>IF(BTA!A1009="", "", BTA!A1009)</f>
        <v/>
      </c>
    </row>
    <row r="1009" spans="1:5">
      <c r="A1009" s="240" t="str">
        <f>IF(BTA!W1009="", "", BTA!W1009)</f>
        <v/>
      </c>
      <c r="B1009" s="201" t="str">
        <f>IF(BTA!U1009="", "", BTA!U1009)</f>
        <v/>
      </c>
      <c r="C1009" s="201" t="str">
        <f>IF(E1009="", "", VLOOKUP(E1009, BTA!$A$2:$H$1000, 8, 0))</f>
        <v/>
      </c>
      <c r="E1009" s="201" t="str">
        <f>IF(BTA!A1010="", "", BTA!A1010)</f>
        <v/>
      </c>
    </row>
    <row r="1010" spans="1:5">
      <c r="A1010" s="240" t="str">
        <f>IF(BTA!W1010="", "", BTA!W1010)</f>
        <v/>
      </c>
      <c r="B1010" s="201" t="str">
        <f>IF(BTA!U1010="", "", BTA!U1010)</f>
        <v/>
      </c>
      <c r="C1010" s="201" t="str">
        <f>IF(E1010="", "", VLOOKUP(E1010, BTA!$A$2:$H$1000, 8, 0))</f>
        <v/>
      </c>
      <c r="E1010" s="201" t="str">
        <f>IF(BTA!A1011="", "", BTA!A1011)</f>
        <v/>
      </c>
    </row>
    <row r="1011" spans="1:5">
      <c r="A1011" s="240" t="str">
        <f>IF(BTA!W1011="", "", BTA!W1011)</f>
        <v/>
      </c>
      <c r="B1011" s="201" t="str">
        <f>IF(BTA!U1011="", "", BTA!U1011)</f>
        <v/>
      </c>
      <c r="C1011" s="201" t="str">
        <f>IF(E1011="", "", VLOOKUP(E1011, BTA!$A$2:$H$1000, 8, 0))</f>
        <v/>
      </c>
      <c r="E1011" s="201" t="str">
        <f>IF(BTA!A1012="", "", BTA!A1012)</f>
        <v/>
      </c>
    </row>
    <row r="1012" spans="1:5">
      <c r="A1012" s="240" t="str">
        <f>IF(BTA!W1012="", "", BTA!W1012)</f>
        <v/>
      </c>
      <c r="B1012" s="201" t="str">
        <f>IF(BTA!U1012="", "", BTA!U1012)</f>
        <v/>
      </c>
      <c r="C1012" s="201" t="str">
        <f>IF(E1012="", "", VLOOKUP(E1012, BTA!$A$2:$H$1000, 8, 0))</f>
        <v/>
      </c>
      <c r="E1012" s="201" t="str">
        <f>IF(BTA!A1013="", "", BTA!A1013)</f>
        <v/>
      </c>
    </row>
    <row r="1013" spans="1:5">
      <c r="A1013" s="240" t="str">
        <f>IF(BTA!W1013="", "", BTA!W1013)</f>
        <v/>
      </c>
      <c r="B1013" s="201" t="str">
        <f>IF(BTA!U1013="", "", BTA!U1013)</f>
        <v/>
      </c>
      <c r="C1013" s="201" t="str">
        <f>IF(E1013="", "", VLOOKUP(E1013, BTA!$A$2:$H$1000, 8, 0))</f>
        <v/>
      </c>
      <c r="E1013" s="201" t="str">
        <f>IF(BTA!A1014="", "", BTA!A1014)</f>
        <v/>
      </c>
    </row>
    <row r="1014" spans="1:5">
      <c r="A1014" s="240" t="str">
        <f>IF(BTA!W1014="", "", BTA!W1014)</f>
        <v/>
      </c>
      <c r="B1014" s="201" t="str">
        <f>IF(BTA!U1014="", "", BTA!U1014)</f>
        <v/>
      </c>
      <c r="C1014" s="201" t="str">
        <f>IF(E1014="", "", VLOOKUP(E1014, BTA!$A$2:$H$1000, 8, 0))</f>
        <v/>
      </c>
      <c r="E1014" s="201" t="str">
        <f>IF(BTA!A1015="", "", BTA!A1015)</f>
        <v/>
      </c>
    </row>
    <row r="1015" spans="1:5">
      <c r="A1015" s="240" t="str">
        <f>IF(BTA!W1015="", "", BTA!W1015)</f>
        <v/>
      </c>
      <c r="B1015" s="201" t="str">
        <f>IF(BTA!U1015="", "", BTA!U1015)</f>
        <v/>
      </c>
      <c r="C1015" s="201" t="str">
        <f>IF(E1015="", "", VLOOKUP(E1015, BTA!$A$2:$H$1000, 8, 0))</f>
        <v/>
      </c>
      <c r="E1015" s="201" t="str">
        <f>IF(BTA!A1016="", "", BTA!A1016)</f>
        <v/>
      </c>
    </row>
    <row r="1016" spans="1:5">
      <c r="A1016" s="240" t="str">
        <f>IF(BTA!W1016="", "", BTA!W1016)</f>
        <v/>
      </c>
      <c r="B1016" s="201" t="str">
        <f>IF(BTA!U1016="", "", BTA!U1016)</f>
        <v/>
      </c>
      <c r="C1016" s="201" t="str">
        <f>IF(E1016="", "", VLOOKUP(E1016, BTA!$A$2:$H$1000, 8, 0))</f>
        <v/>
      </c>
      <c r="E1016" s="201" t="str">
        <f>IF(BTA!A1017="", "", BTA!A1017)</f>
        <v/>
      </c>
    </row>
    <row r="1017" spans="1:5">
      <c r="A1017" s="240" t="str">
        <f>IF(BTA!W1017="", "", BTA!W1017)</f>
        <v/>
      </c>
      <c r="B1017" s="201" t="str">
        <f>IF(BTA!U1017="", "", BTA!U1017)</f>
        <v/>
      </c>
      <c r="C1017" s="201" t="str">
        <f>IF(E1017="", "", VLOOKUP(E1017, BTA!$A$2:$H$1000, 8, 0))</f>
        <v/>
      </c>
      <c r="E1017" s="201" t="str">
        <f>IF(BTA!A1018="", "", BTA!A1018)</f>
        <v/>
      </c>
    </row>
    <row r="1018" spans="1:5">
      <c r="A1018" s="240" t="str">
        <f>IF(BTA!W1018="", "", BTA!W1018)</f>
        <v/>
      </c>
      <c r="B1018" s="201" t="str">
        <f>IF(BTA!U1018="", "", BTA!U1018)</f>
        <v/>
      </c>
      <c r="C1018" s="201" t="str">
        <f>IF(E1018="", "", VLOOKUP(E1018, BTA!$A$2:$H$1000, 8, 0))</f>
        <v/>
      </c>
      <c r="E1018" s="201" t="str">
        <f>IF(BTA!A1019="", "", BTA!A1019)</f>
        <v/>
      </c>
    </row>
    <row r="1019" spans="1:5">
      <c r="A1019" s="240" t="str">
        <f>IF(BTA!W1019="", "", BTA!W1019)</f>
        <v/>
      </c>
      <c r="B1019" s="201" t="str">
        <f>IF(BTA!U1019="", "", BTA!U1019)</f>
        <v/>
      </c>
      <c r="C1019" s="201" t="str">
        <f>IF(E1019="", "", VLOOKUP(E1019, BTA!$A$2:$H$1000, 8, 0))</f>
        <v/>
      </c>
      <c r="E1019" s="201" t="str">
        <f>IF(BTA!A1020="", "", BTA!A1020)</f>
        <v/>
      </c>
    </row>
    <row r="1020" spans="1:5">
      <c r="A1020" s="240" t="str">
        <f>IF(BTA!W1020="", "", BTA!W1020)</f>
        <v/>
      </c>
      <c r="B1020" s="201" t="str">
        <f>IF(BTA!U1020="", "", BTA!U1020)</f>
        <v/>
      </c>
      <c r="C1020" s="201" t="str">
        <f>IF(E1020="", "", VLOOKUP(E1020, BTA!$A$2:$H$1000, 8, 0))</f>
        <v/>
      </c>
      <c r="E1020" s="201" t="str">
        <f>IF(BTA!A1021="", "", BTA!A1021)</f>
        <v/>
      </c>
    </row>
    <row r="1021" spans="1:5">
      <c r="A1021" s="240" t="str">
        <f>IF(BTA!W1021="", "", BTA!W1021)</f>
        <v/>
      </c>
      <c r="B1021" s="201" t="str">
        <f>IF(BTA!U1021="", "", BTA!U1021)</f>
        <v/>
      </c>
      <c r="C1021" s="201" t="str">
        <f>IF(E1021="", "", VLOOKUP(E1021, BTA!$A$2:$H$1000, 8, 0))</f>
        <v/>
      </c>
      <c r="E1021" s="201" t="str">
        <f>IF(BTA!A1022="", "", BTA!A1022)</f>
        <v/>
      </c>
    </row>
    <row r="1022" spans="1:5">
      <c r="A1022" s="240" t="str">
        <f>IF(BTA!W1022="", "", BTA!W1022)</f>
        <v/>
      </c>
      <c r="B1022" s="201" t="str">
        <f>IF(BTA!U1022="", "", BTA!U1022)</f>
        <v/>
      </c>
      <c r="C1022" s="201" t="str">
        <f>IF(E1022="", "", VLOOKUP(E1022, BTA!$A$2:$H$1000, 8, 0))</f>
        <v/>
      </c>
      <c r="E1022" s="201" t="str">
        <f>IF(BTA!A1023="", "", BTA!A1023)</f>
        <v/>
      </c>
    </row>
    <row r="1023" spans="1:5">
      <c r="A1023" s="240" t="str">
        <f>IF(BTA!W1023="", "", BTA!W1023)</f>
        <v/>
      </c>
      <c r="B1023" s="201" t="str">
        <f>IF(BTA!U1023="", "", BTA!U1023)</f>
        <v/>
      </c>
      <c r="C1023" s="201" t="str">
        <f>IF(E1023="", "", VLOOKUP(E1023, BTA!$A$2:$H$1000, 8, 0))</f>
        <v/>
      </c>
      <c r="E1023" s="201" t="str">
        <f>IF(BTA!A1024="", "", BTA!A1024)</f>
        <v/>
      </c>
    </row>
    <row r="1024" spans="1:5">
      <c r="A1024" s="240" t="str">
        <f>IF(BTA!W1024="", "", BTA!W1024)</f>
        <v/>
      </c>
      <c r="B1024" s="201" t="str">
        <f>IF(BTA!U1024="", "", BTA!U1024)</f>
        <v/>
      </c>
      <c r="C1024" s="201" t="str">
        <f>IF(E1024="", "", VLOOKUP(E1024, BTA!$A$2:$H$1000, 8, 0))</f>
        <v/>
      </c>
      <c r="E1024" s="201" t="str">
        <f>IF(BTA!A1025="", "", BTA!A1025)</f>
        <v/>
      </c>
    </row>
    <row r="1025" spans="1:5">
      <c r="A1025" s="240" t="str">
        <f>IF(BTA!W1025="", "", BTA!W1025)</f>
        <v/>
      </c>
      <c r="B1025" s="201" t="str">
        <f>IF(BTA!U1025="", "", BTA!U1025)</f>
        <v/>
      </c>
      <c r="C1025" s="201" t="str">
        <f>IF(E1025="", "", VLOOKUP(E1025, BTA!$A$2:$H$1000, 8, 0))</f>
        <v/>
      </c>
      <c r="E1025" s="201" t="str">
        <f>IF(BTA!A1026="", "", BTA!A1026)</f>
        <v/>
      </c>
    </row>
    <row r="1026" spans="1:5">
      <c r="A1026" s="240" t="str">
        <f>IF(BTA!W1026="", "", BTA!W1026)</f>
        <v/>
      </c>
      <c r="B1026" s="201" t="str">
        <f>IF(BTA!U1026="", "", BTA!U1026)</f>
        <v/>
      </c>
      <c r="C1026" s="201" t="str">
        <f>IF(E1026="", "", VLOOKUP(E1026, BTA!$A$2:$H$1000, 8, 0))</f>
        <v/>
      </c>
      <c r="E1026" s="201" t="str">
        <f>IF(BTA!A1027="", "", BTA!A1027)</f>
        <v/>
      </c>
    </row>
    <row r="1027" spans="1:5">
      <c r="A1027" s="240" t="str">
        <f>IF(BTA!W1027="", "", BTA!W1027)</f>
        <v/>
      </c>
      <c r="B1027" s="201" t="str">
        <f>IF(BTA!U1027="", "", BTA!U1027)</f>
        <v/>
      </c>
      <c r="C1027" s="201" t="str">
        <f>IF(E1027="", "", VLOOKUP(E1027, BTA!$A$2:$H$1000, 8, 0))</f>
        <v/>
      </c>
      <c r="E1027" s="201" t="str">
        <f>IF(BTA!A1028="", "", BTA!A1028)</f>
        <v/>
      </c>
    </row>
    <row r="1028" spans="1:5">
      <c r="A1028" s="240" t="str">
        <f>IF(BTA!W1028="", "", BTA!W1028)</f>
        <v/>
      </c>
      <c r="B1028" s="201" t="str">
        <f>IF(BTA!U1028="", "", BTA!U1028)</f>
        <v/>
      </c>
      <c r="C1028" s="201" t="str">
        <f>IF(E1028="", "", VLOOKUP(E1028, BTA!$A$2:$H$1000, 8, 0))</f>
        <v/>
      </c>
      <c r="E1028" s="201" t="str">
        <f>IF(BTA!A1029="", "", BTA!A1029)</f>
        <v/>
      </c>
    </row>
    <row r="1029" spans="1:5">
      <c r="A1029" s="240" t="str">
        <f>IF(BTA!W1029="", "", BTA!W1029)</f>
        <v/>
      </c>
      <c r="B1029" s="201" t="str">
        <f>IF(BTA!U1029="", "", BTA!U1029)</f>
        <v/>
      </c>
      <c r="C1029" s="201" t="str">
        <f>IF(E1029="", "", VLOOKUP(E1029, BTA!$A$2:$H$1000, 8, 0))</f>
        <v/>
      </c>
      <c r="E1029" s="201" t="str">
        <f>IF(BTA!A1030="", "", BTA!A1030)</f>
        <v/>
      </c>
    </row>
    <row r="1030" spans="1:5">
      <c r="A1030" s="240" t="str">
        <f>IF(BTA!W1030="", "", BTA!W1030)</f>
        <v/>
      </c>
      <c r="B1030" s="201" t="str">
        <f>IF(BTA!U1030="", "", BTA!U1030)</f>
        <v/>
      </c>
      <c r="C1030" s="201" t="str">
        <f>IF(E1030="", "", VLOOKUP(E1030, BTA!$A$2:$H$1000, 8, 0))</f>
        <v/>
      </c>
      <c r="E1030" s="201" t="str">
        <f>IF(BTA!A1031="", "", BTA!A1031)</f>
        <v/>
      </c>
    </row>
    <row r="1031" spans="1:5">
      <c r="A1031" s="240" t="str">
        <f>IF(BTA!W1031="", "", BTA!W1031)</f>
        <v/>
      </c>
      <c r="B1031" s="201" t="str">
        <f>IF(BTA!U1031="", "", BTA!U1031)</f>
        <v/>
      </c>
      <c r="C1031" s="201" t="str">
        <f>IF(E1031="", "", VLOOKUP(E1031, BTA!$A$2:$H$1000, 8, 0))</f>
        <v/>
      </c>
      <c r="E1031" s="201" t="str">
        <f>IF(BTA!A1032="", "", BTA!A1032)</f>
        <v/>
      </c>
    </row>
    <row r="1032" spans="1:5">
      <c r="A1032" s="240" t="str">
        <f>IF(BTA!W1032="", "", BTA!W1032)</f>
        <v/>
      </c>
      <c r="B1032" s="201" t="str">
        <f>IF(BTA!U1032="", "", BTA!U1032)</f>
        <v/>
      </c>
      <c r="C1032" s="201" t="str">
        <f>IF(E1032="", "", VLOOKUP(E1032, BTA!$A$2:$H$1000, 8, 0))</f>
        <v/>
      </c>
      <c r="E1032" s="201" t="str">
        <f>IF(BTA!A1033="", "", BTA!A1033)</f>
        <v/>
      </c>
    </row>
    <row r="1033" spans="1:5">
      <c r="A1033" s="240" t="str">
        <f>IF(BTA!W1033="", "", BTA!W1033)</f>
        <v/>
      </c>
      <c r="B1033" s="201" t="str">
        <f>IF(BTA!U1033="", "", BTA!U1033)</f>
        <v/>
      </c>
      <c r="C1033" s="201" t="str">
        <f>IF(E1033="", "", VLOOKUP(E1033, BTA!$A$2:$H$1000, 8, 0))</f>
        <v/>
      </c>
      <c r="E1033" s="201" t="str">
        <f>IF(BTA!A1034="", "", BTA!A1034)</f>
        <v/>
      </c>
    </row>
    <row r="1034" spans="1:5">
      <c r="A1034" s="240" t="str">
        <f>IF(BTA!W1034="", "", BTA!W1034)</f>
        <v/>
      </c>
      <c r="B1034" s="201" t="str">
        <f>IF(BTA!U1034="", "", BTA!U1034)</f>
        <v/>
      </c>
      <c r="C1034" s="201" t="str">
        <f>IF(E1034="", "", VLOOKUP(E1034, BTA!$A$2:$H$1000, 8, 0))</f>
        <v/>
      </c>
      <c r="E1034" s="201" t="str">
        <f>IF(BTA!A1035="", "", BTA!A1035)</f>
        <v/>
      </c>
    </row>
    <row r="1035" spans="1:5">
      <c r="A1035" s="240" t="str">
        <f>IF(BTA!W1035="", "", BTA!W1035)</f>
        <v/>
      </c>
      <c r="B1035" s="201" t="str">
        <f>IF(BTA!U1035="", "", BTA!U1035)</f>
        <v/>
      </c>
      <c r="C1035" s="201" t="str">
        <f>IF(E1035="", "", VLOOKUP(E1035, BTA!$A$2:$H$1000, 8, 0))</f>
        <v/>
      </c>
      <c r="E1035" s="201" t="str">
        <f>IF(BTA!A1036="", "", BTA!A1036)</f>
        <v/>
      </c>
    </row>
    <row r="1036" spans="1:5">
      <c r="A1036" s="240" t="str">
        <f>IF(BTA!W1036="", "", BTA!W1036)</f>
        <v/>
      </c>
      <c r="B1036" s="201" t="str">
        <f>IF(BTA!U1036="", "", BTA!U1036)</f>
        <v/>
      </c>
      <c r="C1036" s="201" t="str">
        <f>IF(E1036="", "", VLOOKUP(E1036, BTA!$A$2:$H$1000, 8, 0))</f>
        <v/>
      </c>
      <c r="E1036" s="201" t="str">
        <f>IF(BTA!A1037="", "", BTA!A1037)</f>
        <v/>
      </c>
    </row>
    <row r="1037" spans="1:5">
      <c r="A1037" s="240" t="str">
        <f>IF(BTA!W1037="", "", BTA!W1037)</f>
        <v/>
      </c>
      <c r="B1037" s="201" t="str">
        <f>IF(BTA!U1037="", "", BTA!U1037)</f>
        <v/>
      </c>
      <c r="C1037" s="201" t="str">
        <f>IF(E1037="", "", VLOOKUP(E1037, BTA!$A$2:$H$1000, 8, 0))</f>
        <v/>
      </c>
      <c r="E1037" s="201" t="str">
        <f>IF(BTA!A1038="", "", BTA!A1038)</f>
        <v/>
      </c>
    </row>
    <row r="1038" spans="1:5">
      <c r="A1038" s="240" t="str">
        <f>IF(BTA!W1038="", "", BTA!W1038)</f>
        <v/>
      </c>
      <c r="B1038" s="201" t="str">
        <f>IF(BTA!U1038="", "", BTA!U1038)</f>
        <v/>
      </c>
      <c r="C1038" s="201" t="str">
        <f>IF(E1038="", "", VLOOKUP(E1038, BTA!$A$2:$H$1000, 8, 0))</f>
        <v/>
      </c>
      <c r="E1038" s="201" t="str">
        <f>IF(BTA!A1039="", "", BTA!A1039)</f>
        <v/>
      </c>
    </row>
    <row r="1039" spans="1:5">
      <c r="A1039" s="240" t="str">
        <f>IF(BTA!W1039="", "", BTA!W1039)</f>
        <v/>
      </c>
      <c r="B1039" s="201" t="str">
        <f>IF(BTA!U1039="", "", BTA!U1039)</f>
        <v/>
      </c>
      <c r="C1039" s="201" t="str">
        <f>IF(E1039="", "", VLOOKUP(E1039, BTA!$A$2:$H$1000, 8, 0))</f>
        <v/>
      </c>
      <c r="E1039" s="201" t="str">
        <f>IF(BTA!A1040="", "", BTA!A1040)</f>
        <v/>
      </c>
    </row>
    <row r="1040" spans="1:5">
      <c r="A1040" s="240" t="str">
        <f>IF(BTA!W1040="", "", BTA!W1040)</f>
        <v/>
      </c>
      <c r="B1040" s="201" t="str">
        <f>IF(BTA!U1040="", "", BTA!U1040)</f>
        <v/>
      </c>
      <c r="C1040" s="201" t="str">
        <f>IF(E1040="", "", VLOOKUP(E1040, BTA!$A$2:$H$1000, 8, 0))</f>
        <v/>
      </c>
      <c r="E1040" s="201" t="str">
        <f>IF(BTA!A1041="", "", BTA!A1041)</f>
        <v/>
      </c>
    </row>
    <row r="1041" spans="1:5">
      <c r="A1041" s="240" t="str">
        <f>IF(BTA!W1041="", "", BTA!W1041)</f>
        <v/>
      </c>
      <c r="B1041" s="201" t="str">
        <f>IF(BTA!U1041="", "", BTA!U1041)</f>
        <v/>
      </c>
      <c r="C1041" s="201" t="str">
        <f>IF(E1041="", "", VLOOKUP(E1041, BTA!$A$2:$H$1000, 8, 0))</f>
        <v/>
      </c>
      <c r="E1041" s="201" t="str">
        <f>IF(BTA!A1042="", "", BTA!A1042)</f>
        <v/>
      </c>
    </row>
    <row r="1042" spans="1:5">
      <c r="A1042" s="240" t="str">
        <f>IF(BTA!W1042="", "", BTA!W1042)</f>
        <v/>
      </c>
      <c r="B1042" s="201" t="str">
        <f>IF(BTA!U1042="", "", BTA!U1042)</f>
        <v/>
      </c>
      <c r="C1042" s="201" t="str">
        <f>IF(E1042="", "", VLOOKUP(E1042, BTA!$A$2:$H$1000, 8, 0))</f>
        <v/>
      </c>
      <c r="E1042" s="201" t="str">
        <f>IF(BTA!A1043="", "", BTA!A1043)</f>
        <v/>
      </c>
    </row>
    <row r="1043" spans="1:5">
      <c r="A1043" s="240" t="str">
        <f>IF(BTA!W1043="", "", BTA!W1043)</f>
        <v/>
      </c>
      <c r="B1043" s="201" t="str">
        <f>IF(BTA!U1043="", "", BTA!U1043)</f>
        <v/>
      </c>
      <c r="C1043" s="201" t="str">
        <f>IF(E1043="", "", VLOOKUP(E1043, BTA!$A$2:$H$1000, 8, 0))</f>
        <v/>
      </c>
      <c r="E1043" s="201" t="str">
        <f>IF(BTA!A1044="", "", BTA!A1044)</f>
        <v/>
      </c>
    </row>
    <row r="1044" spans="1:5">
      <c r="A1044" s="240" t="str">
        <f>IF(BTA!W1044="", "", BTA!W1044)</f>
        <v/>
      </c>
      <c r="B1044" s="201" t="str">
        <f>IF(BTA!U1044="", "", BTA!U1044)</f>
        <v/>
      </c>
      <c r="C1044" s="201" t="str">
        <f>IF(E1044="", "", VLOOKUP(E1044, BTA!$A$2:$H$1000, 8, 0))</f>
        <v/>
      </c>
      <c r="E1044" s="201" t="str">
        <f>IF(BTA!A1045="", "", BTA!A1045)</f>
        <v/>
      </c>
    </row>
    <row r="1045" spans="1:5">
      <c r="A1045" s="240" t="str">
        <f>IF(BTA!W1045="", "", BTA!W1045)</f>
        <v/>
      </c>
      <c r="B1045" s="201" t="str">
        <f>IF(BTA!U1045="", "", BTA!U1045)</f>
        <v/>
      </c>
      <c r="C1045" s="201" t="str">
        <f>IF(E1045="", "", VLOOKUP(E1045, BTA!$A$2:$H$1000, 8, 0))</f>
        <v/>
      </c>
      <c r="E1045" s="201" t="str">
        <f>IF(BTA!A1046="", "", BTA!A1046)</f>
        <v/>
      </c>
    </row>
    <row r="1046" spans="1:5">
      <c r="A1046" s="240" t="str">
        <f>IF(BTA!W1046="", "", BTA!W1046)</f>
        <v/>
      </c>
      <c r="B1046" s="201" t="str">
        <f>IF(BTA!U1046="", "", BTA!U1046)</f>
        <v/>
      </c>
      <c r="C1046" s="201" t="str">
        <f>IF(E1046="", "", VLOOKUP(E1046, BTA!$A$2:$H$1000, 8, 0))</f>
        <v/>
      </c>
      <c r="E1046" s="201" t="str">
        <f>IF(BTA!A1047="", "", BTA!A1047)</f>
        <v/>
      </c>
    </row>
    <row r="1047" spans="1:5">
      <c r="A1047" s="240" t="str">
        <f>IF(BTA!W1047="", "", BTA!W1047)</f>
        <v/>
      </c>
      <c r="B1047" s="201" t="str">
        <f>IF(BTA!U1047="", "", BTA!U1047)</f>
        <v/>
      </c>
      <c r="C1047" s="201" t="str">
        <f>IF(E1047="", "", VLOOKUP(E1047, BTA!$A$2:$H$1000, 8, 0))</f>
        <v/>
      </c>
      <c r="E1047" s="201" t="str">
        <f>IF(BTA!A1048="", "", BTA!A1048)</f>
        <v/>
      </c>
    </row>
    <row r="1048" spans="1:5">
      <c r="A1048" s="240" t="str">
        <f>IF(BTA!W1048="", "", BTA!W1048)</f>
        <v/>
      </c>
      <c r="B1048" s="201" t="str">
        <f>IF(BTA!U1048="", "", BTA!U1048)</f>
        <v/>
      </c>
      <c r="C1048" s="201" t="str">
        <f>IF(E1048="", "", VLOOKUP(E1048, BTA!$A$2:$H$1000, 8, 0))</f>
        <v/>
      </c>
      <c r="E1048" s="201" t="str">
        <f>IF(BTA!A1049="", "", BTA!A1049)</f>
        <v/>
      </c>
    </row>
    <row r="1049" spans="1:5">
      <c r="A1049" s="240" t="str">
        <f>IF(BTA!W1049="", "", BTA!W1049)</f>
        <v/>
      </c>
      <c r="B1049" s="201" t="str">
        <f>IF(BTA!U1049="", "", BTA!U1049)</f>
        <v/>
      </c>
      <c r="C1049" s="201" t="str">
        <f>IF(E1049="", "", VLOOKUP(E1049, BTA!$A$2:$H$1000, 8, 0))</f>
        <v/>
      </c>
      <c r="E1049" s="201" t="str">
        <f>IF(BTA!A1050="", "", BTA!A1050)</f>
        <v/>
      </c>
    </row>
    <row r="1050" spans="1:5">
      <c r="A1050" s="240" t="str">
        <f>IF(BTA!W1050="", "", BTA!W1050)</f>
        <v/>
      </c>
      <c r="B1050" s="201" t="str">
        <f>IF(BTA!U1050="", "", BTA!U1050)</f>
        <v/>
      </c>
      <c r="C1050" s="201" t="str">
        <f>IF(E1050="", "", VLOOKUP(E1050, BTA!$A$2:$H$1000, 8, 0))</f>
        <v/>
      </c>
      <c r="E1050" s="201" t="str">
        <f>IF(BTA!A1051="", "", BTA!A1051)</f>
        <v/>
      </c>
    </row>
    <row r="1051" spans="1:5">
      <c r="A1051" s="240" t="str">
        <f>IF(BTA!W1051="", "", BTA!W1051)</f>
        <v/>
      </c>
      <c r="B1051" s="201" t="str">
        <f>IF(BTA!U1051="", "", BTA!U1051)</f>
        <v/>
      </c>
      <c r="C1051" s="201" t="str">
        <f>IF(E1051="", "", VLOOKUP(E1051, BTA!$A$2:$H$1000, 8, 0))</f>
        <v/>
      </c>
      <c r="E1051" s="201" t="str">
        <f>IF(BTA!A1052="", "", BTA!A1052)</f>
        <v/>
      </c>
    </row>
    <row r="1052" spans="1:5">
      <c r="A1052" s="240" t="str">
        <f>IF(BTA!W1052="", "", BTA!W1052)</f>
        <v/>
      </c>
      <c r="B1052" s="201" t="str">
        <f>IF(BTA!U1052="", "", BTA!U1052)</f>
        <v/>
      </c>
      <c r="C1052" s="201" t="str">
        <f>IF(E1052="", "", VLOOKUP(E1052, BTA!$A$2:$H$1000, 8, 0))</f>
        <v/>
      </c>
      <c r="E1052" s="201" t="str">
        <f>IF(BTA!A1053="", "", BTA!A1053)</f>
        <v/>
      </c>
    </row>
    <row r="1053" spans="1:5">
      <c r="A1053" s="240" t="str">
        <f>IF(BTA!W1053="", "", BTA!W1053)</f>
        <v/>
      </c>
      <c r="B1053" s="201" t="str">
        <f>IF(BTA!U1053="", "", BTA!U1053)</f>
        <v/>
      </c>
      <c r="C1053" s="201" t="str">
        <f>IF(E1053="", "", VLOOKUP(E1053, BTA!$A$2:$H$1000, 8, 0))</f>
        <v/>
      </c>
      <c r="E1053" s="201" t="str">
        <f>IF(BTA!A1054="", "", BTA!A1054)</f>
        <v/>
      </c>
    </row>
    <row r="1054" spans="1:5">
      <c r="A1054" s="240" t="str">
        <f>IF(BTA!W1054="", "", BTA!W1054)</f>
        <v/>
      </c>
      <c r="B1054" s="201" t="str">
        <f>IF(BTA!U1054="", "", BTA!U1054)</f>
        <v/>
      </c>
      <c r="C1054" s="201" t="str">
        <f>IF(E1054="", "", VLOOKUP(E1054, BTA!$A$2:$H$1000, 8, 0))</f>
        <v/>
      </c>
      <c r="E1054" s="201" t="str">
        <f>IF(BTA!A1055="", "", BTA!A1055)</f>
        <v/>
      </c>
    </row>
    <row r="1055" spans="1:5">
      <c r="A1055" s="240" t="str">
        <f>IF(BTA!W1055="", "", BTA!W1055)</f>
        <v/>
      </c>
      <c r="B1055" s="201" t="str">
        <f>IF(BTA!U1055="", "", BTA!U1055)</f>
        <v/>
      </c>
      <c r="C1055" s="201" t="str">
        <f>IF(E1055="", "", VLOOKUP(E1055, BTA!$A$2:$H$1000, 8, 0))</f>
        <v/>
      </c>
      <c r="E1055" s="201" t="str">
        <f>IF(BTA!A1056="", "", BTA!A1056)</f>
        <v/>
      </c>
    </row>
    <row r="1056" spans="1:5">
      <c r="A1056" s="240" t="str">
        <f>IF(BTA!W1056="", "", BTA!W1056)</f>
        <v/>
      </c>
      <c r="B1056" s="201" t="str">
        <f>IF(BTA!U1056="", "", BTA!U1056)</f>
        <v/>
      </c>
      <c r="C1056" s="201" t="str">
        <f>IF(E1056="", "", VLOOKUP(E1056, BTA!$A$2:$H$1000, 8, 0))</f>
        <v/>
      </c>
      <c r="E1056" s="201" t="str">
        <f>IF(BTA!A1057="", "", BTA!A1057)</f>
        <v/>
      </c>
    </row>
    <row r="1057" spans="1:5">
      <c r="A1057" s="240" t="str">
        <f>IF(BTA!W1057="", "", BTA!W1057)</f>
        <v/>
      </c>
      <c r="B1057" s="201" t="str">
        <f>IF(BTA!U1057="", "", BTA!U1057)</f>
        <v/>
      </c>
      <c r="C1057" s="201" t="str">
        <f>IF(E1057="", "", VLOOKUP(E1057, BTA!$A$2:$H$1000, 8, 0))</f>
        <v/>
      </c>
      <c r="E1057" s="201" t="str">
        <f>IF(BTA!A1058="", "", BTA!A1058)</f>
        <v/>
      </c>
    </row>
    <row r="1058" spans="1:5">
      <c r="A1058" s="240" t="str">
        <f>IF(BTA!W1058="", "", BTA!W1058)</f>
        <v/>
      </c>
      <c r="B1058" s="201" t="str">
        <f>IF(BTA!U1058="", "", BTA!U1058)</f>
        <v/>
      </c>
      <c r="C1058" s="201" t="str">
        <f>IF(E1058="", "", VLOOKUP(E1058, BTA!$A$2:$H$1000, 8, 0))</f>
        <v/>
      </c>
      <c r="E1058" s="201" t="str">
        <f>IF(BTA!A1059="", "", BTA!A1059)</f>
        <v/>
      </c>
    </row>
    <row r="1059" spans="1:5">
      <c r="A1059" s="240" t="str">
        <f>IF(BTA!W1059="", "", BTA!W1059)</f>
        <v/>
      </c>
      <c r="B1059" s="201" t="str">
        <f>IF(BTA!U1059="", "", BTA!U1059)</f>
        <v/>
      </c>
      <c r="C1059" s="201" t="str">
        <f>IF(E1059="", "", VLOOKUP(E1059, BTA!$A$2:$H$1000, 8, 0))</f>
        <v/>
      </c>
      <c r="E1059" s="201" t="str">
        <f>IF(BTA!A1060="", "", BTA!A1060)</f>
        <v/>
      </c>
    </row>
    <row r="1060" spans="1:5">
      <c r="A1060" s="240" t="str">
        <f>IF(BTA!W1060="", "", BTA!W1060)</f>
        <v/>
      </c>
      <c r="B1060" s="201" t="str">
        <f>IF(BTA!U1060="", "", BTA!U1060)</f>
        <v/>
      </c>
      <c r="C1060" s="201" t="str">
        <f>IF(E1060="", "", VLOOKUP(E1060, BTA!$A$2:$H$1000, 8, 0))</f>
        <v/>
      </c>
      <c r="E1060" s="201" t="str">
        <f>IF(BTA!A1061="", "", BTA!A1061)</f>
        <v/>
      </c>
    </row>
    <row r="1061" spans="1:5">
      <c r="A1061" s="240" t="str">
        <f>IF(BTA!W1061="", "", BTA!W1061)</f>
        <v/>
      </c>
      <c r="B1061" s="201" t="str">
        <f>IF(BTA!U1061="", "", BTA!U1061)</f>
        <v/>
      </c>
      <c r="C1061" s="201" t="str">
        <f>IF(E1061="", "", VLOOKUP(E1061, BTA!$A$2:$H$1000, 8, 0))</f>
        <v/>
      </c>
      <c r="E1061" s="201" t="str">
        <f>IF(BTA!A1062="", "", BTA!A1062)</f>
        <v/>
      </c>
    </row>
    <row r="1062" spans="1:5">
      <c r="A1062" s="240" t="str">
        <f>IF(BTA!W1062="", "", BTA!W1062)</f>
        <v/>
      </c>
      <c r="B1062" s="201" t="str">
        <f>IF(BTA!U1062="", "", BTA!U1062)</f>
        <v/>
      </c>
      <c r="C1062" s="201" t="str">
        <f>IF(E1062="", "", VLOOKUP(E1062, BTA!$A$2:$H$1000, 8, 0))</f>
        <v/>
      </c>
      <c r="E1062" s="201" t="str">
        <f>IF(BTA!A1063="", "", BTA!A1063)</f>
        <v/>
      </c>
    </row>
    <row r="1063" spans="1:5">
      <c r="A1063" s="240" t="str">
        <f>IF(BTA!W1063="", "", BTA!W1063)</f>
        <v/>
      </c>
      <c r="B1063" s="201" t="str">
        <f>IF(BTA!U1063="", "", BTA!U1063)</f>
        <v/>
      </c>
      <c r="C1063" s="201" t="str">
        <f>IF(E1063="", "", VLOOKUP(E1063, BTA!$A$2:$H$1000, 8, 0))</f>
        <v/>
      </c>
      <c r="E1063" s="201" t="str">
        <f>IF(BTA!A1064="", "", BTA!A1064)</f>
        <v/>
      </c>
    </row>
    <row r="1064" spans="1:5">
      <c r="A1064" s="240" t="str">
        <f>IF(BTA!W1064="", "", BTA!W1064)</f>
        <v/>
      </c>
      <c r="B1064" s="201" t="str">
        <f>IF(BTA!U1064="", "", BTA!U1064)</f>
        <v/>
      </c>
      <c r="C1064" s="201" t="str">
        <f>IF(E1064="", "", VLOOKUP(E1064, BTA!$A$2:$H$1000, 8, 0))</f>
        <v/>
      </c>
      <c r="E1064" s="201" t="str">
        <f>IF(BTA!A1065="", "", BTA!A1065)</f>
        <v/>
      </c>
    </row>
    <row r="1065" spans="1:5">
      <c r="A1065" s="240" t="str">
        <f>IF(BTA!W1065="", "", BTA!W1065)</f>
        <v/>
      </c>
      <c r="B1065" s="201" t="str">
        <f>IF(BTA!U1065="", "", BTA!U1065)</f>
        <v/>
      </c>
      <c r="C1065" s="201" t="str">
        <f>IF(E1065="", "", VLOOKUP(E1065, BTA!$A$2:$H$1000, 8, 0))</f>
        <v/>
      </c>
      <c r="E1065" s="201" t="str">
        <f>IF(BTA!A1066="", "", BTA!A1066)</f>
        <v/>
      </c>
    </row>
    <row r="1066" spans="1:5">
      <c r="A1066" s="240" t="str">
        <f>IF(BTA!W1066="", "", BTA!W1066)</f>
        <v/>
      </c>
      <c r="B1066" s="201" t="str">
        <f>IF(BTA!U1066="", "", BTA!U1066)</f>
        <v/>
      </c>
      <c r="C1066" s="201" t="str">
        <f>IF(E1066="", "", VLOOKUP(E1066, BTA!$A$2:$H$1000, 8, 0))</f>
        <v/>
      </c>
      <c r="E1066" s="201" t="str">
        <f>IF(BTA!A1067="", "", BTA!A1067)</f>
        <v/>
      </c>
    </row>
    <row r="1067" spans="1:5">
      <c r="A1067" s="240" t="str">
        <f>IF(BTA!W1067="", "", BTA!W1067)</f>
        <v/>
      </c>
      <c r="B1067" s="201" t="str">
        <f>IF(BTA!U1067="", "", BTA!U1067)</f>
        <v/>
      </c>
      <c r="C1067" s="201" t="str">
        <f>IF(E1067="", "", VLOOKUP(E1067, BTA!$A$2:$H$1000, 8, 0))</f>
        <v/>
      </c>
      <c r="E1067" s="201" t="str">
        <f>IF(BTA!A1068="", "", BTA!A1068)</f>
        <v/>
      </c>
    </row>
    <row r="1068" spans="1:5">
      <c r="A1068" s="240" t="str">
        <f>IF(BTA!W1068="", "", BTA!W1068)</f>
        <v/>
      </c>
      <c r="B1068" s="201" t="str">
        <f>IF(BTA!U1068="", "", BTA!U1068)</f>
        <v/>
      </c>
      <c r="C1068" s="201" t="str">
        <f>IF(E1068="", "", VLOOKUP(E1068, BTA!$A$2:$H$1000, 8, 0))</f>
        <v/>
      </c>
      <c r="E1068" s="201" t="str">
        <f>IF(BTA!A1069="", "", BTA!A1069)</f>
        <v/>
      </c>
    </row>
    <row r="1069" spans="1:5">
      <c r="A1069" s="240" t="str">
        <f>IF(BTA!W1069="", "", BTA!W1069)</f>
        <v/>
      </c>
      <c r="B1069" s="201" t="str">
        <f>IF(BTA!U1069="", "", BTA!U1069)</f>
        <v/>
      </c>
      <c r="C1069" s="201" t="str">
        <f>IF(E1069="", "", VLOOKUP(E1069, BTA!$A$2:$H$1000, 8, 0))</f>
        <v/>
      </c>
      <c r="E1069" s="201" t="str">
        <f>IF(BTA!A1070="", "", BTA!A1070)</f>
        <v/>
      </c>
    </row>
    <row r="1070" spans="1:5">
      <c r="A1070" s="240" t="str">
        <f>IF(BTA!W1070="", "", BTA!W1070)</f>
        <v/>
      </c>
      <c r="B1070" s="201" t="str">
        <f>IF(BTA!U1070="", "", BTA!U1070)</f>
        <v/>
      </c>
      <c r="C1070" s="201" t="str">
        <f>IF(E1070="", "", VLOOKUP(E1070, BTA!$A$2:$H$1000, 8, 0))</f>
        <v/>
      </c>
      <c r="E1070" s="201" t="str">
        <f>IF(BTA!A1071="", "", BTA!A1071)</f>
        <v/>
      </c>
    </row>
    <row r="1071" spans="1:5">
      <c r="A1071" s="240" t="str">
        <f>IF(BTA!W1071="", "", BTA!W1071)</f>
        <v/>
      </c>
      <c r="B1071" s="201" t="str">
        <f>IF(BTA!U1071="", "", BTA!U1071)</f>
        <v/>
      </c>
      <c r="C1071" s="201" t="str">
        <f>IF(E1071="", "", VLOOKUP(E1071, BTA!$A$2:$H$1000, 8, 0))</f>
        <v/>
      </c>
      <c r="E1071" s="201" t="str">
        <f>IF(BTA!A1072="", "", BTA!A1072)</f>
        <v/>
      </c>
    </row>
    <row r="1072" spans="1:5">
      <c r="A1072" s="240" t="str">
        <f>IF(BTA!W1072="", "", BTA!W1072)</f>
        <v/>
      </c>
      <c r="B1072" s="201" t="str">
        <f>IF(BTA!U1072="", "", BTA!U1072)</f>
        <v/>
      </c>
      <c r="C1072" s="201" t="str">
        <f>IF(E1072="", "", VLOOKUP(E1072, BTA!$A$2:$H$1000, 8, 0))</f>
        <v/>
      </c>
      <c r="E1072" s="201" t="str">
        <f>IF(BTA!A1073="", "", BTA!A1073)</f>
        <v/>
      </c>
    </row>
    <row r="1073" spans="1:5">
      <c r="A1073" s="240" t="str">
        <f>IF(BTA!W1073="", "", BTA!W1073)</f>
        <v/>
      </c>
      <c r="B1073" s="201" t="str">
        <f>IF(BTA!U1073="", "", BTA!U1073)</f>
        <v/>
      </c>
      <c r="C1073" s="201" t="str">
        <f>IF(E1073="", "", VLOOKUP(E1073, BTA!$A$2:$H$1000, 8, 0))</f>
        <v/>
      </c>
      <c r="E1073" s="201" t="str">
        <f>IF(BTA!A1074="", "", BTA!A1074)</f>
        <v/>
      </c>
    </row>
    <row r="1074" spans="1:5">
      <c r="A1074" s="240" t="str">
        <f>IF(BTA!W1074="", "", BTA!W1074)</f>
        <v/>
      </c>
      <c r="B1074" s="201" t="str">
        <f>IF(BTA!U1074="", "", BTA!U1074)</f>
        <v/>
      </c>
      <c r="C1074" s="201" t="str">
        <f>IF(E1074="", "", VLOOKUP(E1074, BTA!$A$2:$H$1000, 8, 0))</f>
        <v/>
      </c>
      <c r="E1074" s="201" t="str">
        <f>IF(BTA!A1075="", "", BTA!A1075)</f>
        <v/>
      </c>
    </row>
    <row r="1075" spans="1:5">
      <c r="A1075" s="240" t="str">
        <f>IF(BTA!W1075="", "", BTA!W1075)</f>
        <v/>
      </c>
      <c r="B1075" s="201" t="str">
        <f>IF(BTA!U1075="", "", BTA!U1075)</f>
        <v/>
      </c>
      <c r="C1075" s="201" t="str">
        <f>IF(E1075="", "", VLOOKUP(E1075, BTA!$A$2:$H$1000, 8, 0))</f>
        <v/>
      </c>
      <c r="E1075" s="201" t="str">
        <f>IF(BTA!A1076="", "", BTA!A1076)</f>
        <v/>
      </c>
    </row>
    <row r="1076" spans="1:5">
      <c r="A1076" s="240" t="str">
        <f>IF(BTA!W1076="", "", BTA!W1076)</f>
        <v/>
      </c>
      <c r="B1076" s="201" t="str">
        <f>IF(BTA!U1076="", "", BTA!U1076)</f>
        <v/>
      </c>
      <c r="C1076" s="201" t="str">
        <f>IF(E1076="", "", VLOOKUP(E1076, BTA!$A$2:$H$1000, 8, 0))</f>
        <v/>
      </c>
      <c r="E1076" s="201" t="str">
        <f>IF(BTA!A1077="", "", BTA!A1077)</f>
        <v/>
      </c>
    </row>
    <row r="1077" spans="1:5">
      <c r="A1077" s="240" t="str">
        <f>IF(BTA!W1077="", "", BTA!W1077)</f>
        <v/>
      </c>
      <c r="B1077" s="201" t="str">
        <f>IF(BTA!U1077="", "", BTA!U1077)</f>
        <v/>
      </c>
      <c r="C1077" s="201" t="str">
        <f>IF(E1077="", "", VLOOKUP(E1077, BTA!$A$2:$H$1000, 8, 0))</f>
        <v/>
      </c>
      <c r="E1077" s="201" t="str">
        <f>IF(BTA!A1078="", "", BTA!A1078)</f>
        <v/>
      </c>
    </row>
    <row r="1078" spans="1:5">
      <c r="A1078" s="240" t="str">
        <f>IF(BTA!W1078="", "", BTA!W1078)</f>
        <v/>
      </c>
      <c r="B1078" s="201" t="str">
        <f>IF(BTA!U1078="", "", BTA!U1078)</f>
        <v/>
      </c>
      <c r="C1078" s="201" t="str">
        <f>IF(E1078="", "", VLOOKUP(E1078, BTA!$A$2:$H$1000, 8, 0))</f>
        <v/>
      </c>
      <c r="E1078" s="201" t="str">
        <f>IF(BTA!A1079="", "", BTA!A1079)</f>
        <v/>
      </c>
    </row>
    <row r="1079" spans="1:5">
      <c r="A1079" s="240" t="str">
        <f>IF(BTA!W1079="", "", BTA!W1079)</f>
        <v/>
      </c>
      <c r="B1079" s="201" t="str">
        <f>IF(BTA!U1079="", "", BTA!U1079)</f>
        <v/>
      </c>
      <c r="C1079" s="201" t="str">
        <f>IF(E1079="", "", VLOOKUP(E1079, BTA!$A$2:$H$1000, 8, 0))</f>
        <v/>
      </c>
      <c r="E1079" s="201" t="str">
        <f>IF(BTA!A1080="", "", BTA!A1080)</f>
        <v/>
      </c>
    </row>
    <row r="1080" spans="1:5">
      <c r="A1080" s="240" t="str">
        <f>IF(BTA!W1080="", "", BTA!W1080)</f>
        <v/>
      </c>
      <c r="B1080" s="201" t="str">
        <f>IF(BTA!U1080="", "", BTA!U1080)</f>
        <v/>
      </c>
      <c r="C1080" s="201" t="str">
        <f>IF(E1080="", "", VLOOKUP(E1080, BTA!$A$2:$H$1000, 8, 0))</f>
        <v/>
      </c>
      <c r="E1080" s="201" t="str">
        <f>IF(BTA!A1081="", "", BTA!A1081)</f>
        <v/>
      </c>
    </row>
    <row r="1081" spans="1:5">
      <c r="A1081" s="240" t="str">
        <f>IF(BTA!W1081="", "", BTA!W1081)</f>
        <v/>
      </c>
      <c r="B1081" s="201" t="str">
        <f>IF(BTA!U1081="", "", BTA!U1081)</f>
        <v/>
      </c>
      <c r="C1081" s="201" t="str">
        <f>IF(E1081="", "", VLOOKUP(E1081, BTA!$A$2:$H$1000, 8, 0))</f>
        <v/>
      </c>
      <c r="E1081" s="201" t="str">
        <f>IF(BTA!A1082="", "", BTA!A1082)</f>
        <v/>
      </c>
    </row>
    <row r="1082" spans="1:5">
      <c r="A1082" s="240" t="str">
        <f>IF(BTA!W1082="", "", BTA!W1082)</f>
        <v/>
      </c>
      <c r="B1082" s="201" t="str">
        <f>IF(BTA!U1082="", "", BTA!U1082)</f>
        <v/>
      </c>
      <c r="C1082" s="201" t="str">
        <f>IF(E1082="", "", VLOOKUP(E1082, BTA!$A$2:$H$1000, 8, 0))</f>
        <v/>
      </c>
      <c r="E1082" s="201" t="str">
        <f>IF(BTA!A1083="", "", BTA!A1083)</f>
        <v/>
      </c>
    </row>
    <row r="1083" spans="1:5">
      <c r="A1083" s="240" t="str">
        <f>IF(BTA!W1083="", "", BTA!W1083)</f>
        <v/>
      </c>
      <c r="B1083" s="201" t="str">
        <f>IF(BTA!U1083="", "", BTA!U1083)</f>
        <v/>
      </c>
      <c r="C1083" s="201" t="str">
        <f>IF(E1083="", "", VLOOKUP(E1083, BTA!$A$2:$H$1000, 8, 0))</f>
        <v/>
      </c>
      <c r="E1083" s="201" t="str">
        <f>IF(BTA!A1084="", "", BTA!A1084)</f>
        <v/>
      </c>
    </row>
    <row r="1084" spans="1:5">
      <c r="A1084" s="240" t="str">
        <f>IF(BTA!W1084="", "", BTA!W1084)</f>
        <v/>
      </c>
      <c r="B1084" s="201" t="str">
        <f>IF(BTA!U1084="", "", BTA!U1084)</f>
        <v/>
      </c>
      <c r="C1084" s="201" t="str">
        <f>IF(E1084="", "", VLOOKUP(E1084, BTA!$A$2:$H$1000, 8, 0))</f>
        <v/>
      </c>
      <c r="E1084" s="201" t="str">
        <f>IF(BTA!A1085="", "", BTA!A1085)</f>
        <v/>
      </c>
    </row>
    <row r="1085" spans="1:5">
      <c r="A1085" s="240" t="str">
        <f>IF(BTA!W1085="", "", BTA!W1085)</f>
        <v/>
      </c>
      <c r="B1085" s="201" t="str">
        <f>IF(BTA!U1085="", "", BTA!U1085)</f>
        <v/>
      </c>
      <c r="C1085" s="201" t="str">
        <f>IF(E1085="", "", VLOOKUP(E1085, BTA!$A$2:$H$1000, 8, 0))</f>
        <v/>
      </c>
      <c r="E1085" s="201" t="str">
        <f>IF(BTA!A1086="", "", BTA!A1086)</f>
        <v/>
      </c>
    </row>
    <row r="1086" spans="1:5">
      <c r="A1086" s="240" t="str">
        <f>IF(BTA!W1086="", "", BTA!W1086)</f>
        <v/>
      </c>
      <c r="B1086" s="201" t="str">
        <f>IF(BTA!U1086="", "", BTA!U1086)</f>
        <v/>
      </c>
      <c r="C1086" s="201" t="str">
        <f>IF(E1086="", "", VLOOKUP(E1086, BTA!$A$2:$H$1000, 8, 0))</f>
        <v/>
      </c>
      <c r="E1086" s="201" t="str">
        <f>IF(BTA!A1087="", "", BTA!A1087)</f>
        <v/>
      </c>
    </row>
    <row r="1087" spans="1:5">
      <c r="A1087" s="240" t="str">
        <f>IF(BTA!W1087="", "", BTA!W1087)</f>
        <v/>
      </c>
      <c r="B1087" s="201" t="str">
        <f>IF(BTA!U1087="", "", BTA!U1087)</f>
        <v/>
      </c>
      <c r="C1087" s="201" t="str">
        <f>IF(E1087="", "", VLOOKUP(E1087, BTA!$A$2:$H$1000, 8, 0))</f>
        <v/>
      </c>
      <c r="E1087" s="201" t="str">
        <f>IF(BTA!A1088="", "", BTA!A1088)</f>
        <v/>
      </c>
    </row>
    <row r="1088" spans="1:5">
      <c r="A1088" s="240" t="str">
        <f>IF(BTA!W1088="", "", BTA!W1088)</f>
        <v/>
      </c>
      <c r="B1088" s="201" t="str">
        <f>IF(BTA!U1088="", "", BTA!U1088)</f>
        <v/>
      </c>
      <c r="C1088" s="201" t="str">
        <f>IF(E1088="", "", VLOOKUP(E1088, BTA!$A$2:$H$1000, 8, 0))</f>
        <v/>
      </c>
      <c r="E1088" s="201" t="str">
        <f>IF(BTA!A1089="", "", BTA!A1089)</f>
        <v/>
      </c>
    </row>
    <row r="1089" spans="1:5">
      <c r="A1089" s="240" t="str">
        <f>IF(BTA!W1089="", "", BTA!W1089)</f>
        <v/>
      </c>
      <c r="B1089" s="201" t="str">
        <f>IF(BTA!U1089="", "", BTA!U1089)</f>
        <v/>
      </c>
      <c r="C1089" s="201" t="str">
        <f>IF(E1089="", "", VLOOKUP(E1089, BTA!$A$2:$H$1000, 8, 0))</f>
        <v/>
      </c>
      <c r="E1089" s="201" t="str">
        <f>IF(BTA!A1090="", "", BTA!A1090)</f>
        <v/>
      </c>
    </row>
    <row r="1090" spans="1:5">
      <c r="A1090" s="240" t="str">
        <f>IF(BTA!W1090="", "", BTA!W1090)</f>
        <v/>
      </c>
      <c r="B1090" s="201" t="str">
        <f>IF(BTA!U1090="", "", BTA!U1090)</f>
        <v/>
      </c>
      <c r="C1090" s="201" t="str">
        <f>IF(E1090="", "", VLOOKUP(E1090, BTA!$A$2:$H$1000, 8, 0))</f>
        <v/>
      </c>
      <c r="E1090" s="201" t="str">
        <f>IF(BTA!A1091="", "", BTA!A1091)</f>
        <v/>
      </c>
    </row>
    <row r="1091" spans="1:5">
      <c r="A1091" s="240" t="str">
        <f>IF(BTA!W1091="", "", BTA!W1091)</f>
        <v/>
      </c>
      <c r="B1091" s="201" t="str">
        <f>IF(BTA!U1091="", "", BTA!U1091)</f>
        <v/>
      </c>
      <c r="C1091" s="201" t="str">
        <f>IF(E1091="", "", VLOOKUP(E1091, BTA!$A$2:$H$1000, 8, 0))</f>
        <v/>
      </c>
      <c r="E1091" s="201" t="str">
        <f>IF(BTA!A1092="", "", BTA!A1092)</f>
        <v/>
      </c>
    </row>
    <row r="1092" spans="1:5">
      <c r="A1092" s="240" t="str">
        <f>IF(BTA!W1092="", "", BTA!W1092)</f>
        <v/>
      </c>
      <c r="B1092" s="201" t="str">
        <f>IF(BTA!U1092="", "", BTA!U1092)</f>
        <v/>
      </c>
      <c r="C1092" s="201" t="str">
        <f>IF(E1092="", "", VLOOKUP(E1092, BTA!$A$2:$H$1000, 8, 0))</f>
        <v/>
      </c>
      <c r="E1092" s="201" t="str">
        <f>IF(BTA!A1093="", "", BTA!A1093)</f>
        <v/>
      </c>
    </row>
    <row r="1093" spans="1:5">
      <c r="A1093" s="240" t="str">
        <f>IF(BTA!W1093="", "", BTA!W1093)</f>
        <v/>
      </c>
      <c r="B1093" s="201" t="str">
        <f>IF(BTA!U1093="", "", BTA!U1093)</f>
        <v/>
      </c>
      <c r="C1093" s="201" t="str">
        <f>IF(E1093="", "", VLOOKUP(E1093, BTA!$A$2:$H$1000, 8, 0))</f>
        <v/>
      </c>
      <c r="E1093" s="201" t="str">
        <f>IF(BTA!A1094="", "", BTA!A1094)</f>
        <v/>
      </c>
    </row>
    <row r="1094" spans="1:5">
      <c r="A1094" s="240" t="str">
        <f>IF(BTA!W1094="", "", BTA!W1094)</f>
        <v/>
      </c>
      <c r="B1094" s="201" t="str">
        <f>IF(BTA!U1094="", "", BTA!U1094)</f>
        <v/>
      </c>
      <c r="C1094" s="201" t="str">
        <f>IF(E1094="", "", VLOOKUP(E1094, BTA!$A$2:$H$1000, 8, 0))</f>
        <v/>
      </c>
      <c r="E1094" s="201" t="str">
        <f>IF(BTA!A1095="", "", BTA!A1095)</f>
        <v/>
      </c>
    </row>
    <row r="1095" spans="1:5">
      <c r="A1095" s="240" t="str">
        <f>IF(BTA!W1095="", "", BTA!W1095)</f>
        <v/>
      </c>
      <c r="B1095" s="201" t="str">
        <f>IF(BTA!U1095="", "", BTA!U1095)</f>
        <v/>
      </c>
      <c r="C1095" s="201" t="str">
        <f>IF(E1095="", "", VLOOKUP(E1095, BTA!$A$2:$H$1000, 8, 0))</f>
        <v/>
      </c>
      <c r="E1095" s="201" t="str">
        <f>IF(BTA!A1096="", "", BTA!A1096)</f>
        <v/>
      </c>
    </row>
    <row r="1096" spans="1:5">
      <c r="A1096" s="240" t="str">
        <f>IF(BTA!W1096="", "", BTA!W1096)</f>
        <v/>
      </c>
      <c r="B1096" s="201" t="str">
        <f>IF(BTA!U1096="", "", BTA!U1096)</f>
        <v/>
      </c>
      <c r="C1096" s="201" t="str">
        <f>IF(E1096="", "", VLOOKUP(E1096, BTA!$A$2:$H$1000, 8, 0))</f>
        <v/>
      </c>
      <c r="E1096" s="201" t="str">
        <f>IF(BTA!A1097="", "", BTA!A1097)</f>
        <v/>
      </c>
    </row>
    <row r="1097" spans="1:5">
      <c r="A1097" s="240" t="str">
        <f>IF(BTA!W1097="", "", BTA!W1097)</f>
        <v/>
      </c>
      <c r="B1097" s="201" t="str">
        <f>IF(BTA!U1097="", "", BTA!U1097)</f>
        <v/>
      </c>
      <c r="C1097" s="201" t="str">
        <f>IF(E1097="", "", VLOOKUP(E1097, BTA!$A$2:$H$1000, 8, 0))</f>
        <v/>
      </c>
      <c r="E1097" s="201" t="str">
        <f>IF(BTA!A1098="", "", BTA!A1098)</f>
        <v/>
      </c>
    </row>
    <row r="1098" spans="1:5">
      <c r="A1098" s="240" t="str">
        <f>IF(BTA!W1098="", "", BTA!W1098)</f>
        <v/>
      </c>
      <c r="B1098" s="201" t="str">
        <f>IF(BTA!U1098="", "", BTA!U1098)</f>
        <v/>
      </c>
      <c r="C1098" s="201" t="str">
        <f>IF(E1098="", "", VLOOKUP(E1098, BTA!$A$2:$H$1000, 8, 0))</f>
        <v/>
      </c>
      <c r="E1098" s="201" t="str">
        <f>IF(BTA!A1099="", "", BTA!A1099)</f>
        <v/>
      </c>
    </row>
    <row r="1099" spans="1:5">
      <c r="A1099" s="240" t="str">
        <f>IF(BTA!W1099="", "", BTA!W1099)</f>
        <v/>
      </c>
      <c r="B1099" s="201" t="str">
        <f>IF(BTA!U1099="", "", BTA!U1099)</f>
        <v/>
      </c>
      <c r="C1099" s="201" t="str">
        <f>IF(E1099="", "", VLOOKUP(E1099, BTA!$A$2:$H$1000, 8, 0))</f>
        <v/>
      </c>
      <c r="E1099" s="201" t="str">
        <f>IF(BTA!A1100="", "", BTA!A1100)</f>
        <v/>
      </c>
    </row>
    <row r="1100" spans="1:5">
      <c r="A1100" s="240" t="str">
        <f>IF(BTA!W1100="", "", BTA!W1100)</f>
        <v/>
      </c>
      <c r="B1100" s="201" t="str">
        <f>IF(BTA!U1100="", "", BTA!U1100)</f>
        <v/>
      </c>
      <c r="C1100" s="201" t="str">
        <f>IF(E1100="", "", VLOOKUP(E1100, BTA!$A$2:$H$1000, 8, 0))</f>
        <v/>
      </c>
      <c r="E1100" s="201" t="str">
        <f>IF(BTA!A1101="", "", BTA!A1101)</f>
        <v/>
      </c>
    </row>
    <row r="1101" spans="1:5">
      <c r="A1101" s="240" t="str">
        <f>IF(BTA!W1101="", "", BTA!W1101)</f>
        <v/>
      </c>
      <c r="B1101" s="201" t="str">
        <f>IF(BTA!U1101="", "", BTA!U1101)</f>
        <v/>
      </c>
      <c r="C1101" s="201" t="str">
        <f>IF(E1101="", "", VLOOKUP(E1101, BTA!$A$2:$H$1000, 8, 0))</f>
        <v/>
      </c>
      <c r="E1101" s="201" t="str">
        <f>IF(BTA!A1102="", "", BTA!A1102)</f>
        <v/>
      </c>
    </row>
    <row r="1102" spans="1:5">
      <c r="A1102" s="240" t="str">
        <f>IF(BTA!W1102="", "", BTA!W1102)</f>
        <v/>
      </c>
      <c r="B1102" s="201" t="str">
        <f>IF(BTA!U1102="", "", BTA!U1102)</f>
        <v/>
      </c>
      <c r="C1102" s="201" t="str">
        <f>IF(E1102="", "", VLOOKUP(E1102, BTA!$A$2:$H$1000, 8, 0))</f>
        <v/>
      </c>
      <c r="E1102" s="201" t="str">
        <f>IF(BTA!A1103="", "", BTA!A1103)</f>
        <v/>
      </c>
    </row>
    <row r="1103" spans="1:5">
      <c r="A1103" s="240" t="str">
        <f>IF(BTA!W1103="", "", BTA!W1103)</f>
        <v/>
      </c>
      <c r="B1103" s="201" t="str">
        <f>IF(BTA!U1103="", "", BTA!U1103)</f>
        <v/>
      </c>
      <c r="C1103" s="201" t="str">
        <f>IF(E1103="", "", VLOOKUP(E1103, BTA!$A$2:$H$1000, 8, 0))</f>
        <v/>
      </c>
      <c r="E1103" s="201" t="str">
        <f>IF(BTA!A1104="", "", BTA!A1104)</f>
        <v/>
      </c>
    </row>
    <row r="1104" spans="1:5">
      <c r="A1104" s="240" t="str">
        <f>IF(BTA!W1104="", "", BTA!W1104)</f>
        <v/>
      </c>
      <c r="B1104" s="201" t="str">
        <f>IF(BTA!U1104="", "", BTA!U1104)</f>
        <v/>
      </c>
      <c r="E1104" s="201" t="str">
        <f>IF(BTA!A1105="", "", BTA!A1105)</f>
        <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ayfa7">
    <tabColor rgb="FFFFC000"/>
  </sheetPr>
  <dimension ref="A1:AI631"/>
  <sheetViews>
    <sheetView workbookViewId="0">
      <pane ySplit="1" topLeftCell="A368" activePane="bottomLeft" state="frozen"/>
      <selection pane="bottomLeft" activeCell="A386" sqref="A1:A1048576"/>
    </sheetView>
  </sheetViews>
  <sheetFormatPr defaultRowHeight="15"/>
  <cols>
    <col min="1" max="1" width="9.140625" style="13"/>
    <col min="2" max="2" width="3" style="13" customWidth="1"/>
    <col min="3" max="4" width="9.140625" style="13" hidden="1" customWidth="1"/>
    <col min="5" max="5" width="11.7109375" style="13" bestFit="1" customWidth="1"/>
    <col min="6" max="6" width="11.7109375" style="13" customWidth="1"/>
    <col min="7" max="7" width="15.5703125" style="13" customWidth="1"/>
    <col min="8" max="8" width="20.5703125" style="13" customWidth="1"/>
    <col min="9" max="9" width="12.140625" style="13" customWidth="1"/>
    <col min="10" max="10" width="15" style="13" customWidth="1"/>
    <col min="11" max="11" width="14.85546875" style="13" customWidth="1"/>
    <col min="12" max="12" width="8.5703125" style="13" customWidth="1"/>
    <col min="13" max="13" width="11.140625" style="13" customWidth="1"/>
    <col min="14" max="14" width="4" style="13" customWidth="1"/>
    <col min="15" max="15" width="12.85546875" style="13" bestFit="1" customWidth="1"/>
    <col min="16" max="16" width="12" style="13" bestFit="1" customWidth="1"/>
    <col min="17" max="17" width="8.85546875" style="13" customWidth="1"/>
    <col min="18" max="18" width="9.140625" style="13" bestFit="1" customWidth="1"/>
    <col min="19" max="19" width="4.7109375" style="13" customWidth="1"/>
    <col min="20" max="20" width="9.5703125" style="13" bestFit="1" customWidth="1"/>
    <col min="21" max="21" width="10.5703125" style="13" bestFit="1" customWidth="1"/>
    <col min="22" max="22" width="7.42578125" style="13" bestFit="1" customWidth="1"/>
    <col min="23" max="23" width="6.85546875" style="13" bestFit="1" customWidth="1"/>
    <col min="24" max="24" width="8.5703125" style="13" bestFit="1" customWidth="1"/>
    <col min="25" max="25" width="3.7109375" style="13" customWidth="1"/>
    <col min="26" max="26" width="1.5703125" style="13" customWidth="1"/>
    <col min="27" max="16384" width="9.140625" style="13"/>
  </cols>
  <sheetData>
    <row r="1" spans="1:24" ht="30">
      <c r="A1" s="13" t="s">
        <v>362</v>
      </c>
      <c r="B1" s="13" t="s">
        <v>363</v>
      </c>
      <c r="C1" s="13" t="s">
        <v>364</v>
      </c>
      <c r="D1" s="13" t="s">
        <v>431</v>
      </c>
      <c r="E1" s="13" t="s">
        <v>432</v>
      </c>
      <c r="F1" s="13" t="s">
        <v>365</v>
      </c>
      <c r="G1" s="13" t="s">
        <v>366</v>
      </c>
      <c r="H1" s="13" t="s">
        <v>367</v>
      </c>
      <c r="I1" s="13" t="s">
        <v>368</v>
      </c>
      <c r="J1" s="13" t="s">
        <v>369</v>
      </c>
      <c r="K1" s="13" t="s">
        <v>370</v>
      </c>
      <c r="L1" s="13" t="s">
        <v>371</v>
      </c>
      <c r="M1" s="13" t="s">
        <v>428</v>
      </c>
      <c r="N1" s="13" t="s">
        <v>603</v>
      </c>
      <c r="O1" s="13" t="s">
        <v>2131</v>
      </c>
      <c r="P1" s="13" t="s">
        <v>2132</v>
      </c>
      <c r="Q1" s="13" t="s">
        <v>2133</v>
      </c>
      <c r="R1" s="18" t="s">
        <v>2145</v>
      </c>
      <c r="T1" s="117" t="s">
        <v>2157</v>
      </c>
      <c r="U1" s="119" t="s">
        <v>2158</v>
      </c>
      <c r="V1" s="121" t="s">
        <v>2165</v>
      </c>
      <c r="W1" s="122" t="s">
        <v>2166</v>
      </c>
      <c r="X1" s="123" t="s">
        <v>2176</v>
      </c>
    </row>
    <row r="2" spans="1:24">
      <c r="A2" s="13" t="s">
        <v>466</v>
      </c>
      <c r="B2" s="13">
        <v>60</v>
      </c>
      <c r="C2" s="13" t="s">
        <v>372</v>
      </c>
      <c r="D2" s="14">
        <v>-4113.0020728645177</v>
      </c>
      <c r="E2" s="17">
        <v>7.27</v>
      </c>
      <c r="F2" s="13" t="s">
        <v>679</v>
      </c>
      <c r="G2" s="13">
        <v>-1049101373</v>
      </c>
      <c r="H2" s="13" t="s">
        <v>1435</v>
      </c>
      <c r="I2" s="13">
        <v>13.415773816296296</v>
      </c>
      <c r="J2" s="13">
        <v>9055647326</v>
      </c>
      <c r="K2" s="13">
        <v>675000000</v>
      </c>
      <c r="L2" s="13">
        <v>0.52177385336483673</v>
      </c>
      <c r="M2" s="13">
        <v>4725000000</v>
      </c>
      <c r="N2" s="13" t="s">
        <v>956</v>
      </c>
      <c r="O2" s="13">
        <v>43.778318896109958</v>
      </c>
      <c r="P2" s="13">
        <v>277.60729840908505</v>
      </c>
      <c r="Q2" s="15"/>
      <c r="R2" s="20">
        <v>9.2535766136361683</v>
      </c>
      <c r="T2" s="118">
        <v>-16.747572909351067</v>
      </c>
      <c r="U2" s="118">
        <v>9.9331768328925563</v>
      </c>
      <c r="V2" s="20">
        <v>33.074800609426724</v>
      </c>
      <c r="W2" s="20">
        <v>52.176638403766681</v>
      </c>
      <c r="X2" s="20">
        <v>46.83433059561996</v>
      </c>
    </row>
    <row r="3" spans="1:24">
      <c r="A3" s="13" t="s">
        <v>666</v>
      </c>
      <c r="B3" s="13">
        <v>60</v>
      </c>
      <c r="C3" s="13" t="s">
        <v>372</v>
      </c>
      <c r="D3" s="13">
        <v>-543.59903980359729</v>
      </c>
      <c r="E3" s="17">
        <v>2.5499999999999998</v>
      </c>
      <c r="F3" s="13" t="s">
        <v>208</v>
      </c>
      <c r="G3" s="13">
        <v>3618440</v>
      </c>
      <c r="H3" s="13" t="s">
        <v>1436</v>
      </c>
      <c r="I3" s="13">
        <v>61.374532563636365</v>
      </c>
      <c r="J3" s="13">
        <v>3375599291</v>
      </c>
      <c r="K3" s="13">
        <v>55000000</v>
      </c>
      <c r="L3" s="13">
        <v>3.2586806228239604E-2</v>
      </c>
      <c r="M3" s="13">
        <v>110000000</v>
      </c>
      <c r="N3" s="13" t="s">
        <v>1105</v>
      </c>
      <c r="O3" s="13">
        <v>22.700966757361265</v>
      </c>
      <c r="P3" s="13">
        <v>159.69924278714086</v>
      </c>
      <c r="Q3" s="16" t="s">
        <v>2212</v>
      </c>
      <c r="R3" s="20">
        <v>5.3233080929046954</v>
      </c>
      <c r="T3" s="118">
        <v>-0.84145126972368089</v>
      </c>
      <c r="U3" s="120">
        <v>1.0945167085430274</v>
      </c>
      <c r="V3" s="20">
        <v>49.885881994820757</v>
      </c>
      <c r="W3" s="20">
        <v>54.069371841210724</v>
      </c>
      <c r="X3" s="20">
        <v>50.501077697543089</v>
      </c>
    </row>
    <row r="4" spans="1:24">
      <c r="A4" s="13" t="s">
        <v>775</v>
      </c>
      <c r="B4" s="13">
        <v>60</v>
      </c>
      <c r="C4" s="13" t="s">
        <v>372</v>
      </c>
      <c r="D4" s="14">
        <v>-73322</v>
      </c>
      <c r="E4" s="17">
        <v>11.67</v>
      </c>
      <c r="F4" s="13" t="s">
        <v>221</v>
      </c>
      <c r="G4" s="13">
        <v>108347048</v>
      </c>
      <c r="H4" s="13" t="s">
        <v>1437</v>
      </c>
      <c r="I4" s="13">
        <v>22.947326516591975</v>
      </c>
      <c r="J4" s="13">
        <v>13661644947</v>
      </c>
      <c r="K4" s="13">
        <v>595348000</v>
      </c>
      <c r="L4" s="13">
        <v>0.47935867352767619</v>
      </c>
      <c r="M4" s="13">
        <v>6548828000</v>
      </c>
      <c r="N4" s="13" t="s">
        <v>1172</v>
      </c>
      <c r="O4" s="13">
        <v>21.430641802300539</v>
      </c>
      <c r="Q4" s="15"/>
      <c r="R4" s="165" t="str">
        <f t="shared" ref="R4:R62" si="0">IF(OR(H4="", H5="", Q4=0), "", IF(H4&lt;H5, LN(H5/H4)/10, ""))</f>
        <v/>
      </c>
      <c r="T4" s="118"/>
      <c r="U4" s="118"/>
      <c r="V4" s="20">
        <v>24.499244776778504</v>
      </c>
      <c r="W4" s="20">
        <v>36.250522924983663</v>
      </c>
      <c r="X4" s="20"/>
    </row>
    <row r="5" spans="1:24">
      <c r="A5" s="13" t="s">
        <v>39</v>
      </c>
      <c r="B5" s="13">
        <v>60</v>
      </c>
      <c r="C5" s="13" t="s">
        <v>372</v>
      </c>
      <c r="D5" s="14">
        <v>-37040.079572821298</v>
      </c>
      <c r="E5" s="17">
        <v>113.6</v>
      </c>
      <c r="F5" s="13" t="s">
        <v>255</v>
      </c>
      <c r="G5" s="13">
        <v>5814918</v>
      </c>
      <c r="H5" s="13" t="s">
        <v>1438</v>
      </c>
      <c r="I5" s="13">
        <v>59.558734995383197</v>
      </c>
      <c r="J5" s="13">
        <v>638570889</v>
      </c>
      <c r="K5" s="13">
        <v>10721700</v>
      </c>
      <c r="L5" s="13">
        <v>1.8301261772676893</v>
      </c>
      <c r="M5" s="13">
        <v>1168665300</v>
      </c>
      <c r="N5" s="13" t="s">
        <v>778</v>
      </c>
      <c r="O5" s="13">
        <v>36.620577973153658</v>
      </c>
      <c r="P5" s="13">
        <v>651.94716211845184</v>
      </c>
      <c r="Q5" s="15"/>
      <c r="R5" s="20">
        <v>21.731572070615062</v>
      </c>
      <c r="T5" s="118">
        <v>-24.856968396348833</v>
      </c>
      <c r="U5" s="120">
        <v>64.655929159217038</v>
      </c>
      <c r="V5" s="20">
        <v>39.439553056690279</v>
      </c>
      <c r="W5" s="20">
        <v>37.149213312589772</v>
      </c>
      <c r="X5" s="20">
        <v>52.712590224316116</v>
      </c>
    </row>
    <row r="6" spans="1:24">
      <c r="A6" s="13" t="s">
        <v>373</v>
      </c>
      <c r="B6" s="13">
        <v>60</v>
      </c>
      <c r="C6" s="13" t="s">
        <v>372</v>
      </c>
      <c r="D6" s="14">
        <v>2663.6519360609154</v>
      </c>
      <c r="E6" s="17">
        <v>31.4</v>
      </c>
      <c r="F6" s="13" t="s">
        <v>680</v>
      </c>
      <c r="G6" s="13">
        <v>-35004000</v>
      </c>
      <c r="H6" s="13" t="s">
        <v>1439</v>
      </c>
      <c r="I6" s="13">
        <v>4.9975180375180379</v>
      </c>
      <c r="J6" s="13">
        <v>1298730000</v>
      </c>
      <c r="K6" s="13">
        <v>259875000</v>
      </c>
      <c r="L6" s="13">
        <v>6.0029798341456653</v>
      </c>
      <c r="M6" s="13">
        <v>7796250000</v>
      </c>
      <c r="N6" s="13" t="s">
        <v>498</v>
      </c>
      <c r="O6" s="13">
        <v>63.914985035081152</v>
      </c>
      <c r="P6" s="13">
        <v>525.57088056192276</v>
      </c>
      <c r="Q6" s="15"/>
      <c r="R6" s="20">
        <v>17.519029352064091</v>
      </c>
      <c r="T6" s="118">
        <v>-8.9381011742912264</v>
      </c>
      <c r="U6" s="120">
        <v>-118.42889443271524</v>
      </c>
      <c r="V6" s="20">
        <v>57.992531738871975</v>
      </c>
      <c r="W6" s="20">
        <v>47.810197647398979</v>
      </c>
      <c r="X6" s="20">
        <v>43.145476595052344</v>
      </c>
    </row>
    <row r="7" spans="1:24">
      <c r="A7" s="13" t="s">
        <v>316</v>
      </c>
      <c r="B7" s="13">
        <v>60</v>
      </c>
      <c r="C7" s="13" t="s">
        <v>372</v>
      </c>
      <c r="D7" s="13">
        <v>-123.21575289011899</v>
      </c>
      <c r="E7" s="17">
        <v>0.85</v>
      </c>
      <c r="F7" s="13" t="s">
        <v>404</v>
      </c>
      <c r="G7" s="13">
        <v>-245597000</v>
      </c>
      <c r="H7" s="13" t="s">
        <v>1440</v>
      </c>
      <c r="I7" s="13">
        <v>2.7568966269841271</v>
      </c>
      <c r="J7" s="13">
        <v>13894759000</v>
      </c>
      <c r="K7" s="13">
        <v>5040000000</v>
      </c>
      <c r="L7" s="13">
        <v>0.31557222403065788</v>
      </c>
      <c r="M7" s="13">
        <v>4384800000</v>
      </c>
      <c r="N7" s="13" t="s">
        <v>657</v>
      </c>
      <c r="O7" s="13">
        <v>22.994381818103587</v>
      </c>
      <c r="P7" s="13">
        <v>707.00809812532384</v>
      </c>
      <c r="Q7" s="16" t="s">
        <v>2215</v>
      </c>
      <c r="R7" s="20">
        <v>23.56693660417746</v>
      </c>
      <c r="T7" s="118">
        <v>-1.6781371458968275</v>
      </c>
      <c r="U7" s="120">
        <v>0.3670973827086299</v>
      </c>
      <c r="V7" s="20">
        <v>35.465537997522794</v>
      </c>
      <c r="W7" s="20">
        <v>53.950096746471665</v>
      </c>
      <c r="X7" s="20">
        <v>44.612067574994967</v>
      </c>
    </row>
    <row r="8" spans="1:24">
      <c r="A8" s="13" t="s">
        <v>478</v>
      </c>
      <c r="B8" s="13">
        <v>60</v>
      </c>
      <c r="C8" s="13" t="s">
        <v>372</v>
      </c>
      <c r="D8" s="14">
        <v>12316.053990672841</v>
      </c>
      <c r="E8" s="17">
        <v>57.6</v>
      </c>
      <c r="F8" s="13" t="s">
        <v>221</v>
      </c>
      <c r="G8" s="13">
        <v>-113776797</v>
      </c>
      <c r="H8" s="13" t="s">
        <v>1441</v>
      </c>
      <c r="I8" s="13">
        <v>29.17590977528652</v>
      </c>
      <c r="J8" s="13">
        <v>15925799746</v>
      </c>
      <c r="K8" s="13">
        <v>545854435</v>
      </c>
      <c r="L8" s="13">
        <v>1.9536665844875178</v>
      </c>
      <c r="M8" s="13">
        <v>31113702795</v>
      </c>
      <c r="N8" s="13" t="s">
        <v>1442</v>
      </c>
      <c r="O8" s="13">
        <v>16.606615783972916</v>
      </c>
      <c r="P8" s="13">
        <v>1573.9030386948575</v>
      </c>
      <c r="Q8" s="15"/>
      <c r="R8" s="20">
        <v>52.463434623161916</v>
      </c>
      <c r="T8" s="118">
        <v>21.651476584926073</v>
      </c>
      <c r="U8" s="118"/>
      <c r="V8" s="20">
        <v>52.245722226616259</v>
      </c>
      <c r="W8" s="20">
        <v>34.417136419197931</v>
      </c>
      <c r="X8" s="20">
        <v>57.446756788299311</v>
      </c>
    </row>
    <row r="9" spans="1:24">
      <c r="A9" s="13" t="s">
        <v>681</v>
      </c>
      <c r="B9" s="13">
        <v>60</v>
      </c>
      <c r="C9" s="13" t="s">
        <v>372</v>
      </c>
      <c r="D9" s="14">
        <v>-6767.8428350241757</v>
      </c>
      <c r="E9" s="17">
        <v>18.45</v>
      </c>
      <c r="F9" s="13" t="s">
        <v>233</v>
      </c>
      <c r="G9" s="13">
        <v>4524638000</v>
      </c>
      <c r="H9" s="13" t="s">
        <v>1443</v>
      </c>
      <c r="I9" s="13">
        <v>20.152082771777717</v>
      </c>
      <c r="J9" s="13">
        <v>119321530000</v>
      </c>
      <c r="K9" s="13">
        <v>5921052000</v>
      </c>
      <c r="L9" s="13">
        <v>0.89320792316357323</v>
      </c>
      <c r="M9" s="13">
        <v>106578936000</v>
      </c>
      <c r="N9" s="13" t="s">
        <v>957</v>
      </c>
      <c r="O9" s="13">
        <v>47.07702098723442</v>
      </c>
      <c r="P9" s="13">
        <v>947.36627202350371</v>
      </c>
      <c r="Q9" s="15"/>
      <c r="R9" s="20">
        <v>31.578875734116789</v>
      </c>
      <c r="T9" s="118">
        <v>9.6284113709813113</v>
      </c>
      <c r="U9" s="120">
        <v>17.052976400275668</v>
      </c>
      <c r="V9" s="20">
        <v>47.991383238118047</v>
      </c>
      <c r="W9" s="20">
        <v>31.639399857883006</v>
      </c>
      <c r="X9" s="20">
        <v>60.577936324757715</v>
      </c>
    </row>
    <row r="10" spans="1:24">
      <c r="A10" s="13" t="s">
        <v>158</v>
      </c>
      <c r="B10" s="13">
        <v>60</v>
      </c>
      <c r="C10" s="13" t="s">
        <v>372</v>
      </c>
      <c r="D10" s="14">
        <v>-580.51894232866277</v>
      </c>
      <c r="E10" s="17">
        <v>12.36</v>
      </c>
      <c r="F10" s="13" t="s">
        <v>353</v>
      </c>
      <c r="G10" s="13">
        <v>-73365961</v>
      </c>
      <c r="H10" s="13" t="s">
        <v>1444</v>
      </c>
      <c r="I10" s="13">
        <v>19.163045782499999</v>
      </c>
      <c r="J10" s="13">
        <v>7665218313</v>
      </c>
      <c r="K10" s="13">
        <v>400000000</v>
      </c>
      <c r="L10" s="13">
        <v>0.62620525652339631</v>
      </c>
      <c r="M10" s="13">
        <v>4800000000</v>
      </c>
      <c r="N10" s="13" t="s">
        <v>1355</v>
      </c>
      <c r="O10" s="13">
        <v>16.911376383396806</v>
      </c>
      <c r="P10" s="13">
        <v>386.77938196842939</v>
      </c>
      <c r="Q10" s="15"/>
      <c r="R10" s="20">
        <v>12.892646065614313</v>
      </c>
      <c r="T10" s="118">
        <v>-5.7848939729502291</v>
      </c>
      <c r="U10" s="120">
        <v>2.4936483355479133</v>
      </c>
      <c r="V10" s="20">
        <v>41.306601841692526</v>
      </c>
      <c r="W10" s="20">
        <v>52.591964528083544</v>
      </c>
      <c r="X10" s="20">
        <v>46.574821056034374</v>
      </c>
    </row>
    <row r="11" spans="1:24">
      <c r="A11" s="13" t="s">
        <v>682</v>
      </c>
      <c r="B11" s="13">
        <v>60</v>
      </c>
      <c r="C11" s="13" t="s">
        <v>372</v>
      </c>
      <c r="D11" s="14">
        <v>54062.30862086147</v>
      </c>
      <c r="E11" s="17">
        <v>259</v>
      </c>
      <c r="F11" s="13" t="s">
        <v>683</v>
      </c>
      <c r="G11" s="13">
        <v>2089864424</v>
      </c>
      <c r="H11" s="13" t="s">
        <v>1445</v>
      </c>
      <c r="I11" s="13" t="s">
        <v>1026</v>
      </c>
      <c r="J11" s="13">
        <v>10363411307</v>
      </c>
      <c r="K11" s="13">
        <v>0</v>
      </c>
      <c r="L11" s="13" t="s">
        <v>1446</v>
      </c>
      <c r="M11" s="13" t="s">
        <v>1447</v>
      </c>
      <c r="N11" s="13" t="s">
        <v>1201</v>
      </c>
      <c r="O11" s="13">
        <v>42.089484594348342</v>
      </c>
      <c r="P11" s="13">
        <v>2492.1885532356237</v>
      </c>
      <c r="Q11" s="15"/>
      <c r="R11" s="20">
        <v>83.072951774520789</v>
      </c>
      <c r="T11" s="118">
        <v>26.235327095687637</v>
      </c>
      <c r="U11" s="118">
        <v>371.97023360518813</v>
      </c>
      <c r="V11" s="20">
        <v>48.862972574589634</v>
      </c>
      <c r="W11" s="20">
        <v>55.487723369242417</v>
      </c>
      <c r="X11" s="20">
        <v>67.266407960855801</v>
      </c>
    </row>
    <row r="12" spans="1:24">
      <c r="A12" s="13" t="s">
        <v>243</v>
      </c>
      <c r="B12" s="13">
        <v>60</v>
      </c>
      <c r="C12" s="13" t="s">
        <v>372</v>
      </c>
      <c r="D12" s="14">
        <v>-3325.8617325412133</v>
      </c>
      <c r="E12" s="17">
        <v>32.880000000000003</v>
      </c>
      <c r="F12" s="13" t="s">
        <v>349</v>
      </c>
      <c r="G12" s="13">
        <v>6206650000</v>
      </c>
      <c r="H12" s="13" t="s">
        <v>1448</v>
      </c>
      <c r="I12" s="13">
        <v>51.928031141378327</v>
      </c>
      <c r="J12" s="13">
        <v>126462671000</v>
      </c>
      <c r="K12" s="13">
        <v>2435345000</v>
      </c>
      <c r="L12" s="13">
        <v>0.61623749825748975</v>
      </c>
      <c r="M12" s="13">
        <v>77931040000</v>
      </c>
      <c r="N12" s="13" t="s">
        <v>1217</v>
      </c>
      <c r="O12" s="13">
        <v>53.061316617320827</v>
      </c>
      <c r="P12" s="13">
        <v>1642.1501557379697</v>
      </c>
      <c r="Q12" s="15"/>
      <c r="R12" s="20">
        <v>54.738338524598994</v>
      </c>
      <c r="T12" s="118">
        <v>15.273501297364902</v>
      </c>
      <c r="U12" s="120">
        <v>27.612425613610405</v>
      </c>
      <c r="V12" s="20">
        <v>56.06937025717275</v>
      </c>
      <c r="W12" s="20">
        <v>31.216327226567131</v>
      </c>
      <c r="X12" s="20">
        <v>60.920518013533929</v>
      </c>
    </row>
    <row r="13" spans="1:24">
      <c r="A13" s="13" t="s">
        <v>516</v>
      </c>
      <c r="B13" s="13">
        <v>60</v>
      </c>
      <c r="C13" s="13" t="s">
        <v>372</v>
      </c>
      <c r="D13" s="14">
        <v>-1373.9826363079599</v>
      </c>
      <c r="E13" s="17">
        <v>1.94</v>
      </c>
      <c r="F13" s="13" t="s">
        <v>426</v>
      </c>
      <c r="G13" s="13">
        <v>-166416272</v>
      </c>
      <c r="H13" s="13" t="s">
        <v>1449</v>
      </c>
      <c r="I13" s="13">
        <v>3.3094763158333333</v>
      </c>
      <c r="J13" s="13">
        <v>7942743158</v>
      </c>
      <c r="K13" s="13">
        <v>2400000000</v>
      </c>
      <c r="L13" s="13">
        <v>0.30216260959951841</v>
      </c>
      <c r="M13" s="13">
        <v>2400000000</v>
      </c>
      <c r="N13" s="13" t="s">
        <v>1073</v>
      </c>
      <c r="O13" s="13">
        <v>23.96871921754645</v>
      </c>
      <c r="P13" s="13">
        <v>1.7143932940140161</v>
      </c>
      <c r="Q13" s="16" t="s">
        <v>2202</v>
      </c>
      <c r="R13" s="20">
        <v>5.7146443133800538E-2</v>
      </c>
      <c r="T13" s="118">
        <v>-3.2895168004934039</v>
      </c>
      <c r="U13" s="118"/>
      <c r="V13" s="20">
        <v>35.697988493073133</v>
      </c>
      <c r="W13" s="20">
        <v>48.870242238559008</v>
      </c>
      <c r="X13" s="20">
        <v>43.750506216122979</v>
      </c>
    </row>
    <row r="14" spans="1:24">
      <c r="A14" s="13" t="s">
        <v>21</v>
      </c>
      <c r="B14" s="13">
        <v>60</v>
      </c>
      <c r="C14" s="13" t="s">
        <v>372</v>
      </c>
      <c r="D14" s="13">
        <v>-948.52661001159072</v>
      </c>
      <c r="E14" s="17">
        <v>7.13</v>
      </c>
      <c r="F14" s="13" t="s">
        <v>221</v>
      </c>
      <c r="G14" s="13">
        <v>-94693699</v>
      </c>
      <c r="H14" s="13" t="s">
        <v>1450</v>
      </c>
      <c r="I14" s="13">
        <v>23.850954769499506</v>
      </c>
      <c r="J14" s="13">
        <v>6280910429</v>
      </c>
      <c r="K14" s="13">
        <v>263340000</v>
      </c>
      <c r="L14" s="13">
        <v>0.29348929917688532</v>
      </c>
      <c r="M14" s="13">
        <v>1843380000</v>
      </c>
      <c r="N14" s="13" t="s">
        <v>780</v>
      </c>
      <c r="O14" s="13">
        <v>14.753632742616743</v>
      </c>
      <c r="P14" s="13">
        <v>308.98619526307289</v>
      </c>
      <c r="Q14" s="15"/>
      <c r="R14" s="20">
        <v>10.29953984210243</v>
      </c>
      <c r="T14" s="118">
        <v>-3.424392737502826</v>
      </c>
      <c r="U14" s="120">
        <v>3.1138173642953149</v>
      </c>
      <c r="V14" s="20">
        <v>40.57305780642475</v>
      </c>
      <c r="W14" s="20">
        <v>49.182709444332623</v>
      </c>
      <c r="X14" s="20">
        <v>49.490476793632517</v>
      </c>
    </row>
    <row r="15" spans="1:24">
      <c r="A15" s="13" t="s">
        <v>446</v>
      </c>
      <c r="B15" s="13">
        <v>60</v>
      </c>
      <c r="C15" s="13" t="s">
        <v>372</v>
      </c>
      <c r="D15" s="14">
        <v>13848.140677553858</v>
      </c>
      <c r="E15" s="17">
        <v>39.700000000000003</v>
      </c>
      <c r="F15" s="13" t="s">
        <v>208</v>
      </c>
      <c r="G15" s="13">
        <v>3203485026</v>
      </c>
      <c r="H15" s="13" t="s">
        <v>1451</v>
      </c>
      <c r="I15" s="13">
        <v>21.038995394230771</v>
      </c>
      <c r="J15" s="13">
        <v>54701388025</v>
      </c>
      <c r="K15" s="13">
        <v>2600000000</v>
      </c>
      <c r="L15" s="13">
        <v>1.8061698901469512</v>
      </c>
      <c r="M15" s="13">
        <v>98800000000</v>
      </c>
      <c r="N15" s="13" t="s">
        <v>1218</v>
      </c>
      <c r="O15" s="13">
        <v>65.787100536891458</v>
      </c>
      <c r="P15" s="13">
        <v>3000</v>
      </c>
      <c r="Q15" s="15"/>
      <c r="R15" s="20">
        <v>100</v>
      </c>
      <c r="T15" s="118">
        <v>10.399469728439215</v>
      </c>
      <c r="U15" s="118">
        <v>44.99413503443229</v>
      </c>
      <c r="V15" s="20">
        <v>34.335746685266415</v>
      </c>
      <c r="W15" s="20">
        <v>46.988910920380519</v>
      </c>
      <c r="X15" s="20">
        <v>58.710834679559028</v>
      </c>
    </row>
    <row r="16" spans="1:24">
      <c r="A16" s="13" t="s">
        <v>547</v>
      </c>
      <c r="B16" s="13">
        <v>60</v>
      </c>
      <c r="C16" s="13" t="s">
        <v>372</v>
      </c>
      <c r="D16" s="14">
        <v>-10444.254263971012</v>
      </c>
      <c r="E16" s="17">
        <v>14.8</v>
      </c>
      <c r="F16" s="13" t="s">
        <v>221</v>
      </c>
      <c r="G16" s="13">
        <v>-66130209</v>
      </c>
      <c r="H16" s="13" t="s">
        <v>1452</v>
      </c>
      <c r="I16" s="13">
        <v>13.914753221067221</v>
      </c>
      <c r="J16" s="13">
        <v>10039494449</v>
      </c>
      <c r="K16" s="13">
        <v>721500000</v>
      </c>
      <c r="L16" s="13">
        <v>1.0061263593811864</v>
      </c>
      <c r="M16" s="13">
        <v>10101000000</v>
      </c>
      <c r="N16" s="13" t="s">
        <v>861</v>
      </c>
      <c r="O16" s="13">
        <v>22.21995357494685</v>
      </c>
      <c r="P16" s="13">
        <v>370.611231577767</v>
      </c>
      <c r="Q16" s="15"/>
      <c r="R16" s="20">
        <v>12.3537077192589</v>
      </c>
      <c r="T16" s="118">
        <v>-1.3293220322627519</v>
      </c>
      <c r="U16" s="118"/>
      <c r="V16" s="20">
        <v>45.599581086650026</v>
      </c>
      <c r="W16" s="20">
        <v>52.101497083058852</v>
      </c>
      <c r="X16" s="20">
        <v>63.798602226118192</v>
      </c>
    </row>
    <row r="17" spans="1:35">
      <c r="A17" s="13" t="s">
        <v>684</v>
      </c>
      <c r="B17" s="13">
        <v>60</v>
      </c>
      <c r="C17" s="13" t="s">
        <v>372</v>
      </c>
      <c r="D17" s="14">
        <v>9757.1005236709134</v>
      </c>
      <c r="E17" s="17">
        <v>71.849999999999994</v>
      </c>
      <c r="F17" s="13" t="s">
        <v>374</v>
      </c>
      <c r="G17" s="13">
        <v>0</v>
      </c>
      <c r="H17" s="13" t="s">
        <v>1453</v>
      </c>
      <c r="I17" s="13">
        <v>58.18742846153846</v>
      </c>
      <c r="J17" s="13">
        <v>302574628000</v>
      </c>
      <c r="K17" s="13">
        <v>5200000000</v>
      </c>
      <c r="L17" s="13">
        <v>1.2201948406592769</v>
      </c>
      <c r="M17" s="13">
        <v>369200000000</v>
      </c>
      <c r="N17" s="13" t="s">
        <v>1219</v>
      </c>
      <c r="O17" s="13">
        <v>462.14763056066346</v>
      </c>
      <c r="P17" s="13">
        <v>1111.0388029940286</v>
      </c>
      <c r="Q17" s="15"/>
      <c r="R17" s="20">
        <v>37.034626766467618</v>
      </c>
      <c r="T17" s="118">
        <v>-32.81457751577463</v>
      </c>
      <c r="U17" s="120">
        <v>60.38784039530114</v>
      </c>
      <c r="V17" s="20">
        <v>43.337712311168524</v>
      </c>
      <c r="W17" s="20">
        <v>65.295909276110393</v>
      </c>
      <c r="X17" s="20">
        <v>51.843757126955026</v>
      </c>
    </row>
    <row r="18" spans="1:35">
      <c r="A18" s="13" t="s">
        <v>275</v>
      </c>
      <c r="B18" s="13">
        <v>60</v>
      </c>
      <c r="C18" s="13" t="s">
        <v>372</v>
      </c>
      <c r="D18" s="14">
        <v>17050.593941800402</v>
      </c>
      <c r="E18" s="17">
        <v>243.9</v>
      </c>
      <c r="F18" s="13" t="s">
        <v>353</v>
      </c>
      <c r="G18" s="13">
        <v>-324227000</v>
      </c>
      <c r="H18" s="13" t="s">
        <v>1454</v>
      </c>
      <c r="I18" s="13">
        <v>142.10057091518803</v>
      </c>
      <c r="J18" s="13">
        <v>27204728000</v>
      </c>
      <c r="K18" s="13">
        <v>191447000</v>
      </c>
      <c r="L18" s="13">
        <v>1.7030191957809686</v>
      </c>
      <c r="M18" s="13">
        <v>46330174000</v>
      </c>
      <c r="N18" s="13" t="s">
        <v>1220</v>
      </c>
      <c r="O18" s="13">
        <v>28.748870296216207</v>
      </c>
      <c r="P18" s="13">
        <v>2191.627973250314</v>
      </c>
      <c r="Q18" s="15"/>
      <c r="R18" s="20">
        <v>73.054265775010464</v>
      </c>
      <c r="T18" s="118">
        <v>229.10887432431849</v>
      </c>
      <c r="U18" s="118">
        <v>281.74099104179476</v>
      </c>
      <c r="V18" s="20">
        <v>65.574460835442537</v>
      </c>
      <c r="W18" s="20">
        <v>59.985541158599425</v>
      </c>
      <c r="X18" s="20">
        <v>72.15548856486943</v>
      </c>
    </row>
    <row r="19" spans="1:35">
      <c r="A19" s="13" t="s">
        <v>34</v>
      </c>
      <c r="B19" s="13">
        <v>60</v>
      </c>
      <c r="C19" s="13" t="s">
        <v>372</v>
      </c>
      <c r="D19" s="14">
        <v>-1041.0934481176782</v>
      </c>
      <c r="E19" s="17">
        <v>10.17</v>
      </c>
      <c r="F19" s="13" t="s">
        <v>208</v>
      </c>
      <c r="G19" s="13">
        <v>389489000</v>
      </c>
      <c r="H19" s="13" t="s">
        <v>1455</v>
      </c>
      <c r="I19" s="13">
        <v>19.958286476019111</v>
      </c>
      <c r="J19" s="13">
        <v>14552864000</v>
      </c>
      <c r="K19" s="13">
        <v>729164000</v>
      </c>
      <c r="L19" s="13">
        <v>0.50104501766799991</v>
      </c>
      <c r="M19" s="13">
        <v>7291640000</v>
      </c>
      <c r="N19" s="13" t="s">
        <v>782</v>
      </c>
      <c r="O19" s="13">
        <v>65.824283227917107</v>
      </c>
      <c r="P19" s="13">
        <v>227.97213110416126</v>
      </c>
      <c r="Q19" s="15"/>
      <c r="R19" s="20">
        <v>7.5990710368053751</v>
      </c>
      <c r="T19" s="118">
        <v>-5.9294694161248707</v>
      </c>
      <c r="U19" s="120">
        <v>3.3911368293053457</v>
      </c>
      <c r="V19" s="20">
        <v>41.101732794165592</v>
      </c>
      <c r="W19" s="20">
        <v>52.066757796380323</v>
      </c>
      <c r="X19" s="20">
        <v>49.100118453680324</v>
      </c>
      <c r="AI19" s="161"/>
    </row>
    <row r="20" spans="1:35">
      <c r="A20" s="13" t="s">
        <v>230</v>
      </c>
      <c r="B20" s="13">
        <v>60</v>
      </c>
      <c r="C20" s="13" t="s">
        <v>372</v>
      </c>
      <c r="D20" s="13">
        <v>-459.86380766815938</v>
      </c>
      <c r="E20" s="17">
        <v>2.52</v>
      </c>
      <c r="F20" s="13" t="s">
        <v>221</v>
      </c>
      <c r="G20" s="13">
        <v>86736503</v>
      </c>
      <c r="H20" s="13" t="s">
        <v>1456</v>
      </c>
      <c r="I20" s="13">
        <v>9.1188144643589748</v>
      </c>
      <c r="J20" s="13">
        <v>35563376411</v>
      </c>
      <c r="K20" s="13">
        <v>3900000000</v>
      </c>
      <c r="L20" s="13">
        <v>0.21932675654461778</v>
      </c>
      <c r="M20" s="13">
        <v>7800000000</v>
      </c>
      <c r="N20" s="13" t="s">
        <v>1221</v>
      </c>
      <c r="O20" s="13">
        <v>27.065497326170942</v>
      </c>
      <c r="P20" s="13">
        <v>303.4140422959087</v>
      </c>
      <c r="Q20" s="15"/>
      <c r="R20" s="20">
        <v>10.113801409863623</v>
      </c>
      <c r="T20" s="118">
        <v>-0.64818775149109609</v>
      </c>
      <c r="U20" s="120">
        <v>1.5997884010072783</v>
      </c>
      <c r="V20" s="20">
        <v>36.690138658538878</v>
      </c>
      <c r="W20" s="20">
        <v>44.904434421392843</v>
      </c>
      <c r="X20" s="20">
        <v>52.934752251953576</v>
      </c>
    </row>
    <row r="21" spans="1:35">
      <c r="A21" s="13" t="s">
        <v>636</v>
      </c>
      <c r="B21" s="13">
        <v>60</v>
      </c>
      <c r="C21" s="13" t="s">
        <v>372</v>
      </c>
      <c r="D21" s="14">
        <v>6517.8721050215672</v>
      </c>
      <c r="E21" s="17">
        <v>17.43</v>
      </c>
      <c r="F21" s="13" t="s">
        <v>376</v>
      </c>
      <c r="G21" s="13">
        <v>810045000</v>
      </c>
      <c r="H21" s="13" t="s">
        <v>1457</v>
      </c>
      <c r="I21" s="13">
        <v>56.040107825518703</v>
      </c>
      <c r="J21" s="13">
        <v>35674236000</v>
      </c>
      <c r="K21" s="13">
        <v>636584000</v>
      </c>
      <c r="L21" s="13">
        <v>0.28550980040609697</v>
      </c>
      <c r="M21" s="13">
        <v>10185344000</v>
      </c>
      <c r="N21" s="13" t="s">
        <v>783</v>
      </c>
      <c r="O21" s="13">
        <v>43.312089740225908</v>
      </c>
      <c r="P21" s="13">
        <v>2133.4822021526588</v>
      </c>
      <c r="Q21" s="16" t="s">
        <v>2252</v>
      </c>
      <c r="R21" s="20">
        <v>71.116073405088628</v>
      </c>
      <c r="T21" s="120">
        <v>182.48842414035622</v>
      </c>
      <c r="U21" s="118"/>
      <c r="V21" s="20">
        <v>54.411978649806848</v>
      </c>
      <c r="W21" s="20">
        <v>40.19146819067717</v>
      </c>
      <c r="X21" s="20">
        <v>88.22271210820864</v>
      </c>
    </row>
    <row r="22" spans="1:35">
      <c r="A22" s="13" t="s">
        <v>454</v>
      </c>
      <c r="B22" s="13">
        <v>60</v>
      </c>
      <c r="C22" s="13" t="s">
        <v>372</v>
      </c>
      <c r="D22" s="14">
        <v>-3724.5109548394239</v>
      </c>
      <c r="E22" s="17">
        <v>22.46</v>
      </c>
      <c r="F22" s="13" t="s">
        <v>208</v>
      </c>
      <c r="G22" s="13">
        <v>485076000</v>
      </c>
      <c r="H22" s="13" t="s">
        <v>1458</v>
      </c>
      <c r="I22" s="13">
        <v>52.055791244834843</v>
      </c>
      <c r="J22" s="13">
        <v>62308804000</v>
      </c>
      <c r="K22" s="13">
        <v>1196962000</v>
      </c>
      <c r="L22" s="13">
        <v>0.42262348672267885</v>
      </c>
      <c r="M22" s="13">
        <v>26333164000</v>
      </c>
      <c r="N22" s="13" t="s">
        <v>1222</v>
      </c>
      <c r="O22" s="13">
        <v>23.563854855396485</v>
      </c>
      <c r="P22" s="13">
        <v>844.96922820568057</v>
      </c>
      <c r="Q22" s="15"/>
      <c r="R22" s="20">
        <v>28.165640940189352</v>
      </c>
      <c r="T22" s="118">
        <v>7.957512542202565</v>
      </c>
      <c r="U22" s="120">
        <v>11.803354218037647</v>
      </c>
      <c r="V22" s="20">
        <v>43.748934098195285</v>
      </c>
      <c r="W22" s="20">
        <v>33.165219768439371</v>
      </c>
      <c r="X22" s="20">
        <v>59.384539477960679</v>
      </c>
    </row>
    <row r="23" spans="1:35">
      <c r="A23" s="13" t="s">
        <v>685</v>
      </c>
      <c r="B23" s="13">
        <v>60</v>
      </c>
      <c r="C23" s="13" t="s">
        <v>372</v>
      </c>
      <c r="D23" s="13">
        <v>-1560.321372354716</v>
      </c>
      <c r="E23" s="17">
        <v>6.09</v>
      </c>
      <c r="F23" s="13" t="s">
        <v>683</v>
      </c>
      <c r="G23" s="13">
        <v>3157815002</v>
      </c>
      <c r="H23" s="13" t="s">
        <v>1459</v>
      </c>
      <c r="I23" s="13" t="s">
        <v>785</v>
      </c>
      <c r="J23" s="13">
        <v>7810665698</v>
      </c>
      <c r="K23" s="13">
        <v>0</v>
      </c>
      <c r="L23" s="13" t="s">
        <v>1400</v>
      </c>
      <c r="M23" s="13" t="s">
        <v>1460</v>
      </c>
      <c r="N23" s="13" t="s">
        <v>616</v>
      </c>
      <c r="O23" s="13">
        <v>63.426380347460125</v>
      </c>
      <c r="P23" s="13">
        <v>641.78242705070181</v>
      </c>
      <c r="Q23" s="15"/>
      <c r="R23" s="20">
        <v>21.392747568356729</v>
      </c>
      <c r="T23" s="118">
        <v>-4.2470016347972184</v>
      </c>
      <c r="U23" s="120">
        <v>3.2905069130278264</v>
      </c>
      <c r="V23" s="20">
        <v>26.962410765585066</v>
      </c>
      <c r="W23" s="20">
        <v>31.095499568296596</v>
      </c>
      <c r="X23" s="20">
        <v>48.273396692124734</v>
      </c>
    </row>
    <row r="24" spans="1:35">
      <c r="A24" s="13" t="s">
        <v>766</v>
      </c>
      <c r="B24" s="13">
        <v>60</v>
      </c>
      <c r="C24" s="13" t="s">
        <v>372</v>
      </c>
      <c r="D24" s="14">
        <v>151214</v>
      </c>
      <c r="E24" s="17">
        <v>40</v>
      </c>
      <c r="F24" s="13" t="s">
        <v>233</v>
      </c>
      <c r="G24" s="13">
        <v>13511423</v>
      </c>
      <c r="H24" s="13" t="s">
        <v>1461</v>
      </c>
      <c r="I24" s="13">
        <v>19.021286519114689</v>
      </c>
      <c r="J24" s="13">
        <v>5199468670</v>
      </c>
      <c r="K24" s="13">
        <v>273350000</v>
      </c>
      <c r="L24" s="13">
        <v>1.9977618213054835</v>
      </c>
      <c r="M24" s="13">
        <v>10387300000</v>
      </c>
      <c r="N24" s="13" t="s">
        <v>627</v>
      </c>
      <c r="O24" s="13">
        <v>50.381943776062975</v>
      </c>
      <c r="Q24" s="15"/>
      <c r="R24" s="165" t="str">
        <f t="shared" si="0"/>
        <v/>
      </c>
      <c r="T24" s="118"/>
      <c r="U24" s="118"/>
      <c r="V24" s="20">
        <v>53.532466871086314</v>
      </c>
      <c r="W24" s="20">
        <v>45.644683910318925</v>
      </c>
      <c r="X24" s="20"/>
    </row>
    <row r="25" spans="1:35">
      <c r="A25" s="13" t="s">
        <v>165</v>
      </c>
      <c r="B25" s="13">
        <v>60</v>
      </c>
      <c r="C25" s="13" t="s">
        <v>372</v>
      </c>
      <c r="D25" s="14">
        <v>1236.0777010104584</v>
      </c>
      <c r="E25" s="17">
        <v>245.2</v>
      </c>
      <c r="F25" s="13" t="s">
        <v>221</v>
      </c>
      <c r="G25" s="13">
        <v>25223013</v>
      </c>
      <c r="H25" s="13" t="s">
        <v>1223</v>
      </c>
      <c r="I25" s="13">
        <v>283.9239840328467</v>
      </c>
      <c r="J25" s="13">
        <v>10580143341</v>
      </c>
      <c r="K25" s="13">
        <v>37264000</v>
      </c>
      <c r="L25" s="13">
        <v>0.86642909311789829</v>
      </c>
      <c r="M25" s="13">
        <v>9166944000</v>
      </c>
      <c r="N25" s="13" t="s">
        <v>1091</v>
      </c>
      <c r="O25" s="13">
        <v>19.320531940060764</v>
      </c>
      <c r="P25" s="13">
        <v>1036.7189488882332</v>
      </c>
      <c r="Q25" s="15"/>
      <c r="R25" s="20">
        <v>34.557298296274439</v>
      </c>
      <c r="T25" s="118">
        <v>27.842338714449113</v>
      </c>
      <c r="U25" s="120">
        <v>171.54513383519372</v>
      </c>
      <c r="V25" s="20">
        <v>55.577578945611528</v>
      </c>
      <c r="W25" s="20">
        <v>44.018414962511926</v>
      </c>
      <c r="X25" s="20">
        <v>57.465741321450515</v>
      </c>
    </row>
    <row r="26" spans="1:35">
      <c r="A26" s="13" t="s">
        <v>265</v>
      </c>
      <c r="B26" s="13">
        <v>60</v>
      </c>
      <c r="C26" s="13" t="s">
        <v>372</v>
      </c>
      <c r="D26" s="14">
        <v>-3577.6023686960202</v>
      </c>
      <c r="E26" s="17">
        <v>10.75</v>
      </c>
      <c r="F26" s="13" t="s">
        <v>255</v>
      </c>
      <c r="G26" s="13">
        <v>617790000</v>
      </c>
      <c r="H26" s="13" t="s">
        <v>1462</v>
      </c>
      <c r="I26" s="13">
        <v>8.6615763191763193</v>
      </c>
      <c r="J26" s="13">
        <v>33650224000</v>
      </c>
      <c r="K26" s="13">
        <v>3885000000</v>
      </c>
      <c r="L26" s="13">
        <v>1.15452426111636</v>
      </c>
      <c r="M26" s="13">
        <v>38850000000</v>
      </c>
      <c r="N26" s="13" t="s">
        <v>1224</v>
      </c>
      <c r="O26" s="13">
        <v>54.813732514189361</v>
      </c>
      <c r="P26" s="13">
        <v>1297.2765989296645</v>
      </c>
      <c r="Q26" s="15"/>
      <c r="R26" s="20">
        <v>43.242553297655483</v>
      </c>
      <c r="T26" s="118">
        <v>6.0174522893563243</v>
      </c>
      <c r="U26" s="120">
        <v>8.2232070885362063</v>
      </c>
      <c r="V26" s="20">
        <v>54.761122746305361</v>
      </c>
      <c r="W26" s="20">
        <v>29.599457655112708</v>
      </c>
      <c r="X26" s="20">
        <v>59.79294159211431</v>
      </c>
    </row>
    <row r="27" spans="1:35">
      <c r="A27" s="13" t="s">
        <v>219</v>
      </c>
      <c r="B27" s="13">
        <v>60</v>
      </c>
      <c r="C27" s="13" t="s">
        <v>372</v>
      </c>
      <c r="D27" s="14">
        <v>-31024.922861424217</v>
      </c>
      <c r="E27" s="17">
        <v>78.8</v>
      </c>
      <c r="F27" s="13" t="s">
        <v>208</v>
      </c>
      <c r="G27" s="13">
        <v>795959146</v>
      </c>
      <c r="H27" s="13" t="s">
        <v>1463</v>
      </c>
      <c r="I27" s="13">
        <v>52.304139510659439</v>
      </c>
      <c r="J27" s="13">
        <v>64142566183</v>
      </c>
      <c r="K27" s="13">
        <v>1226338236</v>
      </c>
      <c r="L27" s="13">
        <v>1.5103967054825558</v>
      </c>
      <c r="M27" s="13">
        <v>96880720644</v>
      </c>
      <c r="N27" s="13" t="s">
        <v>786</v>
      </c>
      <c r="O27" s="13">
        <v>49.584664049256041</v>
      </c>
      <c r="P27" s="13">
        <v>907.84761986019134</v>
      </c>
      <c r="Q27" s="15"/>
      <c r="R27" s="20">
        <v>30.261587328673045</v>
      </c>
      <c r="T27" s="118">
        <v>11.933759596663975</v>
      </c>
      <c r="U27" s="118">
        <v>134.83351463101698</v>
      </c>
      <c r="V27" s="20">
        <v>33.690787350796391</v>
      </c>
      <c r="W27" s="20">
        <v>44.440156938227439</v>
      </c>
      <c r="X27" s="20">
        <v>62.683919367396015</v>
      </c>
    </row>
    <row r="28" spans="1:35">
      <c r="A28" s="13" t="s">
        <v>433</v>
      </c>
      <c r="B28" s="13">
        <v>60</v>
      </c>
      <c r="C28" s="13" t="s">
        <v>372</v>
      </c>
      <c r="D28" s="14">
        <v>993.99422380276542</v>
      </c>
      <c r="E28" s="17">
        <v>9.9600000000000009</v>
      </c>
      <c r="F28" s="13" t="s">
        <v>221</v>
      </c>
      <c r="G28" s="13">
        <v>164632000</v>
      </c>
      <c r="H28" s="13" t="s">
        <v>1464</v>
      </c>
      <c r="I28" s="13">
        <v>20.385910973084886</v>
      </c>
      <c r="J28" s="13">
        <v>49231975000</v>
      </c>
      <c r="K28" s="13">
        <v>2415000000</v>
      </c>
      <c r="L28" s="13">
        <v>0.44148137465539417</v>
      </c>
      <c r="M28" s="13">
        <v>21735000000</v>
      </c>
      <c r="N28" s="13" t="s">
        <v>1225</v>
      </c>
      <c r="O28" s="13">
        <v>17.414725653682858</v>
      </c>
      <c r="P28" s="13">
        <v>1998.860010115947</v>
      </c>
      <c r="Q28" s="15"/>
      <c r="R28" s="20">
        <v>66.628667003864905</v>
      </c>
      <c r="T28" s="118">
        <v>3.5461149361468003</v>
      </c>
      <c r="U28" s="118">
        <v>11.228601368110818</v>
      </c>
      <c r="V28" s="20">
        <v>56.829390797489467</v>
      </c>
      <c r="W28" s="20">
        <v>47.380841938666848</v>
      </c>
      <c r="X28" s="20">
        <v>71.46702466943448</v>
      </c>
    </row>
    <row r="29" spans="1:35">
      <c r="A29" s="13" t="s">
        <v>35</v>
      </c>
      <c r="B29" s="13">
        <v>60</v>
      </c>
      <c r="C29" s="13" t="s">
        <v>372</v>
      </c>
      <c r="D29" s="14">
        <v>-38209.127737831142</v>
      </c>
      <c r="E29" s="17">
        <v>29.7</v>
      </c>
      <c r="F29" s="13" t="s">
        <v>208</v>
      </c>
      <c r="G29" s="13">
        <v>-21593090</v>
      </c>
      <c r="H29" s="13" t="s">
        <v>1465</v>
      </c>
      <c r="I29" s="13">
        <v>14.99584996969697</v>
      </c>
      <c r="J29" s="13">
        <v>989726098</v>
      </c>
      <c r="K29" s="13">
        <v>66000000</v>
      </c>
      <c r="L29" s="13">
        <v>1.8671832578067473</v>
      </c>
      <c r="M29" s="13">
        <v>1848000000</v>
      </c>
      <c r="N29" s="13" t="s">
        <v>1356</v>
      </c>
      <c r="O29" s="13">
        <v>12.387574177549329</v>
      </c>
      <c r="P29" s="13">
        <v>1321.9136977357789</v>
      </c>
      <c r="Q29" s="15"/>
      <c r="R29" s="20">
        <v>44.063789924525963</v>
      </c>
      <c r="T29" s="120">
        <v>55.846080284689492</v>
      </c>
      <c r="U29" s="118">
        <v>68.645704984764322</v>
      </c>
      <c r="V29" s="20">
        <v>53.583240163120188</v>
      </c>
      <c r="W29" s="20">
        <v>61.554028489595972</v>
      </c>
      <c r="X29" s="20">
        <v>77.072005055483757</v>
      </c>
    </row>
    <row r="30" spans="1:35">
      <c r="A30" s="13" t="s">
        <v>99</v>
      </c>
      <c r="B30" s="13">
        <v>60</v>
      </c>
      <c r="C30" s="13" t="s">
        <v>372</v>
      </c>
      <c r="D30" s="14">
        <v>-765.3803214210875</v>
      </c>
      <c r="E30" s="17">
        <v>2.09</v>
      </c>
      <c r="F30" s="13" t="s">
        <v>349</v>
      </c>
      <c r="G30" s="13">
        <v>-24015799</v>
      </c>
      <c r="H30" s="13" t="s">
        <v>1466</v>
      </c>
      <c r="I30" s="13">
        <v>2.6163824541648162</v>
      </c>
      <c r="J30" s="13">
        <v>659872586</v>
      </c>
      <c r="K30" s="13">
        <v>252208000</v>
      </c>
      <c r="L30" s="13">
        <v>0.38220711899675736</v>
      </c>
      <c r="M30" s="13">
        <v>252208000</v>
      </c>
      <c r="N30" s="13" t="s">
        <v>1357</v>
      </c>
      <c r="O30" s="13">
        <v>14.838191439146849</v>
      </c>
      <c r="P30" s="13">
        <v>532.01215972559282</v>
      </c>
      <c r="Q30" s="15"/>
      <c r="R30" s="20">
        <v>17.733738657519762</v>
      </c>
      <c r="T30" s="118">
        <v>-2.4073526292251479</v>
      </c>
      <c r="U30" s="120">
        <v>-3.4264242401846889</v>
      </c>
      <c r="V30" s="20">
        <v>35.175366004111822</v>
      </c>
      <c r="W30" s="20">
        <v>47.818664097363595</v>
      </c>
      <c r="X30" s="20">
        <v>40.499917486626579</v>
      </c>
    </row>
    <row r="31" spans="1:35">
      <c r="A31" s="13" t="s">
        <v>348</v>
      </c>
      <c r="B31" s="13">
        <v>60</v>
      </c>
      <c r="C31" s="13" t="s">
        <v>372</v>
      </c>
      <c r="D31" s="14">
        <v>18793.220747395055</v>
      </c>
      <c r="E31" s="17">
        <v>112</v>
      </c>
      <c r="F31" s="13" t="s">
        <v>349</v>
      </c>
      <c r="G31" s="13">
        <v>116650000</v>
      </c>
      <c r="H31" s="13" t="s">
        <v>1467</v>
      </c>
      <c r="I31" s="13">
        <v>189.23298390804598</v>
      </c>
      <c r="J31" s="13">
        <v>82316348000</v>
      </c>
      <c r="K31" s="13">
        <v>435000000</v>
      </c>
      <c r="L31" s="13">
        <v>0.58657850078577345</v>
      </c>
      <c r="M31" s="13">
        <v>48285000000</v>
      </c>
      <c r="N31" s="13" t="s">
        <v>1074</v>
      </c>
      <c r="O31" s="13">
        <v>35.71142611858204</v>
      </c>
      <c r="P31" s="13">
        <v>2326.9110481799817</v>
      </c>
      <c r="Q31" s="15"/>
      <c r="R31" s="20">
        <v>77.563701605999384</v>
      </c>
      <c r="T31" s="118">
        <v>26.723118247702473</v>
      </c>
      <c r="U31" s="120">
        <v>44.311301886399264</v>
      </c>
      <c r="V31" s="20">
        <v>52.595047710939781</v>
      </c>
      <c r="W31" s="20">
        <v>41.442326744705497</v>
      </c>
      <c r="X31" s="20">
        <v>55.351330592135895</v>
      </c>
    </row>
    <row r="32" spans="1:35">
      <c r="A32" s="13" t="s">
        <v>434</v>
      </c>
      <c r="B32" s="13">
        <v>60</v>
      </c>
      <c r="C32" s="13" t="s">
        <v>372</v>
      </c>
      <c r="D32" s="14">
        <v>1415.8091214471292</v>
      </c>
      <c r="E32" s="17">
        <v>8.69</v>
      </c>
      <c r="F32" s="13" t="s">
        <v>374</v>
      </c>
      <c r="G32" s="13">
        <v>0</v>
      </c>
      <c r="H32" s="13" t="s">
        <v>1468</v>
      </c>
      <c r="I32" s="13" t="s">
        <v>505</v>
      </c>
      <c r="J32" s="13">
        <v>29439691000</v>
      </c>
      <c r="K32" s="13">
        <v>0</v>
      </c>
      <c r="L32" s="13" t="s">
        <v>1306</v>
      </c>
      <c r="M32" s="13" t="s">
        <v>1469</v>
      </c>
      <c r="N32" s="13" t="s">
        <v>788</v>
      </c>
      <c r="O32" s="13">
        <v>347.93630595625137</v>
      </c>
      <c r="P32" s="13">
        <v>2269.6469493735208</v>
      </c>
      <c r="Q32" s="15"/>
      <c r="R32" s="20">
        <v>75.654898312450698</v>
      </c>
      <c r="T32" s="118">
        <v>-0.78756875664881321</v>
      </c>
      <c r="U32" s="120">
        <v>7.7816912965210072</v>
      </c>
      <c r="V32" s="20">
        <v>51.397619488175629</v>
      </c>
      <c r="W32" s="20">
        <v>54.677960730335442</v>
      </c>
      <c r="X32" s="20">
        <v>58.311491678166398</v>
      </c>
    </row>
    <row r="33" spans="1:24">
      <c r="A33" s="13" t="s">
        <v>51</v>
      </c>
      <c r="B33" s="13">
        <v>60</v>
      </c>
      <c r="C33" s="13" t="s">
        <v>372</v>
      </c>
      <c r="D33" s="14">
        <v>-196643.03090730074</v>
      </c>
      <c r="E33" s="17">
        <v>684.5</v>
      </c>
      <c r="F33" s="13" t="s">
        <v>375</v>
      </c>
      <c r="G33" s="13">
        <v>-67675452</v>
      </c>
      <c r="H33" s="13" t="s">
        <v>1470</v>
      </c>
      <c r="I33" s="13">
        <v>188.25806583333335</v>
      </c>
      <c r="J33" s="13">
        <v>2033187111</v>
      </c>
      <c r="K33" s="13">
        <v>10800000</v>
      </c>
      <c r="L33" s="13">
        <v>3.6014393168165229</v>
      </c>
      <c r="M33" s="13">
        <v>7322400000</v>
      </c>
      <c r="N33" s="13" t="s">
        <v>1226</v>
      </c>
      <c r="O33" s="13">
        <v>65.324546238632863</v>
      </c>
      <c r="P33" s="13">
        <v>504.60159448329256</v>
      </c>
      <c r="Q33" s="15"/>
      <c r="R33" s="20">
        <v>16.820053149443087</v>
      </c>
      <c r="T33" s="118">
        <v>-449.49961085890664</v>
      </c>
      <c r="U33" s="120">
        <v>-513.16365547724217</v>
      </c>
      <c r="V33" s="20">
        <v>39.84726980121151</v>
      </c>
      <c r="W33" s="20">
        <v>45.07696629288202</v>
      </c>
      <c r="X33" s="20">
        <v>41.929190000580022</v>
      </c>
    </row>
    <row r="34" spans="1:24">
      <c r="A34" s="13" t="s">
        <v>278</v>
      </c>
      <c r="B34" s="13">
        <v>60</v>
      </c>
      <c r="C34" s="13" t="s">
        <v>372</v>
      </c>
      <c r="D34" s="14">
        <v>-109795.02236155141</v>
      </c>
      <c r="E34" s="17">
        <v>116</v>
      </c>
      <c r="F34" s="13" t="s">
        <v>355</v>
      </c>
      <c r="G34" s="13">
        <v>-6595639</v>
      </c>
      <c r="H34" s="13" t="s">
        <v>1471</v>
      </c>
      <c r="I34" s="13">
        <v>86.244614758589307</v>
      </c>
      <c r="J34" s="13">
        <v>3337733172</v>
      </c>
      <c r="K34" s="13">
        <v>38700772</v>
      </c>
      <c r="L34" s="13">
        <v>1.2754419543516464</v>
      </c>
      <c r="M34" s="13">
        <v>4257084920</v>
      </c>
      <c r="N34" s="13" t="s">
        <v>615</v>
      </c>
      <c r="O34" s="13">
        <v>45.16276237742197</v>
      </c>
      <c r="P34" s="13">
        <v>841.36076376690266</v>
      </c>
      <c r="Q34" s="15"/>
      <c r="R34" s="20">
        <v>28.04535879223009</v>
      </c>
      <c r="T34" s="118">
        <v>50.474505832915213</v>
      </c>
      <c r="U34" s="120">
        <v>148.86007824928399</v>
      </c>
      <c r="V34" s="20">
        <v>36.747550699160691</v>
      </c>
      <c r="W34" s="20">
        <v>21.977140792352987</v>
      </c>
      <c r="X34" s="20">
        <v>54.896984155962599</v>
      </c>
    </row>
    <row r="35" spans="1:24">
      <c r="A35" s="13" t="s">
        <v>430</v>
      </c>
      <c r="B35" s="13">
        <v>60</v>
      </c>
      <c r="C35" s="13" t="s">
        <v>372</v>
      </c>
      <c r="D35" s="14">
        <v>-12646.198105718157</v>
      </c>
      <c r="E35" s="17">
        <v>38.56</v>
      </c>
      <c r="F35" s="13" t="s">
        <v>208</v>
      </c>
      <c r="G35" s="13">
        <v>48198916</v>
      </c>
      <c r="H35" s="13" t="s">
        <v>1472</v>
      </c>
      <c r="I35" s="13">
        <v>15.95698523097826</v>
      </c>
      <c r="J35" s="13">
        <v>5872170565</v>
      </c>
      <c r="K35" s="13">
        <v>368000000</v>
      </c>
      <c r="L35" s="13">
        <v>2.3187337372581922</v>
      </c>
      <c r="M35" s="13">
        <v>13616000000</v>
      </c>
      <c r="N35" s="13" t="s">
        <v>789</v>
      </c>
      <c r="O35" s="13">
        <v>54.967134518471845</v>
      </c>
      <c r="P35" s="13">
        <v>87.196371301574374</v>
      </c>
      <c r="Q35" s="15"/>
      <c r="R35" s="20">
        <v>2.906545710052479</v>
      </c>
      <c r="T35" s="118">
        <v>-22.489223939093392</v>
      </c>
      <c r="U35" s="120">
        <v>-60.485454841719815</v>
      </c>
      <c r="V35" s="20">
        <v>34.611212867113281</v>
      </c>
      <c r="W35" s="20">
        <v>37.904985289635746</v>
      </c>
      <c r="X35" s="20">
        <v>46.921298667988012</v>
      </c>
    </row>
    <row r="36" spans="1:24">
      <c r="A36" s="13" t="s">
        <v>222</v>
      </c>
      <c r="B36" s="13">
        <v>60</v>
      </c>
      <c r="C36" s="13" t="s">
        <v>372</v>
      </c>
      <c r="D36" s="13">
        <v>-188.75931026339998</v>
      </c>
      <c r="E36" s="17">
        <v>3.58</v>
      </c>
      <c r="F36" s="13" t="s">
        <v>221</v>
      </c>
      <c r="G36" s="13">
        <v>57488849</v>
      </c>
      <c r="H36" s="13" t="s">
        <v>1473</v>
      </c>
      <c r="I36" s="13">
        <v>8.6681072577146807</v>
      </c>
      <c r="J36" s="13">
        <v>17584122383</v>
      </c>
      <c r="K36" s="13">
        <v>2028600000</v>
      </c>
      <c r="L36" s="13">
        <v>0.34609631731656038</v>
      </c>
      <c r="M36" s="13">
        <v>6085800000</v>
      </c>
      <c r="N36" s="13" t="s">
        <v>652</v>
      </c>
      <c r="O36" s="13">
        <v>39.090749986156084</v>
      </c>
      <c r="P36" s="13">
        <v>236.1401992265497</v>
      </c>
      <c r="Q36" s="15"/>
      <c r="R36" s="20">
        <v>7.8713399742183237</v>
      </c>
      <c r="T36" s="118">
        <v>-7.5001579058149082</v>
      </c>
      <c r="U36" s="118">
        <v>5.0072926425055142</v>
      </c>
      <c r="V36" s="20">
        <v>30.959512987787217</v>
      </c>
      <c r="W36" s="20">
        <v>51.60515850630015</v>
      </c>
      <c r="X36" s="20">
        <v>46.23479858349512</v>
      </c>
    </row>
    <row r="37" spans="1:24">
      <c r="A37" s="13" t="s">
        <v>163</v>
      </c>
      <c r="B37" s="13">
        <v>60</v>
      </c>
      <c r="C37" s="13" t="s">
        <v>372</v>
      </c>
      <c r="D37" s="14">
        <v>-1641.9386812071934</v>
      </c>
      <c r="E37" s="17">
        <v>7.83</v>
      </c>
      <c r="F37" s="13" t="s">
        <v>605</v>
      </c>
      <c r="G37" s="13">
        <v>-78670547</v>
      </c>
      <c r="H37" s="13" t="s">
        <v>1474</v>
      </c>
      <c r="I37" s="13">
        <v>3.0074751102040818</v>
      </c>
      <c r="J37" s="13">
        <v>2210494206</v>
      </c>
      <c r="K37" s="13">
        <v>735000000</v>
      </c>
      <c r="L37" s="13">
        <v>2.3275338094236107</v>
      </c>
      <c r="M37" s="13">
        <v>5145000000</v>
      </c>
      <c r="N37" s="13" t="s">
        <v>1106</v>
      </c>
      <c r="O37" s="13">
        <v>41.98645751514745</v>
      </c>
      <c r="P37" s="13">
        <v>211.24824608131735</v>
      </c>
      <c r="Q37" s="15"/>
      <c r="R37" s="20">
        <v>7.0416082027105782</v>
      </c>
      <c r="T37" s="118">
        <v>-10.604498886139311</v>
      </c>
      <c r="U37" s="120">
        <v>6.6290221079549028</v>
      </c>
      <c r="V37" s="20">
        <v>34.777587632232084</v>
      </c>
      <c r="W37" s="20">
        <v>41.852510457379466</v>
      </c>
      <c r="X37" s="20">
        <v>47.462143022530121</v>
      </c>
    </row>
    <row r="38" spans="1:24">
      <c r="A38" s="13" t="s">
        <v>257</v>
      </c>
      <c r="B38" s="13">
        <v>60</v>
      </c>
      <c r="C38" s="13" t="s">
        <v>372</v>
      </c>
      <c r="D38" s="13">
        <v>-2716.4869977786134</v>
      </c>
      <c r="E38" s="17">
        <v>15.3</v>
      </c>
      <c r="F38" s="13" t="s">
        <v>255</v>
      </c>
      <c r="G38" s="13">
        <v>-211813709</v>
      </c>
      <c r="H38" s="13" t="s">
        <v>1475</v>
      </c>
      <c r="I38" s="13">
        <v>14.938622163333333</v>
      </c>
      <c r="J38" s="13">
        <v>4481586649</v>
      </c>
      <c r="K38" s="13">
        <v>300000000</v>
      </c>
      <c r="L38" s="13">
        <v>1.0041086678540754</v>
      </c>
      <c r="M38" s="13">
        <v>4500000000</v>
      </c>
      <c r="N38" s="13" t="s">
        <v>1107</v>
      </c>
      <c r="O38" s="13">
        <v>30.458782691895003</v>
      </c>
      <c r="P38" s="13">
        <v>330.10018742856198</v>
      </c>
      <c r="Q38" s="15"/>
      <c r="R38" s="20">
        <v>11.003339580952066</v>
      </c>
      <c r="T38" s="118">
        <v>-12.773466902481179</v>
      </c>
      <c r="U38" s="120">
        <v>1.512031306784678</v>
      </c>
      <c r="V38" s="20">
        <v>34.297021978961702</v>
      </c>
      <c r="W38" s="20">
        <v>34.791321377310155</v>
      </c>
      <c r="X38" s="20">
        <v>46.178220105698642</v>
      </c>
    </row>
    <row r="39" spans="1:24">
      <c r="A39" s="13" t="s">
        <v>540</v>
      </c>
      <c r="B39" s="13">
        <v>60</v>
      </c>
      <c r="C39" s="13" t="s">
        <v>372</v>
      </c>
      <c r="D39" s="14">
        <v>100121.63968935056</v>
      </c>
      <c r="E39" s="17">
        <v>455.5</v>
      </c>
      <c r="F39" s="13" t="s">
        <v>233</v>
      </c>
      <c r="G39" s="13">
        <v>-54281567</v>
      </c>
      <c r="H39" s="13" t="s">
        <v>1476</v>
      </c>
      <c r="I39" s="13">
        <v>25.56513130357143</v>
      </c>
      <c r="J39" s="13">
        <v>2863294706</v>
      </c>
      <c r="K39" s="13">
        <v>112000000</v>
      </c>
      <c r="L39" s="13">
        <v>17.171826531501992</v>
      </c>
      <c r="M39" s="13">
        <v>49168000000</v>
      </c>
      <c r="N39" s="13" t="s">
        <v>1227</v>
      </c>
      <c r="O39" s="13">
        <v>58.752858873116907</v>
      </c>
      <c r="P39" s="13">
        <v>3000</v>
      </c>
      <c r="Q39" s="15"/>
      <c r="R39" s="20">
        <v>100</v>
      </c>
      <c r="T39" s="120">
        <v>560.79915512005584</v>
      </c>
      <c r="U39" s="118"/>
      <c r="V39" s="20">
        <v>70.831057535417727</v>
      </c>
      <c r="W39" s="20">
        <v>54.872930864387556</v>
      </c>
      <c r="X39" s="20">
        <v>91.656658724105753</v>
      </c>
    </row>
    <row r="40" spans="1:24">
      <c r="A40" s="13" t="s">
        <v>536</v>
      </c>
      <c r="B40" s="13">
        <v>60</v>
      </c>
      <c r="C40" s="13" t="s">
        <v>372</v>
      </c>
      <c r="D40" s="14">
        <v>2643.9347802903158</v>
      </c>
      <c r="E40" s="17">
        <v>16.89</v>
      </c>
      <c r="F40" s="13" t="s">
        <v>354</v>
      </c>
      <c r="G40" s="13">
        <v>-78845344</v>
      </c>
      <c r="H40" s="13" t="s">
        <v>1477</v>
      </c>
      <c r="I40" s="13">
        <v>5.0341634610000003</v>
      </c>
      <c r="J40" s="13">
        <v>5034163461</v>
      </c>
      <c r="K40" s="13">
        <v>1000000000</v>
      </c>
      <c r="L40" s="13">
        <v>3.1782837653073974</v>
      </c>
      <c r="M40" s="13">
        <v>16000000000</v>
      </c>
      <c r="N40" s="13" t="s">
        <v>1228</v>
      </c>
      <c r="O40" s="13">
        <v>49.203279038029883</v>
      </c>
      <c r="P40" s="13">
        <v>1399.6587503300825</v>
      </c>
      <c r="Q40" s="16" t="s">
        <v>2375</v>
      </c>
      <c r="R40" s="20">
        <v>46.655291677669418</v>
      </c>
      <c r="T40" s="118">
        <v>-1.7537611220458338</v>
      </c>
      <c r="U40" s="118"/>
      <c r="V40" s="20">
        <v>49.287005536431963</v>
      </c>
      <c r="W40" s="20">
        <v>69.09109721308603</v>
      </c>
      <c r="X40" s="20">
        <v>45.990593174856862</v>
      </c>
    </row>
    <row r="41" spans="1:24">
      <c r="A41" s="13" t="s">
        <v>527</v>
      </c>
      <c r="B41" s="13">
        <v>60</v>
      </c>
      <c r="C41" s="13" t="s">
        <v>372</v>
      </c>
      <c r="D41" s="14">
        <v>-2335.7075471860235</v>
      </c>
      <c r="E41" s="17">
        <v>1.24</v>
      </c>
      <c r="F41" s="13" t="s">
        <v>375</v>
      </c>
      <c r="G41" s="13">
        <v>11183518</v>
      </c>
      <c r="H41" s="13" t="s">
        <v>1478</v>
      </c>
      <c r="I41" s="13">
        <v>1.8779199275</v>
      </c>
      <c r="J41" s="13">
        <v>3004671884</v>
      </c>
      <c r="K41" s="13">
        <v>1600000000</v>
      </c>
      <c r="L41" s="13">
        <v>0.53250406758889879</v>
      </c>
      <c r="M41" s="13">
        <v>1600000000</v>
      </c>
      <c r="N41" s="13" t="s">
        <v>1358</v>
      </c>
      <c r="O41" s="13">
        <v>67.212998324053274</v>
      </c>
      <c r="P41" s="13">
        <v>268.51939621707402</v>
      </c>
      <c r="Q41" s="16" t="s">
        <v>2242</v>
      </c>
      <c r="R41" s="20">
        <v>8.9506465405691333</v>
      </c>
      <c r="T41" s="118">
        <v>-5.6017856317349946</v>
      </c>
      <c r="U41" s="118"/>
      <c r="V41" s="20">
        <v>20.464395680290018</v>
      </c>
      <c r="W41" s="20">
        <v>44.779553443416006</v>
      </c>
      <c r="X41" s="20">
        <v>43.605268047875505</v>
      </c>
    </row>
    <row r="42" spans="1:24">
      <c r="A42" s="13" t="s">
        <v>105</v>
      </c>
      <c r="B42" s="13">
        <v>60</v>
      </c>
      <c r="C42" s="13" t="s">
        <v>372</v>
      </c>
      <c r="D42" s="14">
        <v>204888.84221201716</v>
      </c>
      <c r="E42" s="17">
        <v>204</v>
      </c>
      <c r="F42" s="13" t="s">
        <v>376</v>
      </c>
      <c r="G42" s="13">
        <v>-401833475</v>
      </c>
      <c r="H42" s="13" t="s">
        <v>1479</v>
      </c>
      <c r="I42" s="13">
        <v>8.5926226150943403</v>
      </c>
      <c r="J42" s="13">
        <v>2277044993</v>
      </c>
      <c r="K42" s="13">
        <v>265000000</v>
      </c>
      <c r="L42" s="13">
        <v>22.926644032281533</v>
      </c>
      <c r="M42" s="13">
        <v>52205000000</v>
      </c>
      <c r="N42" s="13" t="s">
        <v>1480</v>
      </c>
      <c r="O42" s="13">
        <v>81.649200607338003</v>
      </c>
      <c r="P42" s="13">
        <v>3000</v>
      </c>
      <c r="Q42" s="15"/>
      <c r="R42" s="20">
        <v>100</v>
      </c>
      <c r="T42" s="120">
        <v>301.91126637261448</v>
      </c>
      <c r="U42" s="118">
        <v>234.91857567701908</v>
      </c>
      <c r="V42" s="20">
        <v>59.392501224883162</v>
      </c>
      <c r="W42" s="20">
        <v>71.212210902664822</v>
      </c>
      <c r="X42" s="20">
        <v>92.975237336263589</v>
      </c>
    </row>
    <row r="43" spans="1:24">
      <c r="A43" s="13" t="s">
        <v>256</v>
      </c>
      <c r="B43" s="13">
        <v>60</v>
      </c>
      <c r="C43" s="13" t="s">
        <v>372</v>
      </c>
      <c r="D43" s="13">
        <v>-2102.3748861794365</v>
      </c>
      <c r="E43" s="17">
        <v>8.77</v>
      </c>
      <c r="F43" s="13" t="s">
        <v>255</v>
      </c>
      <c r="G43" s="13">
        <v>-145428477</v>
      </c>
      <c r="H43" s="13" t="s">
        <v>1481</v>
      </c>
      <c r="I43" s="13">
        <v>7.9481793454545455</v>
      </c>
      <c r="J43" s="13">
        <v>1748599456</v>
      </c>
      <c r="K43" s="13">
        <v>220000000</v>
      </c>
      <c r="L43" s="13">
        <v>1.0065198144497192</v>
      </c>
      <c r="M43" s="13">
        <v>1760000000</v>
      </c>
      <c r="N43" s="13" t="s">
        <v>1482</v>
      </c>
      <c r="O43" s="13">
        <v>32.802736515063131</v>
      </c>
      <c r="P43" s="13">
        <v>244.8735390667506</v>
      </c>
      <c r="Q43" s="15"/>
      <c r="R43" s="20">
        <v>8.1624513022250191</v>
      </c>
      <c r="T43" s="118">
        <v>-9.4331389526182363</v>
      </c>
      <c r="U43" s="120">
        <v>-8.7832084544839972</v>
      </c>
      <c r="V43" s="20">
        <v>28.13889606410746</v>
      </c>
      <c r="W43" s="20">
        <v>49.676236301649745</v>
      </c>
      <c r="X43" s="20">
        <v>39.074938984745394</v>
      </c>
    </row>
    <row r="44" spans="1:24">
      <c r="A44" s="13" t="s">
        <v>435</v>
      </c>
      <c r="B44" s="13">
        <v>60</v>
      </c>
      <c r="C44" s="13" t="s">
        <v>372</v>
      </c>
      <c r="D44" s="14">
        <v>-9634.8928520531281</v>
      </c>
      <c r="E44" s="17">
        <v>104.7</v>
      </c>
      <c r="F44" s="13" t="s">
        <v>683</v>
      </c>
      <c r="G44" s="13">
        <v>1459724461</v>
      </c>
      <c r="H44" s="13" t="s">
        <v>1483</v>
      </c>
      <c r="I44" s="13" t="s">
        <v>1006</v>
      </c>
      <c r="J44" s="13">
        <v>11342832137</v>
      </c>
      <c r="K44" s="13">
        <v>0</v>
      </c>
      <c r="L44" s="13" t="s">
        <v>1206</v>
      </c>
      <c r="M44" s="13" t="s">
        <v>1484</v>
      </c>
      <c r="N44" s="13" t="s">
        <v>1229</v>
      </c>
      <c r="O44" s="13">
        <v>86.723233805975028</v>
      </c>
      <c r="P44" s="13">
        <v>736.05737150011078</v>
      </c>
      <c r="Q44" s="15"/>
      <c r="R44" s="20">
        <v>24.53524571667036</v>
      </c>
      <c r="T44" s="118">
        <v>33.482007452699492</v>
      </c>
      <c r="U44" s="120">
        <v>108.42289987813032</v>
      </c>
      <c r="V44" s="20">
        <v>55.728161987141974</v>
      </c>
      <c r="W44" s="20">
        <v>32.250895670523626</v>
      </c>
      <c r="X44" s="20">
        <v>60.40068601165683</v>
      </c>
    </row>
    <row r="45" spans="1:24">
      <c r="A45" s="13" t="s">
        <v>686</v>
      </c>
      <c r="B45" s="13">
        <v>60</v>
      </c>
      <c r="C45" s="13" t="s">
        <v>372</v>
      </c>
      <c r="D45" s="14">
        <v>-4008.9945721864597</v>
      </c>
      <c r="E45" s="17">
        <v>26.18</v>
      </c>
      <c r="F45" s="13" t="s">
        <v>683</v>
      </c>
      <c r="G45" s="13">
        <v>9395308662</v>
      </c>
      <c r="H45" s="13" t="s">
        <v>1485</v>
      </c>
      <c r="I45" s="13" t="s">
        <v>1027</v>
      </c>
      <c r="J45" s="13">
        <v>35288102843</v>
      </c>
      <c r="K45" s="13">
        <v>0</v>
      </c>
      <c r="L45" s="13" t="s">
        <v>1125</v>
      </c>
      <c r="M45" s="13" t="s">
        <v>1486</v>
      </c>
      <c r="N45" s="13" t="s">
        <v>1175</v>
      </c>
      <c r="O45" s="13">
        <v>37.409960967555847</v>
      </c>
      <c r="P45" s="13">
        <v>569.78232409489544</v>
      </c>
      <c r="Q45" s="15"/>
      <c r="R45" s="20">
        <v>18.992744136496515</v>
      </c>
      <c r="T45" s="118">
        <v>6.931467673940972</v>
      </c>
      <c r="U45" s="120">
        <v>26.689677167009727</v>
      </c>
      <c r="V45" s="20">
        <v>53.55623057693353</v>
      </c>
      <c r="W45" s="20">
        <v>60.776359824370786</v>
      </c>
      <c r="X45" s="20">
        <v>61.334532748732954</v>
      </c>
    </row>
    <row r="46" spans="1:24">
      <c r="A46" s="13" t="s">
        <v>209</v>
      </c>
      <c r="B46" s="13">
        <v>60</v>
      </c>
      <c r="C46" s="13" t="s">
        <v>372</v>
      </c>
      <c r="D46" s="14">
        <v>14084.112913694469</v>
      </c>
      <c r="E46" s="17">
        <v>119.7</v>
      </c>
      <c r="F46" s="13" t="s">
        <v>208</v>
      </c>
      <c r="G46" s="13">
        <v>438581833</v>
      </c>
      <c r="H46" s="13" t="s">
        <v>1487</v>
      </c>
      <c r="I46" s="13">
        <v>89.577305523999996</v>
      </c>
      <c r="J46" s="13">
        <v>22394326381</v>
      </c>
      <c r="K46" s="13">
        <v>250000000</v>
      </c>
      <c r="L46" s="13">
        <v>1.3396250233029057</v>
      </c>
      <c r="M46" s="13">
        <v>30000000000</v>
      </c>
      <c r="N46" s="13" t="s">
        <v>1208</v>
      </c>
      <c r="O46" s="13">
        <v>26.30437637555308</v>
      </c>
      <c r="P46" s="13">
        <v>1952.3030193404718</v>
      </c>
      <c r="Q46" s="15"/>
      <c r="R46" s="20">
        <v>65.076767311349059</v>
      </c>
      <c r="T46" s="118">
        <v>30.429937170089687</v>
      </c>
      <c r="U46" s="118">
        <v>160.95241181172426</v>
      </c>
      <c r="V46" s="20">
        <v>34.584089099724082</v>
      </c>
      <c r="W46" s="20">
        <v>51.792507430271641</v>
      </c>
      <c r="X46" s="20">
        <v>74.131209466202705</v>
      </c>
    </row>
    <row r="47" spans="1:24">
      <c r="A47" s="13" t="s">
        <v>267</v>
      </c>
      <c r="B47" s="13">
        <v>60</v>
      </c>
      <c r="C47" s="13" t="s">
        <v>372</v>
      </c>
      <c r="D47" s="14">
        <v>-19187.893238508736</v>
      </c>
      <c r="E47" s="17">
        <v>91.05</v>
      </c>
      <c r="F47" s="13" t="s">
        <v>375</v>
      </c>
      <c r="G47" s="13">
        <v>-2214344000</v>
      </c>
      <c r="H47" s="13" t="s">
        <v>1488</v>
      </c>
      <c r="I47" s="13">
        <v>108.49699583264272</v>
      </c>
      <c r="J47" s="13">
        <v>73314458000</v>
      </c>
      <c r="K47" s="13">
        <v>675728000</v>
      </c>
      <c r="L47" s="13">
        <v>0.81108236522733346</v>
      </c>
      <c r="M47" s="13">
        <v>59464064000</v>
      </c>
      <c r="N47" s="13" t="s">
        <v>1204</v>
      </c>
      <c r="O47" s="13">
        <v>86.052571819768943</v>
      </c>
      <c r="P47" s="13">
        <v>515.40274845236718</v>
      </c>
      <c r="Q47" s="15"/>
      <c r="R47" s="20">
        <v>17.180091615078904</v>
      </c>
      <c r="T47" s="118">
        <v>-57.341286607431385</v>
      </c>
      <c r="U47" s="120">
        <v>-66.941432699014172</v>
      </c>
      <c r="V47" s="20">
        <v>41.373530902823177</v>
      </c>
      <c r="W47" s="20">
        <v>49.723185582073896</v>
      </c>
      <c r="X47" s="20">
        <v>41.326622200688703</v>
      </c>
    </row>
    <row r="48" spans="1:24">
      <c r="A48" s="13" t="s">
        <v>283</v>
      </c>
      <c r="B48" s="13">
        <v>60</v>
      </c>
      <c r="C48" s="13" t="s">
        <v>372</v>
      </c>
      <c r="D48" s="14">
        <v>28067.44320240412</v>
      </c>
      <c r="E48" s="17">
        <v>85.75</v>
      </c>
      <c r="F48" s="13" t="s">
        <v>355</v>
      </c>
      <c r="G48" s="13">
        <v>307486341</v>
      </c>
      <c r="H48" s="13" t="s">
        <v>1489</v>
      </c>
      <c r="I48" s="13">
        <v>18.242283247061945</v>
      </c>
      <c r="J48" s="13">
        <v>5879015160</v>
      </c>
      <c r="K48" s="13">
        <v>322274086</v>
      </c>
      <c r="L48" s="13">
        <v>4.4950513534651266</v>
      </c>
      <c r="M48" s="13">
        <v>26426475052</v>
      </c>
      <c r="N48" s="13" t="s">
        <v>794</v>
      </c>
      <c r="O48" s="13">
        <v>31.807439687424072</v>
      </c>
      <c r="P48" s="13">
        <v>2318.3513229152913</v>
      </c>
      <c r="Q48" s="15"/>
      <c r="R48" s="20">
        <v>77.278377430509707</v>
      </c>
      <c r="T48" s="120">
        <v>143.64318677166261</v>
      </c>
      <c r="U48" s="118">
        <v>104.04672123059335</v>
      </c>
      <c r="V48" s="20">
        <v>69.855139199354724</v>
      </c>
      <c r="W48" s="20">
        <v>40.067651409745409</v>
      </c>
      <c r="X48" s="20">
        <v>79.162857595208251</v>
      </c>
    </row>
    <row r="49" spans="1:24">
      <c r="A49" s="13" t="s">
        <v>282</v>
      </c>
      <c r="B49" s="13">
        <v>60</v>
      </c>
      <c r="C49" s="13" t="s">
        <v>372</v>
      </c>
      <c r="D49" s="13">
        <v>-8220.1886848105241</v>
      </c>
      <c r="E49" s="17">
        <v>19.37</v>
      </c>
      <c r="F49" s="13" t="s">
        <v>355</v>
      </c>
      <c r="G49" s="13">
        <v>-304722758</v>
      </c>
      <c r="H49" s="13" t="s">
        <v>1490</v>
      </c>
      <c r="I49" s="13">
        <v>18.694760720000001</v>
      </c>
      <c r="J49" s="13">
        <v>1869476072</v>
      </c>
      <c r="K49" s="13">
        <v>100000000</v>
      </c>
      <c r="L49" s="13">
        <v>1.0163275307222013</v>
      </c>
      <c r="M49" s="13">
        <v>1900000000</v>
      </c>
      <c r="N49" s="13" t="s">
        <v>797</v>
      </c>
      <c r="O49" s="13">
        <v>84.422832912542091</v>
      </c>
      <c r="P49" s="13">
        <v>41.598104256758383</v>
      </c>
      <c r="Q49" s="15"/>
      <c r="R49" s="20">
        <v>1.3866034752252794</v>
      </c>
      <c r="T49" s="118">
        <v>-37.83807855881328</v>
      </c>
      <c r="U49" s="120">
        <v>-19.448507911420769</v>
      </c>
      <c r="V49" s="20">
        <v>26.552764782139555</v>
      </c>
      <c r="W49" s="20">
        <v>43.587317637416582</v>
      </c>
      <c r="X49" s="20">
        <v>42.909461377482643</v>
      </c>
    </row>
    <row r="50" spans="1:24">
      <c r="A50" s="13" t="s">
        <v>760</v>
      </c>
      <c r="B50" s="13">
        <v>60</v>
      </c>
      <c r="C50" s="13" t="s">
        <v>372</v>
      </c>
      <c r="D50" s="13">
        <v>-23985.602273275894</v>
      </c>
      <c r="E50" s="17">
        <v>19.05</v>
      </c>
      <c r="F50" s="13" t="s">
        <v>208</v>
      </c>
      <c r="G50" s="13">
        <v>8309193</v>
      </c>
      <c r="H50" s="13" t="s">
        <v>1491</v>
      </c>
      <c r="I50" s="13">
        <v>11.278073948338394</v>
      </c>
      <c r="J50" s="13">
        <v>2062053729</v>
      </c>
      <c r="K50" s="13">
        <v>182837401</v>
      </c>
      <c r="L50" s="13">
        <v>1.5960171996080903</v>
      </c>
      <c r="M50" s="13">
        <v>3291073218</v>
      </c>
      <c r="N50" s="13" t="s">
        <v>798</v>
      </c>
      <c r="O50" s="13">
        <v>23.048177221786212</v>
      </c>
      <c r="P50" s="13">
        <v>505.74608829215322</v>
      </c>
      <c r="Q50" s="15"/>
      <c r="R50" s="20">
        <v>16.858202943071774</v>
      </c>
      <c r="T50" s="118"/>
      <c r="U50" s="118"/>
      <c r="V50" s="20">
        <v>24.088749685347121</v>
      </c>
      <c r="W50" s="20">
        <v>15.649257632876065</v>
      </c>
      <c r="X50" s="20"/>
    </row>
    <row r="51" spans="1:24">
      <c r="A51" s="13" t="s">
        <v>629</v>
      </c>
      <c r="B51" s="13">
        <v>60</v>
      </c>
      <c r="C51" s="13" t="s">
        <v>372</v>
      </c>
      <c r="D51" s="14">
        <v>628.57503852825403</v>
      </c>
      <c r="E51" s="17">
        <v>185.9</v>
      </c>
      <c r="F51" s="13" t="s">
        <v>233</v>
      </c>
      <c r="G51" s="13">
        <v>576150738</v>
      </c>
      <c r="H51" s="13" t="s">
        <v>1492</v>
      </c>
      <c r="I51" s="13">
        <v>26.967688628829784</v>
      </c>
      <c r="J51" s="13">
        <v>7118953178</v>
      </c>
      <c r="K51" s="13">
        <v>263980843</v>
      </c>
      <c r="L51" s="13">
        <v>7.3050383631839084</v>
      </c>
      <c r="M51" s="13">
        <v>52004226071</v>
      </c>
      <c r="N51" s="13" t="s">
        <v>1108</v>
      </c>
      <c r="O51" s="13">
        <v>57.822747615117571</v>
      </c>
      <c r="P51" s="13">
        <v>1264.872257913871</v>
      </c>
      <c r="Q51" s="15"/>
      <c r="R51" s="20">
        <v>42.16240859712903</v>
      </c>
      <c r="T51" s="120">
        <v>319.47980259191041</v>
      </c>
      <c r="U51" s="118"/>
      <c r="V51" s="20">
        <v>49.739764064524422</v>
      </c>
      <c r="W51" s="20">
        <v>55.804554836768375</v>
      </c>
      <c r="X51" s="20">
        <v>87.859216024540189</v>
      </c>
    </row>
    <row r="52" spans="1:24">
      <c r="A52" s="13" t="s">
        <v>135</v>
      </c>
      <c r="B52" s="13">
        <v>60</v>
      </c>
      <c r="C52" s="13" t="s">
        <v>372</v>
      </c>
      <c r="D52" s="13">
        <v>1549.395578099535</v>
      </c>
      <c r="E52" s="17">
        <v>3.89</v>
      </c>
      <c r="F52" s="13" t="s">
        <v>287</v>
      </c>
      <c r="G52" s="13">
        <v>527350742</v>
      </c>
      <c r="H52" s="13" t="s">
        <v>1493</v>
      </c>
      <c r="I52" s="13">
        <v>6.9099204704880819</v>
      </c>
      <c r="J52" s="13">
        <v>12175279869</v>
      </c>
      <c r="K52" s="13">
        <v>1762000000</v>
      </c>
      <c r="L52" s="13">
        <v>0.43415839774319359</v>
      </c>
      <c r="M52" s="13">
        <v>5286000000</v>
      </c>
      <c r="N52" s="13" t="s">
        <v>800</v>
      </c>
      <c r="O52" s="13">
        <v>17.813850952116347</v>
      </c>
      <c r="P52" s="13">
        <v>2096.9908578784407</v>
      </c>
      <c r="Q52" s="15"/>
      <c r="R52" s="20">
        <v>69.899695262614685</v>
      </c>
      <c r="T52" s="118">
        <v>-0.59849398081047056</v>
      </c>
      <c r="U52" s="118">
        <v>4.1138974601209366</v>
      </c>
      <c r="V52" s="20">
        <v>49.313433954707747</v>
      </c>
      <c r="W52" s="20">
        <v>50.650317164591762</v>
      </c>
      <c r="X52" s="20">
        <v>59.117168649579277</v>
      </c>
    </row>
    <row r="53" spans="1:24">
      <c r="A53" s="13" t="s">
        <v>528</v>
      </c>
      <c r="B53" s="13">
        <v>60</v>
      </c>
      <c r="C53" s="13" t="s">
        <v>372</v>
      </c>
      <c r="D53" s="14">
        <v>4348.2261153940981</v>
      </c>
      <c r="E53" s="17">
        <v>42.28</v>
      </c>
      <c r="F53" s="13" t="s">
        <v>287</v>
      </c>
      <c r="G53" s="13">
        <v>13856774</v>
      </c>
      <c r="H53" s="13" t="s">
        <v>1494</v>
      </c>
      <c r="I53" s="13">
        <v>34.706875014285714</v>
      </c>
      <c r="J53" s="13">
        <v>2429481251</v>
      </c>
      <c r="K53" s="13">
        <v>70000000</v>
      </c>
      <c r="L53" s="13">
        <v>1.1813221439015749</v>
      </c>
      <c r="M53" s="13">
        <v>2870000000</v>
      </c>
      <c r="N53" s="13" t="s">
        <v>1109</v>
      </c>
      <c r="O53" s="13">
        <v>27.509129606328752</v>
      </c>
      <c r="P53" s="13">
        <v>1557.9054184629742</v>
      </c>
      <c r="Q53" s="15"/>
      <c r="R53" s="20">
        <v>51.930180615432477</v>
      </c>
      <c r="T53" s="118">
        <v>-18.966405992681956</v>
      </c>
      <c r="U53" s="118"/>
      <c r="V53" s="20">
        <v>37.934507335069178</v>
      </c>
      <c r="W53" s="20">
        <v>34.650284007315605</v>
      </c>
      <c r="X53" s="20">
        <v>44.603422843413497</v>
      </c>
    </row>
    <row r="54" spans="1:24">
      <c r="A54" s="13" t="s">
        <v>156</v>
      </c>
      <c r="B54" s="13">
        <v>60</v>
      </c>
      <c r="C54" s="13" t="s">
        <v>372</v>
      </c>
      <c r="D54" s="14">
        <v>-588.73265447022754</v>
      </c>
      <c r="E54" s="17">
        <v>1.52</v>
      </c>
      <c r="F54" s="13" t="s">
        <v>357</v>
      </c>
      <c r="G54" s="13">
        <v>-82587584</v>
      </c>
      <c r="H54" s="13" t="s">
        <v>1495</v>
      </c>
      <c r="I54" s="13">
        <v>-0.70282037666666664</v>
      </c>
      <c r="J54" s="13">
        <v>-421692226</v>
      </c>
      <c r="K54" s="13">
        <v>600000000</v>
      </c>
      <c r="L54" s="13" t="s">
        <v>1496</v>
      </c>
      <c r="M54" s="13">
        <v>600000000</v>
      </c>
      <c r="N54" s="13" t="s">
        <v>1360</v>
      </c>
      <c r="O54" s="13">
        <v>114.70553072265308</v>
      </c>
      <c r="P54" s="13">
        <v>233.00219283936821</v>
      </c>
      <c r="Q54" s="16" t="s">
        <v>2203</v>
      </c>
      <c r="R54" s="20">
        <v>7.7667397613122739</v>
      </c>
      <c r="T54" s="118">
        <v>-4.2814699617219043</v>
      </c>
      <c r="U54" s="120">
        <v>-5.2684572738634028</v>
      </c>
      <c r="V54" s="20">
        <v>29.023250521371629</v>
      </c>
      <c r="W54" s="20">
        <v>45.770697533675246</v>
      </c>
      <c r="X54" s="20">
        <v>36.481284846309208</v>
      </c>
    </row>
    <row r="55" spans="1:24">
      <c r="A55" s="13" t="s">
        <v>277</v>
      </c>
      <c r="B55" s="13">
        <v>60</v>
      </c>
      <c r="C55" s="13" t="s">
        <v>372</v>
      </c>
      <c r="D55" s="14">
        <v>47105.366165562256</v>
      </c>
      <c r="E55" s="17">
        <v>388.25</v>
      </c>
      <c r="F55" s="13" t="s">
        <v>354</v>
      </c>
      <c r="G55" s="13">
        <v>5549453000</v>
      </c>
      <c r="H55" s="13" t="s">
        <v>1497</v>
      </c>
      <c r="I55" s="13">
        <v>61.639005921052629</v>
      </c>
      <c r="J55" s="13">
        <v>281073867000</v>
      </c>
      <c r="K55" s="13">
        <v>4560000000</v>
      </c>
      <c r="L55" s="13">
        <v>6.1649274565963115</v>
      </c>
      <c r="M55" s="13">
        <v>1732800000000</v>
      </c>
      <c r="N55" s="13" t="s">
        <v>802</v>
      </c>
      <c r="O55" s="13">
        <v>41.705800860307441</v>
      </c>
      <c r="P55" s="13">
        <v>1804.1012895592589</v>
      </c>
      <c r="Q55" s="15"/>
      <c r="R55" s="20">
        <v>60.136709651975295</v>
      </c>
      <c r="T55" s="118">
        <v>78.406501222534644</v>
      </c>
      <c r="U55" s="118">
        <v>760.66722672588071</v>
      </c>
      <c r="V55" s="20">
        <v>47.807547372219858</v>
      </c>
      <c r="W55" s="20">
        <v>72.958918857425772</v>
      </c>
      <c r="X55" s="20">
        <v>71.925785280951644</v>
      </c>
    </row>
    <row r="56" spans="1:24">
      <c r="A56" s="13" t="s">
        <v>473</v>
      </c>
      <c r="B56" s="13">
        <v>60</v>
      </c>
      <c r="C56" s="13" t="s">
        <v>372</v>
      </c>
      <c r="D56" s="14">
        <v>-980.8670390529528</v>
      </c>
      <c r="E56" s="17">
        <v>11.11</v>
      </c>
      <c r="F56" s="13" t="s">
        <v>221</v>
      </c>
      <c r="G56" s="13">
        <v>4303189114</v>
      </c>
      <c r="H56" s="13" t="s">
        <v>1498</v>
      </c>
      <c r="I56" s="13">
        <v>39.968160362670716</v>
      </c>
      <c r="J56" s="13">
        <v>26339017679</v>
      </c>
      <c r="K56" s="13">
        <v>659000000</v>
      </c>
      <c r="L56" s="13">
        <v>0.27521907188587375</v>
      </c>
      <c r="M56" s="13">
        <v>7249000000</v>
      </c>
      <c r="N56" s="13" t="s">
        <v>1230</v>
      </c>
      <c r="O56" s="13">
        <v>8.0551703289758159</v>
      </c>
      <c r="P56" s="13">
        <v>781.94775875144217</v>
      </c>
      <c r="Q56" s="15"/>
      <c r="R56" s="20">
        <v>26.06492529171474</v>
      </c>
      <c r="T56" s="118">
        <v>-1.6268659440127031</v>
      </c>
      <c r="U56" s="118"/>
      <c r="V56" s="20">
        <v>47.606640958155367</v>
      </c>
      <c r="W56" s="20">
        <v>54.641452051995522</v>
      </c>
      <c r="X56" s="20">
        <v>44.440303087812019</v>
      </c>
    </row>
    <row r="57" spans="1:24">
      <c r="A57" s="13" t="s">
        <v>447</v>
      </c>
      <c r="B57" s="13">
        <v>60</v>
      </c>
      <c r="C57" s="13" t="s">
        <v>372</v>
      </c>
      <c r="D57" s="14">
        <v>-2911.6348407904979</v>
      </c>
      <c r="E57" s="17">
        <v>295</v>
      </c>
      <c r="F57" s="13" t="s">
        <v>375</v>
      </c>
      <c r="G57" s="13">
        <v>1811756765</v>
      </c>
      <c r="H57" s="13" t="s">
        <v>1499</v>
      </c>
      <c r="I57" s="13">
        <v>38.480526948897797</v>
      </c>
      <c r="J57" s="13">
        <v>38403565895</v>
      </c>
      <c r="K57" s="13">
        <v>998000000</v>
      </c>
      <c r="L57" s="13">
        <v>7.6142408441834615</v>
      </c>
      <c r="M57" s="13">
        <v>292414000000</v>
      </c>
      <c r="N57" s="13" t="s">
        <v>1500</v>
      </c>
      <c r="O57" s="13">
        <v>34.499222916579853</v>
      </c>
      <c r="P57" s="13">
        <v>1028.7162027333231</v>
      </c>
      <c r="Q57" s="15"/>
      <c r="R57" s="20">
        <v>34.290540091110771</v>
      </c>
      <c r="T57" s="120">
        <v>305.93541454326271</v>
      </c>
      <c r="U57" s="118">
        <v>523.5495399041954</v>
      </c>
      <c r="V57" s="20">
        <v>50.144454180324431</v>
      </c>
      <c r="W57" s="20">
        <v>74.205569321276883</v>
      </c>
      <c r="X57" s="20">
        <v>76.491712358121362</v>
      </c>
    </row>
    <row r="58" spans="1:24">
      <c r="A58" s="13" t="s">
        <v>326</v>
      </c>
      <c r="B58" s="13">
        <v>60</v>
      </c>
      <c r="C58" s="13" t="s">
        <v>372</v>
      </c>
      <c r="D58" s="14">
        <v>-12790.460759450965</v>
      </c>
      <c r="E58" s="17">
        <v>46.62</v>
      </c>
      <c r="F58" s="13" t="s">
        <v>375</v>
      </c>
      <c r="G58" s="13">
        <v>-270919855</v>
      </c>
      <c r="H58" s="13" t="s">
        <v>1501</v>
      </c>
      <c r="I58" s="13">
        <v>62.944778226190479</v>
      </c>
      <c r="J58" s="13">
        <v>15862084113</v>
      </c>
      <c r="K58" s="13">
        <v>252000000</v>
      </c>
      <c r="L58" s="13">
        <v>0.71491236077270193</v>
      </c>
      <c r="M58" s="13">
        <v>11340000000</v>
      </c>
      <c r="N58" s="13" t="s">
        <v>1186</v>
      </c>
      <c r="O58" s="13">
        <v>61.680934576299535</v>
      </c>
      <c r="P58" s="13">
        <v>411.12504179855648</v>
      </c>
      <c r="Q58" s="15"/>
      <c r="R58" s="20">
        <v>13.704168059951883</v>
      </c>
      <c r="T58" s="118">
        <v>-52.067851454163474</v>
      </c>
      <c r="U58" s="120">
        <v>-21.43982497348901</v>
      </c>
      <c r="V58" s="20">
        <v>32.335654691035771</v>
      </c>
      <c r="W58" s="20">
        <v>25.311055826208445</v>
      </c>
      <c r="X58" s="20">
        <v>43.160348823961577</v>
      </c>
    </row>
    <row r="59" spans="1:24">
      <c r="A59" s="13" t="s">
        <v>302</v>
      </c>
      <c r="B59" s="13">
        <v>60</v>
      </c>
      <c r="C59" s="13" t="s">
        <v>372</v>
      </c>
      <c r="D59" s="14">
        <v>-2984.817896977585</v>
      </c>
      <c r="E59" s="17">
        <v>9.74</v>
      </c>
      <c r="F59" s="13" t="s">
        <v>221</v>
      </c>
      <c r="G59" s="13">
        <v>-11680733</v>
      </c>
      <c r="H59" s="13" t="s">
        <v>1502</v>
      </c>
      <c r="I59" s="13">
        <v>16.653766842105263</v>
      </c>
      <c r="J59" s="13">
        <v>791053925</v>
      </c>
      <c r="K59" s="13">
        <v>47500000</v>
      </c>
      <c r="L59" s="13">
        <v>0.54041827805860387</v>
      </c>
      <c r="M59" s="13">
        <v>427500000</v>
      </c>
      <c r="N59" s="13" t="s">
        <v>1231</v>
      </c>
      <c r="O59" s="13">
        <v>18.32080735445652</v>
      </c>
      <c r="P59" s="13">
        <v>558.51095042352767</v>
      </c>
      <c r="Q59" s="15"/>
      <c r="R59" s="20">
        <v>18.617031680784255</v>
      </c>
      <c r="T59" s="118">
        <v>-11.166426696178711</v>
      </c>
      <c r="U59" s="120">
        <v>4.1314689586109843</v>
      </c>
      <c r="V59" s="20">
        <v>31.642953944071387</v>
      </c>
      <c r="W59" s="20">
        <v>56.709941775224536</v>
      </c>
      <c r="X59" s="20">
        <v>44.835151439933405</v>
      </c>
    </row>
    <row r="60" spans="1:24">
      <c r="A60" s="13" t="s">
        <v>470</v>
      </c>
      <c r="B60" s="13">
        <v>60</v>
      </c>
      <c r="C60" s="13" t="s">
        <v>372</v>
      </c>
      <c r="D60" s="14">
        <v>-20082.407747323359</v>
      </c>
      <c r="E60" s="17">
        <v>41.74</v>
      </c>
      <c r="F60" s="13" t="s">
        <v>233</v>
      </c>
      <c r="G60" s="13">
        <v>-104220162</v>
      </c>
      <c r="H60" s="13" t="s">
        <v>1503</v>
      </c>
      <c r="I60" s="13">
        <v>49.052806771013493</v>
      </c>
      <c r="J60" s="13">
        <v>6806959890</v>
      </c>
      <c r="K60" s="13">
        <v>138768000</v>
      </c>
      <c r="L60" s="13">
        <v>0.83583392468028783</v>
      </c>
      <c r="M60" s="13">
        <v>5689488000</v>
      </c>
      <c r="N60" s="13" t="s">
        <v>617</v>
      </c>
      <c r="O60" s="13">
        <v>10.508051024319821</v>
      </c>
      <c r="P60" s="13">
        <v>310.53503689788471</v>
      </c>
      <c r="Q60" s="15"/>
      <c r="R60" s="20">
        <v>10.351167896596158</v>
      </c>
      <c r="T60" s="118">
        <v>-31.185017154254027</v>
      </c>
      <c r="U60" s="120">
        <v>-0.17993134271804934</v>
      </c>
      <c r="V60" s="20">
        <v>30.632351965529821</v>
      </c>
      <c r="W60" s="20">
        <v>28.951234640068101</v>
      </c>
      <c r="X60" s="20">
        <v>39.647951522043975</v>
      </c>
    </row>
    <row r="61" spans="1:24">
      <c r="A61" s="13" t="s">
        <v>119</v>
      </c>
      <c r="B61" s="13">
        <v>60</v>
      </c>
      <c r="C61" s="13" t="s">
        <v>372</v>
      </c>
      <c r="D61" s="13">
        <v>137863.60355926605</v>
      </c>
      <c r="E61" s="17">
        <v>311</v>
      </c>
      <c r="F61" s="13" t="s">
        <v>355</v>
      </c>
      <c r="G61" s="13">
        <v>771275247</v>
      </c>
      <c r="H61" s="13" t="s">
        <v>1504</v>
      </c>
      <c r="I61" s="13">
        <v>56.071720288000002</v>
      </c>
      <c r="J61" s="13">
        <v>5256723777</v>
      </c>
      <c r="K61" s="13">
        <v>93750000</v>
      </c>
      <c r="L61" s="13">
        <v>5.1541133126577066</v>
      </c>
      <c r="M61" s="13">
        <v>27093750000</v>
      </c>
      <c r="N61" s="13" t="s">
        <v>1187</v>
      </c>
      <c r="O61" s="13">
        <v>8.3273159889042656</v>
      </c>
      <c r="P61" s="13">
        <v>2395.1969242133246</v>
      </c>
      <c r="Q61" s="15"/>
      <c r="R61" s="20">
        <v>79.839897473777484</v>
      </c>
      <c r="T61" s="120">
        <v>442.19107415267672</v>
      </c>
      <c r="U61" s="118">
        <v>373.31036021345398</v>
      </c>
      <c r="V61" s="20">
        <v>66.876768172399238</v>
      </c>
      <c r="W61" s="20">
        <v>47.779903424547321</v>
      </c>
      <c r="X61" s="20">
        <v>76.473954669144987</v>
      </c>
    </row>
    <row r="62" spans="1:24">
      <c r="A62" s="13" t="s">
        <v>767</v>
      </c>
      <c r="B62" s="13">
        <v>60</v>
      </c>
      <c r="C62" s="13" t="s">
        <v>372</v>
      </c>
      <c r="D62" s="14">
        <v>15067</v>
      </c>
      <c r="E62" s="17">
        <v>12.92</v>
      </c>
      <c r="F62" s="13" t="s">
        <v>609</v>
      </c>
      <c r="G62" s="13">
        <v>8774774</v>
      </c>
      <c r="H62" s="13" t="s">
        <v>1505</v>
      </c>
      <c r="I62" s="13">
        <v>6.832094498235521</v>
      </c>
      <c r="J62" s="13">
        <v>5485118988</v>
      </c>
      <c r="K62" s="13">
        <v>802845890</v>
      </c>
      <c r="L62" s="13">
        <v>1.902783985695371</v>
      </c>
      <c r="M62" s="13">
        <v>10436996570</v>
      </c>
      <c r="N62" s="13" t="s">
        <v>804</v>
      </c>
      <c r="O62" s="13">
        <v>22.662192129192288</v>
      </c>
      <c r="Q62" s="15"/>
      <c r="R62" s="165" t="str">
        <f t="shared" si="0"/>
        <v/>
      </c>
      <c r="T62" s="118"/>
      <c r="U62" s="118"/>
      <c r="V62" s="20">
        <v>40.850467257329655</v>
      </c>
      <c r="W62" s="20">
        <v>38.411969039509309</v>
      </c>
      <c r="X62" s="20"/>
    </row>
    <row r="63" spans="1:24">
      <c r="A63" s="13" t="s">
        <v>100</v>
      </c>
      <c r="B63" s="13">
        <v>60</v>
      </c>
      <c r="C63" s="13" t="s">
        <v>372</v>
      </c>
      <c r="D63" s="14">
        <v>-44849.304116296335</v>
      </c>
      <c r="E63" s="17">
        <v>96.65</v>
      </c>
      <c r="F63" s="13" t="s">
        <v>287</v>
      </c>
      <c r="G63" s="13">
        <v>78553885</v>
      </c>
      <c r="H63" s="13" t="s">
        <v>1232</v>
      </c>
      <c r="I63" s="13">
        <v>327.97508876984125</v>
      </c>
      <c r="J63" s="13">
        <v>8264972237</v>
      </c>
      <c r="K63" s="13">
        <v>25200000</v>
      </c>
      <c r="L63" s="13">
        <v>0.28660713334226773</v>
      </c>
      <c r="M63" s="13">
        <v>2368800000</v>
      </c>
      <c r="N63" s="13" t="s">
        <v>805</v>
      </c>
      <c r="O63" s="13">
        <v>24.399331594818968</v>
      </c>
      <c r="P63" s="13">
        <v>626.15411994096678</v>
      </c>
      <c r="Q63" s="15"/>
      <c r="R63" s="20">
        <v>20.871803998032227</v>
      </c>
      <c r="T63" s="118">
        <v>-9.7146468788126583</v>
      </c>
      <c r="U63" s="120">
        <v>-2.3921327705382112</v>
      </c>
      <c r="V63" s="20">
        <v>39.956944979503639</v>
      </c>
      <c r="W63" s="20">
        <v>25.859932100935669</v>
      </c>
      <c r="X63" s="20">
        <v>49.435411032462206</v>
      </c>
    </row>
    <row r="64" spans="1:24">
      <c r="A64" s="13" t="s">
        <v>688</v>
      </c>
      <c r="B64" s="13">
        <v>60</v>
      </c>
      <c r="C64" s="13" t="s">
        <v>372</v>
      </c>
      <c r="D64" s="14">
        <v>-3360.4919275902389</v>
      </c>
      <c r="E64" s="17">
        <v>5.89</v>
      </c>
      <c r="F64" s="13" t="s">
        <v>689</v>
      </c>
      <c r="G64" s="13">
        <v>79178091</v>
      </c>
      <c r="H64" s="13" t="s">
        <v>1506</v>
      </c>
      <c r="I64" s="13">
        <v>9.5902893833333334</v>
      </c>
      <c r="J64" s="13">
        <v>575417363</v>
      </c>
      <c r="K64" s="13">
        <v>60000000</v>
      </c>
      <c r="L64" s="13">
        <v>0.52136070144967106</v>
      </c>
      <c r="M64" s="13">
        <v>300000000</v>
      </c>
      <c r="N64" s="13" t="s">
        <v>1361</v>
      </c>
      <c r="O64" s="13">
        <v>0.51175372170166522</v>
      </c>
      <c r="P64" s="13">
        <v>364.6849798258695</v>
      </c>
      <c r="Q64" s="15"/>
      <c r="R64" s="20">
        <v>12.15616599419565</v>
      </c>
      <c r="T64" s="118">
        <v>-4.5479742061295614</v>
      </c>
      <c r="U64" s="118">
        <v>7.3386222325945649</v>
      </c>
      <c r="V64" s="20">
        <v>31.364787907283635</v>
      </c>
      <c r="W64" s="20">
        <v>33.718889666475555</v>
      </c>
      <c r="X64" s="20">
        <v>51.653101831328442</v>
      </c>
    </row>
    <row r="65" spans="1:24">
      <c r="A65" s="13" t="s">
        <v>377</v>
      </c>
      <c r="B65" s="13">
        <v>60</v>
      </c>
      <c r="C65" s="13" t="s">
        <v>372</v>
      </c>
      <c r="D65" s="14">
        <v>28220.478677873187</v>
      </c>
      <c r="E65" s="17">
        <v>123</v>
      </c>
      <c r="F65" s="13" t="s">
        <v>349</v>
      </c>
      <c r="G65" s="13">
        <v>-631248</v>
      </c>
      <c r="H65" s="13" t="s">
        <v>1507</v>
      </c>
      <c r="I65" s="13">
        <v>15.500313625</v>
      </c>
      <c r="J65" s="13">
        <v>124002509</v>
      </c>
      <c r="K65" s="13">
        <v>8000000</v>
      </c>
      <c r="L65" s="13">
        <v>7.8062936613645455</v>
      </c>
      <c r="M65" s="13">
        <v>968000000</v>
      </c>
      <c r="N65" s="13" t="s">
        <v>1508</v>
      </c>
      <c r="O65" s="13">
        <v>29.700334105349686</v>
      </c>
      <c r="P65" s="13">
        <v>1994.2613568428503</v>
      </c>
      <c r="Q65" s="15"/>
      <c r="R65" s="20">
        <v>66.475378561428343</v>
      </c>
      <c r="T65" s="120">
        <v>128.86496555693498</v>
      </c>
      <c r="U65" s="120">
        <v>105.00621742752415</v>
      </c>
      <c r="V65" s="20">
        <v>44.882973702487917</v>
      </c>
      <c r="W65" s="20">
        <v>57.600229879541274</v>
      </c>
      <c r="X65" s="20">
        <v>63.116279547332589</v>
      </c>
    </row>
    <row r="66" spans="1:24">
      <c r="A66" s="13" t="s">
        <v>72</v>
      </c>
      <c r="B66" s="13">
        <v>60</v>
      </c>
      <c r="C66" s="13" t="s">
        <v>372</v>
      </c>
      <c r="D66" s="14">
        <v>1293.5285545380636</v>
      </c>
      <c r="E66" s="17">
        <v>16</v>
      </c>
      <c r="F66" s="13" t="s">
        <v>221</v>
      </c>
      <c r="G66" s="13">
        <v>84066155</v>
      </c>
      <c r="H66" s="13" t="s">
        <v>1509</v>
      </c>
      <c r="I66" s="13">
        <v>21.318937706093191</v>
      </c>
      <c r="J66" s="13">
        <v>2379193448</v>
      </c>
      <c r="K66" s="13">
        <v>111600000</v>
      </c>
      <c r="L66" s="13">
        <v>0.75050643801201322</v>
      </c>
      <c r="M66" s="13">
        <v>1785600000</v>
      </c>
      <c r="N66" s="13" t="s">
        <v>807</v>
      </c>
      <c r="O66" s="13">
        <v>12.560142828813397</v>
      </c>
      <c r="P66" s="13">
        <v>1677.2907653798131</v>
      </c>
      <c r="Q66" s="15"/>
      <c r="R66" s="20">
        <v>55.909692179327102</v>
      </c>
      <c r="T66" s="118">
        <v>6.1120934785974868</v>
      </c>
      <c r="U66" s="118">
        <v>16.048074481050421</v>
      </c>
      <c r="V66" s="20">
        <v>49.705746451305451</v>
      </c>
      <c r="W66" s="20">
        <v>77.579472883080058</v>
      </c>
      <c r="X66" s="20">
        <v>59.689745045998237</v>
      </c>
    </row>
    <row r="67" spans="1:24">
      <c r="A67" s="13" t="s">
        <v>81</v>
      </c>
      <c r="B67" s="13">
        <v>60</v>
      </c>
      <c r="C67" s="13" t="s">
        <v>372</v>
      </c>
      <c r="D67" s="14">
        <v>-13058.447405080287</v>
      </c>
      <c r="E67" s="17">
        <v>33.58</v>
      </c>
      <c r="F67" s="13" t="s">
        <v>349</v>
      </c>
      <c r="G67" s="13">
        <v>-336099310</v>
      </c>
      <c r="H67" s="13" t="s">
        <v>1233</v>
      </c>
      <c r="I67" s="13">
        <v>23.797405879194631</v>
      </c>
      <c r="J67" s="13">
        <v>886453369</v>
      </c>
      <c r="K67" s="13">
        <v>37250000</v>
      </c>
      <c r="L67" s="13">
        <v>1.3867057681631982</v>
      </c>
      <c r="M67" s="13">
        <v>1229250000</v>
      </c>
      <c r="N67" s="13" t="s">
        <v>1234</v>
      </c>
      <c r="O67" s="13">
        <v>38.787078004221968</v>
      </c>
      <c r="P67" s="13">
        <v>103.23886184231128</v>
      </c>
      <c r="Q67" s="15"/>
      <c r="R67" s="20">
        <v>3.4412953947437095</v>
      </c>
      <c r="T67" s="118">
        <v>-4.1058107556797552</v>
      </c>
      <c r="U67" s="120">
        <v>6.9260345514987876</v>
      </c>
      <c r="V67" s="20">
        <v>48.384094269643668</v>
      </c>
      <c r="W67" s="20">
        <v>59.011459565463774</v>
      </c>
      <c r="X67" s="20">
        <v>49.600856355824085</v>
      </c>
    </row>
    <row r="68" spans="1:24">
      <c r="A68" s="13" t="s">
        <v>160</v>
      </c>
      <c r="B68" s="13">
        <v>60</v>
      </c>
      <c r="C68" s="13" t="s">
        <v>372</v>
      </c>
      <c r="D68" s="13">
        <v>793.27513551749712</v>
      </c>
      <c r="E68" s="17">
        <v>4.71</v>
      </c>
      <c r="F68" s="13" t="s">
        <v>233</v>
      </c>
      <c r="G68" s="13">
        <v>-34355927</v>
      </c>
      <c r="H68" s="13" t="s">
        <v>1510</v>
      </c>
      <c r="I68" s="13">
        <v>4.8154569444444446</v>
      </c>
      <c r="J68" s="13">
        <v>1300173375</v>
      </c>
      <c r="K68" s="13">
        <v>270000000</v>
      </c>
      <c r="L68" s="13">
        <v>0.83065844968560443</v>
      </c>
      <c r="M68" s="13">
        <v>1080000000</v>
      </c>
      <c r="N68" s="13" t="s">
        <v>1511</v>
      </c>
      <c r="O68" s="13">
        <v>48.800290493695904</v>
      </c>
      <c r="P68" s="13">
        <v>2157.0674100741599</v>
      </c>
      <c r="Q68" s="15"/>
      <c r="R68" s="20">
        <v>71.902247002471995</v>
      </c>
      <c r="T68" s="118">
        <v>-2.524690553863782</v>
      </c>
      <c r="U68" s="120">
        <v>2.6015916768279812</v>
      </c>
      <c r="V68" s="20">
        <v>37.74142682824565</v>
      </c>
      <c r="W68" s="20">
        <v>58.29094386516519</v>
      </c>
      <c r="X68" s="20">
        <v>50.235027592646105</v>
      </c>
    </row>
    <row r="69" spans="1:24">
      <c r="A69" s="13" t="s">
        <v>523</v>
      </c>
      <c r="B69" s="13">
        <v>60</v>
      </c>
      <c r="C69" s="13" t="s">
        <v>372</v>
      </c>
      <c r="D69" s="14">
        <v>6265.7892599776942</v>
      </c>
      <c r="E69" s="17">
        <v>54</v>
      </c>
      <c r="F69" s="13" t="s">
        <v>221</v>
      </c>
      <c r="G69" s="13">
        <v>157582227</v>
      </c>
      <c r="H69" s="13" t="s">
        <v>1512</v>
      </c>
      <c r="I69" s="13">
        <v>111.0491663</v>
      </c>
      <c r="J69" s="13">
        <v>44419666520</v>
      </c>
      <c r="K69" s="13">
        <v>400000000</v>
      </c>
      <c r="L69" s="13">
        <v>0.48627109774168559</v>
      </c>
      <c r="M69" s="13">
        <v>21600000000</v>
      </c>
      <c r="N69" s="13" t="s">
        <v>1110</v>
      </c>
      <c r="O69" s="13">
        <v>20.376992076860382</v>
      </c>
      <c r="P69" s="13">
        <v>1138.9815770329801</v>
      </c>
      <c r="Q69" s="15"/>
      <c r="R69" s="20">
        <v>37.966052567766006</v>
      </c>
      <c r="T69" s="118">
        <v>-23.51636468823358</v>
      </c>
      <c r="U69" s="118"/>
      <c r="V69" s="20">
        <v>38.363209941882126</v>
      </c>
      <c r="W69" s="20">
        <v>48.270857941672006</v>
      </c>
      <c r="X69" s="20">
        <v>48.463698600028216</v>
      </c>
    </row>
    <row r="70" spans="1:24">
      <c r="A70" s="13" t="s">
        <v>310</v>
      </c>
      <c r="B70" s="13">
        <v>60</v>
      </c>
      <c r="C70" s="13" t="s">
        <v>372</v>
      </c>
      <c r="D70" s="13">
        <v>-5938.4389869656397</v>
      </c>
      <c r="E70" s="17">
        <v>12.24</v>
      </c>
      <c r="F70" s="13" t="s">
        <v>609</v>
      </c>
      <c r="G70" s="13">
        <v>4012898</v>
      </c>
      <c r="H70" s="13" t="s">
        <v>1513</v>
      </c>
      <c r="I70" s="13">
        <v>29.070794422222221</v>
      </c>
      <c r="J70" s="13">
        <v>1308185749</v>
      </c>
      <c r="K70" s="13">
        <v>45000000</v>
      </c>
      <c r="L70" s="13">
        <v>0.37838663230996566</v>
      </c>
      <c r="M70" s="13">
        <v>495000000</v>
      </c>
      <c r="N70" s="13" t="s">
        <v>1362</v>
      </c>
      <c r="O70" s="13">
        <v>1.7170568074462831</v>
      </c>
      <c r="P70" s="13">
        <v>440.15751997288191</v>
      </c>
      <c r="Q70" s="15"/>
      <c r="R70" s="20">
        <v>14.671917332429397</v>
      </c>
      <c r="T70" s="118">
        <v>-20.525419958037077</v>
      </c>
      <c r="U70" s="118">
        <v>15.437251981057045</v>
      </c>
      <c r="V70" s="20">
        <v>26.183514034742355</v>
      </c>
      <c r="W70" s="20">
        <v>45.656245243423427</v>
      </c>
      <c r="X70" s="20">
        <v>46.292998834192112</v>
      </c>
    </row>
    <row r="71" spans="1:24">
      <c r="A71" s="13" t="s">
        <v>309</v>
      </c>
      <c r="B71" s="13">
        <v>60</v>
      </c>
      <c r="C71" s="13" t="s">
        <v>372</v>
      </c>
      <c r="D71" s="14">
        <v>-134791.42874080082</v>
      </c>
      <c r="E71" s="17">
        <v>440.75</v>
      </c>
      <c r="F71" s="13" t="s">
        <v>609</v>
      </c>
      <c r="G71" s="13">
        <v>-47172595</v>
      </c>
      <c r="H71" s="13" t="s">
        <v>1363</v>
      </c>
      <c r="I71" s="13">
        <v>208.86394168000001</v>
      </c>
      <c r="J71" s="13">
        <v>5221598542</v>
      </c>
      <c r="K71" s="13">
        <v>25000000</v>
      </c>
      <c r="L71" s="13">
        <v>2.0826955409395778</v>
      </c>
      <c r="M71" s="13">
        <v>10875000000</v>
      </c>
      <c r="N71" s="13" t="s">
        <v>1111</v>
      </c>
      <c r="O71" s="13">
        <v>22.602353734050737</v>
      </c>
      <c r="P71" s="13">
        <v>291.236872511581</v>
      </c>
      <c r="Q71" s="15"/>
      <c r="R71" s="20">
        <v>9.707895750386033</v>
      </c>
      <c r="T71" s="118">
        <v>-766.79606647115747</v>
      </c>
      <c r="U71" s="120">
        <v>382.7420454259186</v>
      </c>
      <c r="V71" s="20">
        <v>30.954199133856452</v>
      </c>
      <c r="W71" s="20">
        <v>45.439232515523045</v>
      </c>
      <c r="X71" s="20">
        <v>47.814486463053456</v>
      </c>
    </row>
    <row r="72" spans="1:24">
      <c r="A72" s="13" t="s">
        <v>217</v>
      </c>
      <c r="B72" s="13">
        <v>60</v>
      </c>
      <c r="C72" s="13" t="s">
        <v>372</v>
      </c>
      <c r="D72" s="14">
        <v>3034.0821674072417</v>
      </c>
      <c r="E72" s="17">
        <v>26</v>
      </c>
      <c r="F72" s="13" t="s">
        <v>208</v>
      </c>
      <c r="G72" s="13">
        <v>301575390</v>
      </c>
      <c r="H72" s="13" t="s">
        <v>1514</v>
      </c>
      <c r="I72" s="13">
        <v>58.256980209929075</v>
      </c>
      <c r="J72" s="13">
        <v>41071171048</v>
      </c>
      <c r="K72" s="13">
        <v>705000000</v>
      </c>
      <c r="L72" s="13">
        <v>0.42913312550551846</v>
      </c>
      <c r="M72" s="13">
        <v>17625000000</v>
      </c>
      <c r="N72" s="13" t="s">
        <v>808</v>
      </c>
      <c r="O72" s="13">
        <v>45.062376056892298</v>
      </c>
      <c r="P72" s="13">
        <v>1364.4290244271433</v>
      </c>
      <c r="Q72" s="15"/>
      <c r="R72" s="20">
        <v>45.480967480904773</v>
      </c>
      <c r="T72" s="118">
        <v>-9.6948610753599951</v>
      </c>
      <c r="U72" s="120">
        <v>11.855444653226641</v>
      </c>
      <c r="V72" s="20">
        <v>36.548869299501114</v>
      </c>
      <c r="W72" s="20">
        <v>49.797851811211309</v>
      </c>
      <c r="X72" s="20">
        <v>51.215201081066077</v>
      </c>
    </row>
    <row r="73" spans="1:24">
      <c r="A73" s="13" t="s">
        <v>36</v>
      </c>
      <c r="B73" s="13">
        <v>60</v>
      </c>
      <c r="C73" s="13" t="s">
        <v>372</v>
      </c>
      <c r="D73" s="14">
        <v>-8994.4450815549717</v>
      </c>
      <c r="E73" s="17">
        <v>30.02</v>
      </c>
      <c r="F73" s="13" t="s">
        <v>208</v>
      </c>
      <c r="G73" s="13">
        <v>149659919</v>
      </c>
      <c r="H73" s="13" t="s">
        <v>1515</v>
      </c>
      <c r="I73" s="13">
        <v>67.336670439639633</v>
      </c>
      <c r="J73" s="13">
        <v>18685926047</v>
      </c>
      <c r="K73" s="13">
        <v>277500000</v>
      </c>
      <c r="L73" s="13">
        <v>0.44552247392291094</v>
      </c>
      <c r="M73" s="13">
        <v>8325000000</v>
      </c>
      <c r="N73" s="13" t="s">
        <v>611</v>
      </c>
      <c r="O73" s="13">
        <v>30.207879709360263</v>
      </c>
      <c r="P73" s="13">
        <v>393.14437628265523</v>
      </c>
      <c r="Q73" s="15"/>
      <c r="R73" s="20">
        <v>13.104812542755175</v>
      </c>
      <c r="T73" s="118">
        <v>2.6348583551389027</v>
      </c>
      <c r="U73" s="120">
        <v>18.367887813254846</v>
      </c>
      <c r="V73" s="20">
        <v>44.059174664434948</v>
      </c>
      <c r="W73" s="20">
        <v>41.408925175323887</v>
      </c>
      <c r="X73" s="20">
        <v>56.423611647846535</v>
      </c>
    </row>
    <row r="74" spans="1:24">
      <c r="A74" s="13" t="s">
        <v>378</v>
      </c>
      <c r="B74" s="13">
        <v>60</v>
      </c>
      <c r="C74" s="13" t="s">
        <v>372</v>
      </c>
      <c r="D74" s="14">
        <v>-3020.5207124225808</v>
      </c>
      <c r="E74" s="17">
        <v>29.94</v>
      </c>
      <c r="F74" s="13" t="s">
        <v>375</v>
      </c>
      <c r="G74" s="13" t="s">
        <v>810</v>
      </c>
      <c r="H74" s="13" t="s">
        <v>1516</v>
      </c>
      <c r="I74" s="13" t="s">
        <v>811</v>
      </c>
      <c r="J74" s="13" t="s">
        <v>812</v>
      </c>
      <c r="K74" s="13" t="s">
        <v>813</v>
      </c>
      <c r="L74" s="13" t="s">
        <v>781</v>
      </c>
      <c r="M74" s="13" t="s">
        <v>1517</v>
      </c>
      <c r="N74" s="13" t="s">
        <v>1518</v>
      </c>
      <c r="O74" s="13">
        <v>30.207879709360263</v>
      </c>
      <c r="P74" s="13">
        <v>769.16575988148259</v>
      </c>
      <c r="Q74" s="15"/>
      <c r="R74" s="20">
        <v>25.638858662716085</v>
      </c>
      <c r="T74" s="118">
        <v>22.21665628152671</v>
      </c>
      <c r="U74" s="118">
        <v>63.760769628001093</v>
      </c>
      <c r="V74" s="20">
        <v>49.779242224916629</v>
      </c>
      <c r="W74" s="20">
        <v>48.762427453952569</v>
      </c>
      <c r="X74" s="20">
        <v>69.610700626405588</v>
      </c>
    </row>
    <row r="75" spans="1:24">
      <c r="A75" s="13" t="s">
        <v>2</v>
      </c>
      <c r="B75" s="13">
        <v>60</v>
      </c>
      <c r="C75" s="13" t="s">
        <v>372</v>
      </c>
      <c r="D75" s="14">
        <v>148252.64793713871</v>
      </c>
      <c r="E75" s="17">
        <v>325.75</v>
      </c>
      <c r="F75" s="13" t="s">
        <v>255</v>
      </c>
      <c r="G75" s="13">
        <v>134970000</v>
      </c>
      <c r="H75" s="13" t="s">
        <v>1519</v>
      </c>
      <c r="I75" s="13">
        <v>324.73938244139015</v>
      </c>
      <c r="J75" s="13">
        <v>71378041000</v>
      </c>
      <c r="K75" s="13">
        <v>219801000</v>
      </c>
      <c r="L75" s="13">
        <v>1.0315964681630867</v>
      </c>
      <c r="M75" s="13">
        <v>73633335000</v>
      </c>
      <c r="N75" s="13" t="s">
        <v>1235</v>
      </c>
      <c r="O75" s="13">
        <v>13.468949484215686</v>
      </c>
      <c r="P75" s="13">
        <v>2792.8849774730988</v>
      </c>
      <c r="Q75" s="15"/>
      <c r="R75" s="20">
        <v>93.096165915769959</v>
      </c>
      <c r="T75" s="118">
        <v>245.96098286505338</v>
      </c>
      <c r="U75" s="118">
        <v>345.26257898274991</v>
      </c>
      <c r="V75" s="20">
        <v>63.152127180091547</v>
      </c>
      <c r="W75" s="20">
        <v>62.997972766882043</v>
      </c>
      <c r="X75" s="20">
        <v>65.460320552973556</v>
      </c>
    </row>
    <row r="76" spans="1:24">
      <c r="A76" s="13" t="s">
        <v>379</v>
      </c>
      <c r="B76" s="13">
        <v>60</v>
      </c>
      <c r="C76" s="13" t="s">
        <v>372</v>
      </c>
      <c r="D76" s="14">
        <v>-2251.6318260007974</v>
      </c>
      <c r="E76" s="17">
        <v>3.65</v>
      </c>
      <c r="F76" s="13" t="s">
        <v>355</v>
      </c>
      <c r="G76" s="13">
        <v>-154583940</v>
      </c>
      <c r="H76" s="13" t="s">
        <v>1520</v>
      </c>
      <c r="I76" s="13">
        <v>1.9148680680000001</v>
      </c>
      <c r="J76" s="13">
        <v>1914868068</v>
      </c>
      <c r="K76" s="13">
        <v>1000000000</v>
      </c>
      <c r="L76" s="13">
        <v>1.5666875698300067</v>
      </c>
      <c r="M76" s="13">
        <v>3000000000</v>
      </c>
      <c r="N76" s="13" t="s">
        <v>1236</v>
      </c>
      <c r="O76" s="13">
        <v>65.118209216220436</v>
      </c>
      <c r="P76" s="13">
        <v>224.42122537246505</v>
      </c>
      <c r="Q76" s="16" t="s">
        <v>2242</v>
      </c>
      <c r="R76" s="20">
        <v>7.4807075124155018</v>
      </c>
      <c r="T76" s="118">
        <v>0.59264765446429557</v>
      </c>
      <c r="U76" s="120">
        <v>-1.8107941792191884</v>
      </c>
      <c r="V76" s="20">
        <v>62.080212987627888</v>
      </c>
      <c r="W76" s="20">
        <v>61.944991300675653</v>
      </c>
      <c r="X76" s="20">
        <v>50.457624535616404</v>
      </c>
    </row>
    <row r="77" spans="1:24">
      <c r="A77" s="13" t="s">
        <v>166</v>
      </c>
      <c r="B77" s="13">
        <v>60</v>
      </c>
      <c r="C77" s="13" t="s">
        <v>372</v>
      </c>
      <c r="D77" s="14">
        <v>2804.9054038027421</v>
      </c>
      <c r="E77" s="17">
        <v>25.94</v>
      </c>
      <c r="F77" s="13" t="s">
        <v>255</v>
      </c>
      <c r="G77" s="13">
        <v>-3113021</v>
      </c>
      <c r="H77" s="13" t="s">
        <v>1521</v>
      </c>
      <c r="I77" s="13">
        <v>59.592408170370369</v>
      </c>
      <c r="J77" s="13">
        <v>8044975103</v>
      </c>
      <c r="K77" s="13">
        <v>135000000</v>
      </c>
      <c r="L77" s="13">
        <v>0.41951652513398713</v>
      </c>
      <c r="M77" s="13">
        <v>3375000000</v>
      </c>
      <c r="N77" s="13" t="s">
        <v>1522</v>
      </c>
      <c r="O77" s="13">
        <v>47.132455057654646</v>
      </c>
      <c r="P77" s="13">
        <v>1360.075734158193</v>
      </c>
      <c r="Q77" s="15"/>
      <c r="R77" s="20">
        <v>45.3358578052731</v>
      </c>
      <c r="T77" s="118">
        <v>-27.563535824097798</v>
      </c>
      <c r="U77" s="120">
        <v>3.7476572814534137</v>
      </c>
      <c r="V77" s="20">
        <v>38.163173781279042</v>
      </c>
      <c r="W77" s="20">
        <v>48.085519210126023</v>
      </c>
      <c r="X77" s="20">
        <v>45.277626196435101</v>
      </c>
    </row>
    <row r="78" spans="1:24">
      <c r="A78" s="13" t="s">
        <v>548</v>
      </c>
      <c r="B78" s="13">
        <v>60</v>
      </c>
      <c r="C78" s="13" t="s">
        <v>372</v>
      </c>
      <c r="D78" s="14">
        <v>117022.20143161384</v>
      </c>
      <c r="E78" s="17">
        <v>171.1</v>
      </c>
      <c r="F78" s="13" t="s">
        <v>255</v>
      </c>
      <c r="G78" s="13">
        <v>-13999310</v>
      </c>
      <c r="H78" s="13" t="s">
        <v>1523</v>
      </c>
      <c r="I78" s="13">
        <v>24.033970145454546</v>
      </c>
      <c r="J78" s="13">
        <v>1321868358</v>
      </c>
      <c r="K78" s="13">
        <v>55000000</v>
      </c>
      <c r="L78" s="13">
        <v>6.4492049820289292</v>
      </c>
      <c r="M78" s="13">
        <v>8525000000</v>
      </c>
      <c r="N78" s="13" t="s">
        <v>1200</v>
      </c>
      <c r="O78" s="13">
        <v>13.254380886264096</v>
      </c>
      <c r="P78" s="13">
        <v>3000</v>
      </c>
      <c r="Q78" s="15"/>
      <c r="R78" s="20">
        <v>100</v>
      </c>
      <c r="T78" s="118">
        <v>47.015090731835301</v>
      </c>
      <c r="U78" s="118"/>
      <c r="V78" s="20">
        <v>49.482498353374339</v>
      </c>
      <c r="W78" s="20">
        <v>57.458722940509169</v>
      </c>
      <c r="X78" s="20">
        <v>68.233851999985447</v>
      </c>
    </row>
    <row r="79" spans="1:24">
      <c r="A79" s="13" t="s">
        <v>94</v>
      </c>
      <c r="B79" s="13">
        <v>60</v>
      </c>
      <c r="C79" s="13" t="s">
        <v>372</v>
      </c>
      <c r="D79" s="14">
        <v>-24763.813975347373</v>
      </c>
      <c r="E79" s="17">
        <v>37.5</v>
      </c>
      <c r="F79" s="13" t="s">
        <v>605</v>
      </c>
      <c r="G79" s="13">
        <v>46315316</v>
      </c>
      <c r="H79" s="13" t="s">
        <v>1237</v>
      </c>
      <c r="I79" s="13">
        <v>42.786847569444447</v>
      </c>
      <c r="J79" s="13">
        <v>3080653025</v>
      </c>
      <c r="K79" s="13">
        <v>72000000</v>
      </c>
      <c r="L79" s="13">
        <v>0.86475171932093842</v>
      </c>
      <c r="M79" s="13">
        <v>2664000000</v>
      </c>
      <c r="N79" s="13" t="s">
        <v>1238</v>
      </c>
      <c r="O79" s="13">
        <v>52.822499176123891</v>
      </c>
      <c r="P79" s="13">
        <v>359.2585969368003</v>
      </c>
      <c r="Q79" s="15"/>
      <c r="R79" s="20">
        <v>11.97528656456001</v>
      </c>
      <c r="T79" s="118">
        <v>5.0358660760156937</v>
      </c>
      <c r="U79" s="120">
        <v>17.350535773913265</v>
      </c>
      <c r="V79" s="20">
        <v>46.795472924562688</v>
      </c>
      <c r="W79" s="20">
        <v>54.711415211820864</v>
      </c>
      <c r="X79" s="20">
        <v>55.91921993016711</v>
      </c>
    </row>
    <row r="80" spans="1:24">
      <c r="A80" s="13" t="s">
        <v>690</v>
      </c>
      <c r="B80" s="13">
        <v>60</v>
      </c>
      <c r="C80" s="13" t="s">
        <v>372</v>
      </c>
      <c r="D80" s="14">
        <v>1291.8373059105193</v>
      </c>
      <c r="E80" s="17">
        <v>78.95</v>
      </c>
      <c r="F80" s="13" t="s">
        <v>375</v>
      </c>
      <c r="G80" s="13" t="s">
        <v>814</v>
      </c>
      <c r="H80" s="13" t="s">
        <v>1524</v>
      </c>
      <c r="I80" s="13" t="s">
        <v>815</v>
      </c>
      <c r="J80" s="13" t="s">
        <v>816</v>
      </c>
      <c r="K80" s="13" t="s">
        <v>817</v>
      </c>
      <c r="L80" s="13" t="s">
        <v>1103</v>
      </c>
      <c r="M80" s="13" t="s">
        <v>1525</v>
      </c>
      <c r="N80" s="13" t="s">
        <v>1239</v>
      </c>
      <c r="O80" s="13">
        <v>52.822499176123891</v>
      </c>
      <c r="P80" s="13">
        <v>1668.2846840542886</v>
      </c>
      <c r="Q80" s="15"/>
      <c r="R80" s="20">
        <v>55.609489468476291</v>
      </c>
      <c r="T80" s="118">
        <v>-50.30012237539836</v>
      </c>
      <c r="U80" s="118">
        <v>95.045283001205547</v>
      </c>
      <c r="V80" s="20">
        <v>47.263434872657356</v>
      </c>
      <c r="W80" s="20">
        <v>52.754103508822155</v>
      </c>
      <c r="X80" s="20">
        <v>52.825205882428214</v>
      </c>
    </row>
    <row r="81" spans="1:24">
      <c r="A81" s="13" t="s">
        <v>648</v>
      </c>
      <c r="B81" s="13">
        <v>60</v>
      </c>
      <c r="C81" s="13" t="s">
        <v>372</v>
      </c>
      <c r="D81" s="14">
        <v>-11822.268747543809</v>
      </c>
      <c r="E81" s="17">
        <v>8.68</v>
      </c>
      <c r="F81" s="13" t="s">
        <v>233</v>
      </c>
      <c r="G81" s="13" t="s">
        <v>1076</v>
      </c>
      <c r="H81" s="13" t="s">
        <v>1526</v>
      </c>
      <c r="I81" s="13" t="s">
        <v>1077</v>
      </c>
      <c r="J81" s="13" t="s">
        <v>1078</v>
      </c>
      <c r="K81" s="13" t="s">
        <v>818</v>
      </c>
      <c r="L81" s="13" t="s">
        <v>1199</v>
      </c>
      <c r="M81" s="13" t="s">
        <v>1527</v>
      </c>
      <c r="N81" s="13" t="s">
        <v>819</v>
      </c>
      <c r="O81" s="13">
        <v>52.822499176123891</v>
      </c>
      <c r="P81" s="13">
        <v>273.68323052916782</v>
      </c>
      <c r="Q81" s="15"/>
      <c r="R81" s="20">
        <v>9.1227743509722607</v>
      </c>
      <c r="T81" s="118">
        <v>-21.829248724786208</v>
      </c>
      <c r="U81" s="118"/>
      <c r="V81" s="20">
        <v>31.99868548544864</v>
      </c>
      <c r="W81" s="20">
        <v>34.971340109390475</v>
      </c>
      <c r="X81" s="20">
        <v>39.728861539869321</v>
      </c>
    </row>
    <row r="82" spans="1:24">
      <c r="A82" s="13" t="s">
        <v>161</v>
      </c>
      <c r="B82" s="13">
        <v>60</v>
      </c>
      <c r="C82" s="13" t="s">
        <v>372</v>
      </c>
      <c r="D82" s="14">
        <v>-25393.482909748287</v>
      </c>
      <c r="E82" s="17">
        <v>149</v>
      </c>
      <c r="F82" s="13" t="s">
        <v>233</v>
      </c>
      <c r="G82" s="13">
        <v>-796663172</v>
      </c>
      <c r="H82" s="13" t="s">
        <v>1528</v>
      </c>
      <c r="I82" s="13">
        <v>113.83424635305241</v>
      </c>
      <c r="J82" s="13">
        <v>11386108733</v>
      </c>
      <c r="K82" s="13">
        <v>100023579</v>
      </c>
      <c r="L82" s="13">
        <v>1.3001359849213026</v>
      </c>
      <c r="M82" s="13">
        <v>14803489692</v>
      </c>
      <c r="N82" s="13" t="s">
        <v>625</v>
      </c>
      <c r="O82" s="13">
        <v>54.512083255061555</v>
      </c>
      <c r="P82" s="13">
        <v>212.99565622827657</v>
      </c>
      <c r="Q82" s="15"/>
      <c r="R82" s="20">
        <v>7.0998552076092194</v>
      </c>
      <c r="T82" s="118">
        <v>-49.032411187997127</v>
      </c>
      <c r="U82" s="120">
        <v>-131.08319229578171</v>
      </c>
      <c r="V82" s="20">
        <v>44.301323855731198</v>
      </c>
      <c r="W82" s="20">
        <v>41.92578666089274</v>
      </c>
      <c r="X82" s="20">
        <v>43.445092002800223</v>
      </c>
    </row>
    <row r="83" spans="1:24">
      <c r="A83" s="13" t="s">
        <v>380</v>
      </c>
      <c r="B83" s="13">
        <v>60</v>
      </c>
      <c r="C83" s="13" t="s">
        <v>372</v>
      </c>
      <c r="D83" s="14">
        <v>-64462.097715341428</v>
      </c>
      <c r="E83" s="17">
        <v>8.69</v>
      </c>
      <c r="F83" s="13" t="s">
        <v>605</v>
      </c>
      <c r="G83" s="13">
        <v>-20576283</v>
      </c>
      <c r="H83" s="13" t="s">
        <v>1529</v>
      </c>
      <c r="I83" s="13">
        <v>18.101530064761906</v>
      </c>
      <c r="J83" s="13">
        <v>4751651642</v>
      </c>
      <c r="K83" s="13">
        <v>262500000</v>
      </c>
      <c r="L83" s="13">
        <v>0.38670764156157389</v>
      </c>
      <c r="M83" s="13">
        <v>1837500000</v>
      </c>
      <c r="N83" s="13" t="s">
        <v>1403</v>
      </c>
      <c r="O83" s="13">
        <v>67.709360458601765</v>
      </c>
      <c r="P83" s="13">
        <v>470</v>
      </c>
      <c r="Q83" s="15"/>
      <c r="R83" s="20">
        <v>15.666666666666666</v>
      </c>
      <c r="T83" s="118">
        <v>-205.03600304265061</v>
      </c>
      <c r="U83" s="118"/>
      <c r="V83" s="20">
        <v>7.0110717958899826</v>
      </c>
      <c r="W83" s="20">
        <v>2.0821229019801116E-2</v>
      </c>
      <c r="X83" s="20">
        <v>38.752021514856409</v>
      </c>
    </row>
    <row r="84" spans="1:24">
      <c r="A84" s="13" t="s">
        <v>381</v>
      </c>
      <c r="B84" s="13">
        <v>60</v>
      </c>
      <c r="C84" s="13" t="s">
        <v>372</v>
      </c>
      <c r="D84" s="14">
        <v>495.14673447784929</v>
      </c>
      <c r="E84" s="17">
        <v>13.75</v>
      </c>
      <c r="F84" s="13" t="s">
        <v>353</v>
      </c>
      <c r="G84" s="13" t="s">
        <v>820</v>
      </c>
      <c r="H84" s="13" t="s">
        <v>1530</v>
      </c>
      <c r="I84" s="13" t="s">
        <v>821</v>
      </c>
      <c r="J84" s="13" t="s">
        <v>822</v>
      </c>
      <c r="K84" s="13" t="s">
        <v>823</v>
      </c>
      <c r="L84" s="13" t="s">
        <v>1194</v>
      </c>
      <c r="M84" s="13" t="s">
        <v>1531</v>
      </c>
      <c r="N84" s="13" t="s">
        <v>824</v>
      </c>
      <c r="O84" s="13">
        <v>67.709360458601765</v>
      </c>
      <c r="P84" s="13">
        <v>683.66099572584585</v>
      </c>
      <c r="Q84" s="15"/>
      <c r="R84" s="20">
        <v>22.788699857528194</v>
      </c>
      <c r="T84" s="118">
        <v>-6.4627508933916644</v>
      </c>
      <c r="U84" s="120">
        <v>8.6919197060795561</v>
      </c>
      <c r="V84" s="20">
        <v>32.343402341702436</v>
      </c>
      <c r="W84" s="20">
        <v>52.703594228502183</v>
      </c>
      <c r="X84" s="20">
        <v>50.029278713059227</v>
      </c>
    </row>
    <row r="85" spans="1:24">
      <c r="A85" s="13" t="s">
        <v>226</v>
      </c>
      <c r="B85" s="13">
        <v>60</v>
      </c>
      <c r="C85" s="13" t="s">
        <v>372</v>
      </c>
      <c r="D85" s="14">
        <v>-1923.25791099762</v>
      </c>
      <c r="E85" s="17">
        <v>44.44</v>
      </c>
      <c r="F85" s="13" t="s">
        <v>221</v>
      </c>
      <c r="G85" s="13">
        <v>2068365799</v>
      </c>
      <c r="H85" s="13" t="s">
        <v>1532</v>
      </c>
      <c r="I85" s="13">
        <v>47.884656418571431</v>
      </c>
      <c r="J85" s="13">
        <v>33519259493</v>
      </c>
      <c r="K85" s="13">
        <v>700000000</v>
      </c>
      <c r="L85" s="13">
        <v>0.91887471459302739</v>
      </c>
      <c r="M85" s="13">
        <v>30800000000</v>
      </c>
      <c r="N85" s="13" t="s">
        <v>825</v>
      </c>
      <c r="O85" s="13">
        <v>50.429681266990528</v>
      </c>
      <c r="P85" s="13">
        <v>1043.3661149951122</v>
      </c>
      <c r="Q85" s="15"/>
      <c r="R85" s="20">
        <v>34.778870499837076</v>
      </c>
      <c r="T85" s="118">
        <v>-18.649873364742007</v>
      </c>
      <c r="U85" s="118">
        <v>54.254769218535728</v>
      </c>
      <c r="V85" s="20">
        <v>31.983415112612558</v>
      </c>
      <c r="W85" s="20">
        <v>55.449705495443723</v>
      </c>
      <c r="X85" s="20">
        <v>58.142913041842895</v>
      </c>
    </row>
    <row r="86" spans="1:24">
      <c r="A86" s="13" t="s">
        <v>382</v>
      </c>
      <c r="B86" s="13">
        <v>60</v>
      </c>
      <c r="C86" s="13" t="s">
        <v>372</v>
      </c>
      <c r="D86" s="14">
        <v>-665.48053838112685</v>
      </c>
      <c r="E86" s="17">
        <v>4.1900000000000004</v>
      </c>
      <c r="F86" s="13" t="s">
        <v>255</v>
      </c>
      <c r="G86" s="13">
        <v>5215990</v>
      </c>
      <c r="H86" s="13" t="s">
        <v>1533</v>
      </c>
      <c r="I86" s="13">
        <v>0.95168572245394312</v>
      </c>
      <c r="J86" s="13">
        <v>237921423</v>
      </c>
      <c r="K86" s="13">
        <v>249999992</v>
      </c>
      <c r="L86" s="13">
        <v>4.2030682037405267</v>
      </c>
      <c r="M86" s="13">
        <v>999999968</v>
      </c>
      <c r="N86" s="13" t="s">
        <v>1534</v>
      </c>
      <c r="O86" s="13">
        <v>64.053572469279288</v>
      </c>
      <c r="P86" s="13">
        <v>253.62232093314469</v>
      </c>
      <c r="Q86" s="16" t="s">
        <v>2236</v>
      </c>
      <c r="R86" s="20">
        <v>8.4540773644381559</v>
      </c>
      <c r="T86" s="118">
        <v>-4.0680421819838131</v>
      </c>
      <c r="U86" s="120">
        <v>-1.3119554398354882</v>
      </c>
      <c r="V86" s="20">
        <v>35.259709942528531</v>
      </c>
      <c r="W86" s="20">
        <v>63.500009095066908</v>
      </c>
      <c r="X86" s="20">
        <v>45.354029747712303</v>
      </c>
    </row>
    <row r="87" spans="1:24">
      <c r="A87" s="13" t="s">
        <v>522</v>
      </c>
      <c r="B87" s="13">
        <v>60</v>
      </c>
      <c r="C87" s="13" t="s">
        <v>372</v>
      </c>
      <c r="D87" s="14">
        <v>-650.64158669963842</v>
      </c>
      <c r="E87" s="17">
        <v>3.37</v>
      </c>
      <c r="F87" s="13" t="s">
        <v>221</v>
      </c>
      <c r="G87" s="13">
        <v>-223530864</v>
      </c>
      <c r="H87" s="13" t="s">
        <v>1535</v>
      </c>
      <c r="I87" s="13">
        <v>6.7495580601226992</v>
      </c>
      <c r="J87" s="13">
        <v>5500889819</v>
      </c>
      <c r="K87" s="13">
        <v>815000000</v>
      </c>
      <c r="L87" s="13">
        <v>0.44447354527171268</v>
      </c>
      <c r="M87" s="13">
        <v>2445000000</v>
      </c>
      <c r="N87" s="13" t="s">
        <v>1112</v>
      </c>
      <c r="O87" s="13">
        <v>1.8249728518080817</v>
      </c>
      <c r="P87" s="13">
        <v>217.02517840084147</v>
      </c>
      <c r="Q87" s="15"/>
      <c r="R87" s="20">
        <v>7.2341726133613822</v>
      </c>
      <c r="T87" s="118">
        <v>-5.7414241691148638</v>
      </c>
      <c r="U87" s="118"/>
      <c r="V87" s="20">
        <v>31.753640277899315</v>
      </c>
      <c r="W87" s="20">
        <v>48.636197825410498</v>
      </c>
      <c r="X87" s="20">
        <v>45.576152473672643</v>
      </c>
    </row>
    <row r="88" spans="1:24">
      <c r="A88" s="13" t="s">
        <v>245</v>
      </c>
      <c r="B88" s="13">
        <v>60</v>
      </c>
      <c r="C88" s="13" t="s">
        <v>372</v>
      </c>
      <c r="D88" s="14">
        <v>-883.48759344913924</v>
      </c>
      <c r="E88" s="17">
        <v>13.62</v>
      </c>
      <c r="F88" s="13" t="s">
        <v>349</v>
      </c>
      <c r="G88" s="13">
        <v>103749729</v>
      </c>
      <c r="H88" s="13" t="s">
        <v>1536</v>
      </c>
      <c r="I88" s="13">
        <v>47.541396724238879</v>
      </c>
      <c r="J88" s="13">
        <v>32480282242</v>
      </c>
      <c r="K88" s="13">
        <v>683200000</v>
      </c>
      <c r="L88" s="13">
        <v>0.27344589969465449</v>
      </c>
      <c r="M88" s="13">
        <v>8881600000</v>
      </c>
      <c r="N88" s="13" t="s">
        <v>1190</v>
      </c>
      <c r="O88" s="13">
        <v>19.968197369594773</v>
      </c>
      <c r="P88" s="13">
        <v>811.3989470471538</v>
      </c>
      <c r="Q88" s="15"/>
      <c r="R88" s="20">
        <v>27.04663156823846</v>
      </c>
      <c r="T88" s="118">
        <v>-18.160017802355242</v>
      </c>
      <c r="U88" s="120">
        <v>0.847363349449477</v>
      </c>
      <c r="V88" s="20">
        <v>33.88084529411271</v>
      </c>
      <c r="W88" s="20">
        <v>47.942414272041056</v>
      </c>
      <c r="X88" s="20">
        <v>41.347655374717426</v>
      </c>
    </row>
    <row r="89" spans="1:24">
      <c r="A89" s="13" t="s">
        <v>667</v>
      </c>
      <c r="B89" s="13">
        <v>60</v>
      </c>
      <c r="C89" s="13" t="s">
        <v>372</v>
      </c>
      <c r="D89" s="14">
        <v>-419.18560392977258</v>
      </c>
      <c r="E89" s="17">
        <v>12.84</v>
      </c>
      <c r="F89" s="13" t="s">
        <v>233</v>
      </c>
      <c r="G89" s="13">
        <v>30638765</v>
      </c>
      <c r="H89" s="13" t="s">
        <v>1537</v>
      </c>
      <c r="I89" s="13">
        <v>28.003774317220543</v>
      </c>
      <c r="J89" s="13">
        <v>18538498598</v>
      </c>
      <c r="K89" s="13">
        <v>662000000</v>
      </c>
      <c r="L89" s="13">
        <v>0.42851366619608705</v>
      </c>
      <c r="M89" s="13">
        <v>7944000000</v>
      </c>
      <c r="N89" s="13" t="s">
        <v>1241</v>
      </c>
      <c r="O89" s="13">
        <v>54.874947621289614</v>
      </c>
      <c r="P89" s="13">
        <v>205.15730568068233</v>
      </c>
      <c r="Q89" s="15"/>
      <c r="R89" s="20">
        <v>6.838576856022744</v>
      </c>
      <c r="T89" s="118">
        <v>-7.9263280259903723</v>
      </c>
      <c r="U89" s="120">
        <v>1.8440611690968822</v>
      </c>
      <c r="V89" s="20">
        <v>34.884838010238127</v>
      </c>
      <c r="W89" s="20">
        <v>71.236446714590713</v>
      </c>
      <c r="X89" s="20">
        <v>46.415813914895878</v>
      </c>
    </row>
    <row r="90" spans="1:24">
      <c r="A90" s="13" t="s">
        <v>768</v>
      </c>
      <c r="B90" s="13">
        <v>60</v>
      </c>
      <c r="C90" s="13" t="s">
        <v>372</v>
      </c>
      <c r="D90" s="14">
        <v>10278</v>
      </c>
      <c r="E90" s="17">
        <v>31.62</v>
      </c>
      <c r="F90" s="13" t="s">
        <v>208</v>
      </c>
      <c r="G90" s="13">
        <v>-40830850</v>
      </c>
      <c r="H90" s="13" t="s">
        <v>1538</v>
      </c>
      <c r="I90" s="13">
        <v>23.047372492760555</v>
      </c>
      <c r="J90" s="13">
        <v>4337630740</v>
      </c>
      <c r="K90" s="13">
        <v>188205000</v>
      </c>
      <c r="L90" s="13">
        <v>1.3884446051302191</v>
      </c>
      <c r="M90" s="13">
        <v>6022560000</v>
      </c>
      <c r="N90" s="13" t="s">
        <v>826</v>
      </c>
      <c r="O90" s="13">
        <v>20.072616270121653</v>
      </c>
      <c r="Q90" s="15"/>
      <c r="R90" s="165" t="str">
        <f t="shared" ref="R90" si="1">IF(OR(H90="", H91="", Q90=0), "", IF(H90&lt;H91, LN(H91/H90)/10, ""))</f>
        <v/>
      </c>
      <c r="T90" s="118"/>
      <c r="U90" s="118"/>
      <c r="V90" s="20">
        <v>43.440213151627709</v>
      </c>
      <c r="W90" s="20">
        <v>52.838963481533249</v>
      </c>
      <c r="X90" s="20"/>
    </row>
    <row r="91" spans="1:24">
      <c r="A91" s="13" t="s">
        <v>66</v>
      </c>
      <c r="B91" s="13">
        <v>60</v>
      </c>
      <c r="C91" s="13" t="s">
        <v>372</v>
      </c>
      <c r="D91" s="14">
        <v>-6466.1640504972338</v>
      </c>
      <c r="E91" s="17">
        <v>21.58</v>
      </c>
      <c r="F91" s="13" t="s">
        <v>356</v>
      </c>
      <c r="G91" s="13">
        <v>-162987339</v>
      </c>
      <c r="H91" s="13" t="s">
        <v>1539</v>
      </c>
      <c r="I91" s="13">
        <v>13.102513384326018</v>
      </c>
      <c r="J91" s="13">
        <v>1306156803</v>
      </c>
      <c r="K91" s="13">
        <v>99687500</v>
      </c>
      <c r="L91" s="13">
        <v>1.602745930038233</v>
      </c>
      <c r="M91" s="13">
        <v>2093437500</v>
      </c>
      <c r="N91" s="13" t="s">
        <v>827</v>
      </c>
      <c r="O91" s="13">
        <v>75.860049402761945</v>
      </c>
      <c r="P91" s="13">
        <v>91.868068688084932</v>
      </c>
      <c r="Q91" s="15"/>
      <c r="R91" s="20">
        <v>3.0622689562694978</v>
      </c>
      <c r="T91" s="118">
        <v>-19.550904221830976</v>
      </c>
      <c r="U91" s="120">
        <v>12.761997863454759</v>
      </c>
      <c r="V91" s="20">
        <v>41.123475347485801</v>
      </c>
      <c r="W91" s="20">
        <v>39.301240538019222</v>
      </c>
      <c r="X91" s="20">
        <v>47.210804163591163</v>
      </c>
    </row>
    <row r="92" spans="1:24">
      <c r="A92" s="13" t="s">
        <v>52</v>
      </c>
      <c r="B92" s="13">
        <v>60</v>
      </c>
      <c r="C92" s="13" t="s">
        <v>372</v>
      </c>
      <c r="D92" s="14">
        <v>-8814.3721940562609</v>
      </c>
      <c r="E92" s="17">
        <v>125.8</v>
      </c>
      <c r="F92" s="13" t="s">
        <v>375</v>
      </c>
      <c r="G92" s="13">
        <v>62971520</v>
      </c>
      <c r="H92" s="13" t="s">
        <v>1540</v>
      </c>
      <c r="I92" s="13">
        <v>5.7119629303951784</v>
      </c>
      <c r="J92" s="13">
        <v>699845726</v>
      </c>
      <c r="K92" s="13">
        <v>122522806</v>
      </c>
      <c r="L92" s="13">
        <v>21.708824358813047</v>
      </c>
      <c r="M92" s="13">
        <v>15192827944</v>
      </c>
      <c r="N92" s="13" t="s">
        <v>502</v>
      </c>
      <c r="O92" s="13">
        <v>46.872969068110457</v>
      </c>
      <c r="P92" s="13">
        <v>392.496910947228</v>
      </c>
      <c r="Q92" s="15"/>
      <c r="R92" s="20">
        <v>13.0832303649076</v>
      </c>
      <c r="T92" s="118">
        <v>-94.476384448194182</v>
      </c>
      <c r="U92" s="120">
        <v>-1063.1089002285191</v>
      </c>
      <c r="V92" s="20">
        <v>56.084258207649533</v>
      </c>
      <c r="W92" s="20">
        <v>53.099196313446328</v>
      </c>
      <c r="X92" s="20">
        <v>33.896329115326537</v>
      </c>
    </row>
    <row r="93" spans="1:24">
      <c r="A93" s="13" t="s">
        <v>462</v>
      </c>
      <c r="B93" s="13">
        <v>60</v>
      </c>
      <c r="C93" s="13" t="s">
        <v>372</v>
      </c>
      <c r="D93" s="14">
        <v>863.16501774714288</v>
      </c>
      <c r="E93" s="17">
        <v>20.78</v>
      </c>
      <c r="F93" s="13" t="s">
        <v>353</v>
      </c>
      <c r="G93" s="13">
        <v>-428282693</v>
      </c>
      <c r="H93" s="13" t="s">
        <v>1541</v>
      </c>
      <c r="I93" s="13">
        <v>38.345238412742383</v>
      </c>
      <c r="J93" s="13">
        <v>13842631067</v>
      </c>
      <c r="K93" s="13">
        <v>361000000</v>
      </c>
      <c r="L93" s="13">
        <v>0.5476560029164288</v>
      </c>
      <c r="M93" s="13">
        <v>7581000000</v>
      </c>
      <c r="N93" s="13" t="s">
        <v>1364</v>
      </c>
      <c r="O93" s="13">
        <v>49.621464949248171</v>
      </c>
      <c r="P93" s="13">
        <v>722.28906177821409</v>
      </c>
      <c r="Q93" s="15"/>
      <c r="R93" s="20">
        <v>24.076302059273804</v>
      </c>
      <c r="T93" s="118">
        <v>-24.4487999211211</v>
      </c>
      <c r="U93" s="120">
        <v>-58.821943849546621</v>
      </c>
      <c r="V93" s="20">
        <v>36.633435719434807</v>
      </c>
      <c r="W93" s="20">
        <v>44.716506899200617</v>
      </c>
      <c r="X93" s="20">
        <v>34.744421068991876</v>
      </c>
    </row>
    <row r="94" spans="1:24">
      <c r="A94" s="13" t="s">
        <v>461</v>
      </c>
      <c r="B94" s="13">
        <v>60</v>
      </c>
      <c r="C94" s="13" t="s">
        <v>372</v>
      </c>
      <c r="D94" s="14">
        <v>-2851.334412551987</v>
      </c>
      <c r="E94" s="17">
        <v>5.3</v>
      </c>
      <c r="F94" s="13" t="s">
        <v>608</v>
      </c>
      <c r="G94" s="13">
        <v>-32229759</v>
      </c>
      <c r="H94" s="13" t="s">
        <v>1542</v>
      </c>
      <c r="I94" s="13">
        <v>2.5370707327102804</v>
      </c>
      <c r="J94" s="13">
        <v>1357332842</v>
      </c>
      <c r="K94" s="13">
        <v>535000000</v>
      </c>
      <c r="L94" s="13">
        <v>1.9707767448243914</v>
      </c>
      <c r="M94" s="13">
        <v>2675000000</v>
      </c>
      <c r="N94" s="13" t="s">
        <v>1113</v>
      </c>
      <c r="O94" s="13">
        <v>60.289058478218877</v>
      </c>
      <c r="P94" s="13">
        <v>168.54463592998991</v>
      </c>
      <c r="Q94" s="15"/>
      <c r="R94" s="20">
        <v>5.6181545309996634</v>
      </c>
      <c r="T94" s="118">
        <v>-6.9504935370646592</v>
      </c>
      <c r="U94" s="118"/>
      <c r="V94" s="20">
        <v>38.316141800888055</v>
      </c>
      <c r="W94" s="20">
        <v>37.958904308125064</v>
      </c>
      <c r="X94" s="20">
        <v>46.029400494009536</v>
      </c>
    </row>
    <row r="95" spans="1:24">
      <c r="A95" s="13" t="s">
        <v>631</v>
      </c>
      <c r="B95" s="13">
        <v>60</v>
      </c>
      <c r="C95" s="13" t="s">
        <v>372</v>
      </c>
      <c r="D95" s="14">
        <v>163706.43720437016</v>
      </c>
      <c r="E95" s="17">
        <v>151.5</v>
      </c>
      <c r="F95" s="13" t="s">
        <v>208</v>
      </c>
      <c r="G95" s="13">
        <v>-69780713</v>
      </c>
      <c r="H95" s="13" t="s">
        <v>1543</v>
      </c>
      <c r="I95" s="13">
        <v>5.7945494176776426</v>
      </c>
      <c r="J95" s="13">
        <v>3343455014</v>
      </c>
      <c r="K95" s="13">
        <v>577000000</v>
      </c>
      <c r="L95" s="13">
        <v>28.992763352311101</v>
      </c>
      <c r="M95" s="13">
        <v>96936000000</v>
      </c>
      <c r="N95" s="13" t="s">
        <v>829</v>
      </c>
      <c r="O95" s="13">
        <v>54.971075240939129</v>
      </c>
      <c r="P95" s="13">
        <v>2349.5623030341103</v>
      </c>
      <c r="Q95" s="15"/>
      <c r="R95" s="20">
        <v>78.318743434470349</v>
      </c>
      <c r="T95" s="120">
        <v>420.80306143485132</v>
      </c>
      <c r="U95" s="118"/>
      <c r="V95" s="20">
        <v>64.589867986940163</v>
      </c>
      <c r="W95" s="20">
        <v>50.96230178977148</v>
      </c>
      <c r="X95" s="20">
        <v>96.211866038640295</v>
      </c>
    </row>
    <row r="96" spans="1:24">
      <c r="A96" s="13" t="s">
        <v>675</v>
      </c>
      <c r="B96" s="13">
        <v>60</v>
      </c>
      <c r="C96" s="13" t="s">
        <v>372</v>
      </c>
      <c r="D96" s="14">
        <v>16286.589467924274</v>
      </c>
      <c r="E96" s="17">
        <v>330</v>
      </c>
      <c r="F96" s="13" t="s">
        <v>691</v>
      </c>
      <c r="G96" s="13">
        <v>174328179</v>
      </c>
      <c r="H96" s="13" t="s">
        <v>1544</v>
      </c>
      <c r="I96" s="13">
        <v>43.172415893986148</v>
      </c>
      <c r="J96" s="13">
        <v>1459734156</v>
      </c>
      <c r="K96" s="13">
        <v>33811732</v>
      </c>
      <c r="L96" s="13">
        <v>6.9488814509866135</v>
      </c>
      <c r="M96" s="13">
        <v>10143519600</v>
      </c>
      <c r="N96" s="13" t="s">
        <v>1114</v>
      </c>
      <c r="O96" s="13">
        <v>26.786695117843799</v>
      </c>
      <c r="P96" s="13">
        <v>1757.4283874796215</v>
      </c>
      <c r="Q96" s="15"/>
      <c r="R96" s="20">
        <v>58.580946249320718</v>
      </c>
      <c r="T96" s="118">
        <v>318.79580811750259</v>
      </c>
      <c r="U96" s="120">
        <v>279.09809764630268</v>
      </c>
      <c r="V96" s="20">
        <v>57.829677569965163</v>
      </c>
      <c r="W96" s="20">
        <v>39.394767454868976</v>
      </c>
      <c r="X96" s="20">
        <v>55.146196908645464</v>
      </c>
    </row>
    <row r="97" spans="1:24">
      <c r="A97" s="13" t="s">
        <v>272</v>
      </c>
      <c r="B97" s="13">
        <v>60</v>
      </c>
      <c r="C97" s="13" t="s">
        <v>372</v>
      </c>
      <c r="D97" s="14">
        <v>71968.749707119743</v>
      </c>
      <c r="E97" s="17">
        <v>415.75</v>
      </c>
      <c r="F97" s="13" t="s">
        <v>352</v>
      </c>
      <c r="G97" s="13">
        <v>6551167000</v>
      </c>
      <c r="H97" s="13" t="s">
        <v>1545</v>
      </c>
      <c r="I97" s="13">
        <v>314.96119499999998</v>
      </c>
      <c r="J97" s="13">
        <v>188976717000</v>
      </c>
      <c r="K97" s="13">
        <v>600000000</v>
      </c>
      <c r="L97" s="13">
        <v>1.308097653109298</v>
      </c>
      <c r="M97" s="13">
        <v>247200000000</v>
      </c>
      <c r="N97" s="13" t="s">
        <v>1242</v>
      </c>
      <c r="O97" s="13">
        <v>52.098128192978109</v>
      </c>
      <c r="P97" s="13">
        <v>2404.311613948244</v>
      </c>
      <c r="Q97" s="15"/>
      <c r="R97" s="20">
        <v>80.143720464941467</v>
      </c>
      <c r="T97" s="118">
        <v>135.33071135359535</v>
      </c>
      <c r="U97" s="118">
        <v>485.42669261614662</v>
      </c>
      <c r="V97" s="20">
        <v>46.242473428561517</v>
      </c>
      <c r="W97" s="20">
        <v>55.347321493317203</v>
      </c>
      <c r="X97" s="20">
        <v>76.174190814084454</v>
      </c>
    </row>
    <row r="98" spans="1:24">
      <c r="A98" s="13" t="s">
        <v>555</v>
      </c>
      <c r="B98" s="13">
        <v>60</v>
      </c>
      <c r="C98" s="13" t="s">
        <v>372</v>
      </c>
      <c r="D98" s="14">
        <v>-7417.5156230438688</v>
      </c>
      <c r="E98" s="17">
        <v>175</v>
      </c>
      <c r="F98" s="13" t="s">
        <v>355</v>
      </c>
      <c r="G98" s="13">
        <v>-293057834</v>
      </c>
      <c r="H98" s="13" t="s">
        <v>1546</v>
      </c>
      <c r="I98" s="13">
        <v>15.936174571428571</v>
      </c>
      <c r="J98" s="13">
        <v>1784851552</v>
      </c>
      <c r="K98" s="13">
        <v>112000000</v>
      </c>
      <c r="L98" s="13">
        <v>10.730304141282446</v>
      </c>
      <c r="M98" s="13">
        <v>19152000000</v>
      </c>
      <c r="N98" s="13" t="s">
        <v>1035</v>
      </c>
      <c r="O98" s="13">
        <v>15.607867892503615</v>
      </c>
      <c r="P98" s="13">
        <v>1021.3859585964536</v>
      </c>
      <c r="Q98" s="15"/>
      <c r="R98" s="20">
        <v>34.046198619881785</v>
      </c>
      <c r="T98" s="118">
        <v>4.70037877724792</v>
      </c>
      <c r="U98" s="118"/>
      <c r="V98" s="20">
        <v>47.421685773650957</v>
      </c>
      <c r="W98" s="20">
        <v>38.548490119683407</v>
      </c>
      <c r="X98" s="20">
        <v>57.176737002903145</v>
      </c>
    </row>
    <row r="99" spans="1:24">
      <c r="A99" s="13" t="s">
        <v>515</v>
      </c>
      <c r="B99" s="13">
        <v>60</v>
      </c>
      <c r="C99" s="13" t="s">
        <v>372</v>
      </c>
      <c r="D99" s="14">
        <v>-1122.4960122033422</v>
      </c>
      <c r="E99" s="17">
        <v>9.41</v>
      </c>
      <c r="F99" s="13" t="s">
        <v>349</v>
      </c>
      <c r="G99" s="13">
        <v>-1119626416</v>
      </c>
      <c r="H99" s="13" t="s">
        <v>1547</v>
      </c>
      <c r="I99" s="13">
        <v>10.673489859318684</v>
      </c>
      <c r="J99" s="13">
        <v>13770402942</v>
      </c>
      <c r="K99" s="13">
        <v>1290150000</v>
      </c>
      <c r="L99" s="13">
        <v>0.84321061982762713</v>
      </c>
      <c r="M99" s="13">
        <v>11611350000</v>
      </c>
      <c r="N99" s="13" t="s">
        <v>830</v>
      </c>
      <c r="O99" s="13">
        <v>26.299787460961486</v>
      </c>
      <c r="P99" s="13">
        <v>851.12223507236354</v>
      </c>
      <c r="Q99" s="16" t="s">
        <v>2376</v>
      </c>
      <c r="R99" s="20">
        <v>28.370741169078784</v>
      </c>
      <c r="T99" s="118">
        <v>1.409413522714118</v>
      </c>
      <c r="U99" s="118"/>
      <c r="V99" s="20">
        <v>49.954840174122616</v>
      </c>
      <c r="W99" s="20">
        <v>43.345626879166204</v>
      </c>
      <c r="X99" s="20">
        <v>40.60477373147372</v>
      </c>
    </row>
    <row r="100" spans="1:24">
      <c r="A100" s="13" t="s">
        <v>215</v>
      </c>
      <c r="B100" s="13">
        <v>60</v>
      </c>
      <c r="C100" s="13" t="s">
        <v>372</v>
      </c>
      <c r="D100" s="14">
        <v>4216.3042578903996</v>
      </c>
      <c r="E100" s="17">
        <v>19.32</v>
      </c>
      <c r="F100" s="13" t="s">
        <v>208</v>
      </c>
      <c r="G100" s="13">
        <v>223475323</v>
      </c>
      <c r="H100" s="13" t="s">
        <v>1548</v>
      </c>
      <c r="I100" s="13">
        <v>6.549792686</v>
      </c>
      <c r="J100" s="13">
        <v>3274896343</v>
      </c>
      <c r="K100" s="13">
        <v>500000000</v>
      </c>
      <c r="L100" s="13">
        <v>2.7481785856328704</v>
      </c>
      <c r="M100" s="13">
        <v>9000000000</v>
      </c>
      <c r="N100" s="13" t="s">
        <v>1549</v>
      </c>
      <c r="O100" s="13">
        <v>70.159724080812026</v>
      </c>
      <c r="P100" s="13">
        <v>1852.8546416326483</v>
      </c>
      <c r="Q100" s="15"/>
      <c r="R100" s="20">
        <v>61.761821387754942</v>
      </c>
      <c r="T100" s="118">
        <v>-6.8026527713479723</v>
      </c>
      <c r="U100" s="120">
        <v>0.61527074420546057</v>
      </c>
      <c r="V100" s="20">
        <v>43.588672497865844</v>
      </c>
      <c r="W100" s="20">
        <v>40.987466895049351</v>
      </c>
      <c r="X100" s="20">
        <v>47.279879749598692</v>
      </c>
    </row>
    <row r="101" spans="1:24">
      <c r="A101" s="13" t="s">
        <v>183</v>
      </c>
      <c r="B101" s="13">
        <v>60</v>
      </c>
      <c r="C101" s="13" t="s">
        <v>372</v>
      </c>
      <c r="D101" s="14">
        <v>-1698.870168072375</v>
      </c>
      <c r="E101" s="17">
        <v>23.62</v>
      </c>
      <c r="F101" s="13" t="s">
        <v>352</v>
      </c>
      <c r="G101" s="13">
        <v>-200662823</v>
      </c>
      <c r="H101" s="13" t="s">
        <v>1550</v>
      </c>
      <c r="I101" s="13">
        <v>1.6248204155684831</v>
      </c>
      <c r="J101" s="13">
        <v>130759168</v>
      </c>
      <c r="K101" s="13">
        <v>80476074</v>
      </c>
      <c r="L101" s="13">
        <v>14.155410517754289</v>
      </c>
      <c r="M101" s="13">
        <v>1850949702</v>
      </c>
      <c r="N101" s="13" t="s">
        <v>831</v>
      </c>
      <c r="O101" s="13">
        <v>99.461073524745089</v>
      </c>
      <c r="P101" s="13">
        <v>447.17823821640104</v>
      </c>
      <c r="Q101" s="15"/>
      <c r="R101" s="20">
        <v>14.905941273880035</v>
      </c>
      <c r="T101" s="118">
        <v>-15.345938995942028</v>
      </c>
      <c r="U101" s="120">
        <v>-10.38170363287712</v>
      </c>
      <c r="V101" s="20">
        <v>40.445371334166261</v>
      </c>
      <c r="W101" s="20">
        <v>42.586297515948161</v>
      </c>
      <c r="X101" s="20">
        <v>43.420222707669978</v>
      </c>
    </row>
    <row r="102" spans="1:24">
      <c r="A102" s="13" t="s">
        <v>692</v>
      </c>
      <c r="B102" s="13">
        <v>60</v>
      </c>
      <c r="C102" s="13" t="s">
        <v>372</v>
      </c>
      <c r="D102" s="13">
        <v>693.77059180697472</v>
      </c>
      <c r="E102" s="17">
        <v>2</v>
      </c>
      <c r="F102" s="13" t="s">
        <v>693</v>
      </c>
      <c r="G102" s="13" t="s">
        <v>832</v>
      </c>
      <c r="H102" s="13" t="s">
        <v>1551</v>
      </c>
      <c r="I102" s="13" t="s">
        <v>833</v>
      </c>
      <c r="J102" s="13" t="s">
        <v>834</v>
      </c>
      <c r="K102" s="13" t="s">
        <v>835</v>
      </c>
      <c r="L102" s="13" t="s">
        <v>1552</v>
      </c>
      <c r="M102" s="13" t="s">
        <v>1553</v>
      </c>
      <c r="N102" s="13" t="s">
        <v>836</v>
      </c>
      <c r="O102" s="13">
        <v>99.461073524745089</v>
      </c>
      <c r="P102" s="13">
        <v>1739.2653154617674</v>
      </c>
      <c r="Q102" s="15"/>
      <c r="R102" s="20">
        <v>57.975510515392244</v>
      </c>
      <c r="T102" s="118">
        <v>0.68718478669869132</v>
      </c>
      <c r="U102" s="120">
        <v>-34.503785329814121</v>
      </c>
      <c r="V102" s="20">
        <v>59.52994222169805</v>
      </c>
      <c r="W102" s="20">
        <v>55.898368825223145</v>
      </c>
      <c r="X102" s="20">
        <v>37.142210329878935</v>
      </c>
    </row>
    <row r="103" spans="1:24">
      <c r="A103" s="13" t="s">
        <v>289</v>
      </c>
      <c r="B103" s="13">
        <v>60</v>
      </c>
      <c r="C103" s="13" t="s">
        <v>372</v>
      </c>
      <c r="D103" s="14">
        <v>218.66761777087351</v>
      </c>
      <c r="E103" s="17">
        <v>2.17</v>
      </c>
      <c r="F103" s="13" t="s">
        <v>287</v>
      </c>
      <c r="G103" s="13">
        <v>-156863405</v>
      </c>
      <c r="H103" s="13" t="s">
        <v>1554</v>
      </c>
      <c r="I103" s="13">
        <v>44.895062539999998</v>
      </c>
      <c r="J103" s="13">
        <v>4489506254</v>
      </c>
      <c r="K103" s="13">
        <v>100000000</v>
      </c>
      <c r="L103" s="13">
        <v>4.4548328632309328E-2</v>
      </c>
      <c r="M103" s="13">
        <v>200000000</v>
      </c>
      <c r="N103" s="13" t="s">
        <v>1243</v>
      </c>
      <c r="O103" s="13">
        <v>14.665780125180868</v>
      </c>
      <c r="P103" s="13">
        <v>1886.3214434398099</v>
      </c>
      <c r="Q103" s="16" t="s">
        <v>2242</v>
      </c>
      <c r="R103" s="20">
        <v>62.877381447993663</v>
      </c>
      <c r="T103" s="118">
        <v>-55.327412296747518</v>
      </c>
      <c r="U103" s="118">
        <v>23.182156882532468</v>
      </c>
      <c r="V103" s="20">
        <v>36.455005404248737</v>
      </c>
      <c r="W103" s="20">
        <v>54.710770170960124</v>
      </c>
      <c r="X103" s="20">
        <v>44.881775759126725</v>
      </c>
    </row>
    <row r="104" spans="1:24">
      <c r="A104" s="13" t="s">
        <v>672</v>
      </c>
      <c r="B104" s="13">
        <v>60</v>
      </c>
      <c r="C104" s="13" t="s">
        <v>372</v>
      </c>
      <c r="D104" s="14">
        <v>14291.990836807074</v>
      </c>
      <c r="E104" s="17">
        <v>40.700000000000003</v>
      </c>
      <c r="F104" s="13" t="s">
        <v>349</v>
      </c>
      <c r="G104" s="13">
        <v>1111214</v>
      </c>
      <c r="H104" s="13" t="s">
        <v>1555</v>
      </c>
      <c r="I104" s="13">
        <v>3.5496870029198515</v>
      </c>
      <c r="J104" s="13">
        <v>620166725</v>
      </c>
      <c r="K104" s="13">
        <v>174710256</v>
      </c>
      <c r="L104" s="13">
        <v>10.986884186667707</v>
      </c>
      <c r="M104" s="13">
        <v>6813699984</v>
      </c>
      <c r="N104" s="13" t="s">
        <v>1556</v>
      </c>
      <c r="O104" s="13">
        <v>19.043078759373124</v>
      </c>
      <c r="P104" s="13">
        <v>1473.6701741108682</v>
      </c>
      <c r="Q104" s="15"/>
      <c r="R104" s="20">
        <v>49.122339137028938</v>
      </c>
      <c r="T104" s="118">
        <v>-14.862754979519934</v>
      </c>
      <c r="U104" s="118">
        <v>52.890815543992886</v>
      </c>
      <c r="V104" s="20">
        <v>62.612987346046552</v>
      </c>
      <c r="W104" s="20">
        <v>55.096856373848979</v>
      </c>
      <c r="X104" s="20">
        <v>54.149443204834334</v>
      </c>
    </row>
    <row r="105" spans="1:24">
      <c r="A105" s="13" t="s">
        <v>85</v>
      </c>
      <c r="B105" s="13">
        <v>60</v>
      </c>
      <c r="C105" s="13" t="s">
        <v>372</v>
      </c>
      <c r="D105" s="14">
        <v>-7033.1610468343088</v>
      </c>
      <c r="E105" s="17">
        <v>10.039999999999999</v>
      </c>
      <c r="F105" s="13" t="s">
        <v>200</v>
      </c>
      <c r="G105" s="13">
        <v>15898817</v>
      </c>
      <c r="H105" s="13" t="s">
        <v>1557</v>
      </c>
      <c r="I105" s="13">
        <v>12.7163603</v>
      </c>
      <c r="J105" s="13">
        <v>1271636030</v>
      </c>
      <c r="K105" s="13">
        <v>100000000</v>
      </c>
      <c r="L105" s="13">
        <v>0.70774968526174897</v>
      </c>
      <c r="M105" s="13">
        <v>900000000</v>
      </c>
      <c r="N105" s="13" t="s">
        <v>1558</v>
      </c>
      <c r="O105" s="13">
        <v>43.630524173015907</v>
      </c>
      <c r="P105" s="13">
        <v>327.00729126486596</v>
      </c>
      <c r="Q105" s="15"/>
      <c r="R105" s="20">
        <v>10.900243042162199</v>
      </c>
      <c r="T105" s="118">
        <v>-24.794097916193216</v>
      </c>
      <c r="U105" s="118">
        <v>12.729499494767058</v>
      </c>
      <c r="V105" s="20">
        <v>28.88062830841443</v>
      </c>
      <c r="W105" s="20">
        <v>45.021897156207523</v>
      </c>
      <c r="X105" s="20">
        <v>45.562955595329392</v>
      </c>
    </row>
    <row r="106" spans="1:24">
      <c r="A106" s="13" t="s">
        <v>322</v>
      </c>
      <c r="B106" s="13">
        <v>60</v>
      </c>
      <c r="C106" s="13" t="s">
        <v>372</v>
      </c>
      <c r="D106" s="14">
        <v>-4593.1435163995357</v>
      </c>
      <c r="E106" s="17">
        <v>43.24</v>
      </c>
      <c r="F106" s="13" t="s">
        <v>200</v>
      </c>
      <c r="G106" s="13">
        <v>-32821003</v>
      </c>
      <c r="H106" s="13" t="s">
        <v>1559</v>
      </c>
      <c r="I106" s="13">
        <v>9.206075573333333</v>
      </c>
      <c r="J106" s="13">
        <v>1380911336</v>
      </c>
      <c r="K106" s="13">
        <v>150000000</v>
      </c>
      <c r="L106" s="13">
        <v>4.6708284825029489</v>
      </c>
      <c r="M106" s="13">
        <v>6450000000</v>
      </c>
      <c r="N106" s="13" t="s">
        <v>837</v>
      </c>
      <c r="O106" s="13">
        <v>43.313206955788672</v>
      </c>
      <c r="P106" s="13">
        <v>838.22038842962934</v>
      </c>
      <c r="Q106" s="16" t="s">
        <v>2202</v>
      </c>
      <c r="R106" s="20">
        <v>27.940679614320977</v>
      </c>
      <c r="T106" s="118">
        <v>29.725306896819319</v>
      </c>
      <c r="U106" s="118">
        <v>85.926023548388528</v>
      </c>
      <c r="V106" s="20">
        <v>65.031442937061541</v>
      </c>
      <c r="W106" s="20">
        <v>37.909879694012197</v>
      </c>
      <c r="X106" s="20">
        <v>64.784464607802761</v>
      </c>
    </row>
    <row r="107" spans="1:24">
      <c r="A107" s="13" t="s">
        <v>383</v>
      </c>
      <c r="B107" s="13">
        <v>60</v>
      </c>
      <c r="C107" s="13" t="s">
        <v>372</v>
      </c>
      <c r="D107" s="13">
        <v>-261.81551532340029</v>
      </c>
      <c r="E107" s="17">
        <v>6.17</v>
      </c>
      <c r="F107" s="13" t="s">
        <v>375</v>
      </c>
      <c r="G107" s="13">
        <v>81478670</v>
      </c>
      <c r="H107" s="13" t="s">
        <v>1560</v>
      </c>
      <c r="I107" s="13">
        <v>7.0023447193798454</v>
      </c>
      <c r="J107" s="13">
        <v>1693692129</v>
      </c>
      <c r="K107" s="13">
        <v>241875000</v>
      </c>
      <c r="L107" s="13">
        <v>0.85685584478499988</v>
      </c>
      <c r="M107" s="13">
        <v>1451250000</v>
      </c>
      <c r="N107" s="13" t="s">
        <v>1115</v>
      </c>
      <c r="O107" s="13">
        <v>11.060393314571574</v>
      </c>
      <c r="P107" s="13">
        <v>535.81942037010572</v>
      </c>
      <c r="Q107" s="15"/>
      <c r="R107" s="20">
        <v>17.860647345670191</v>
      </c>
      <c r="T107" s="118">
        <v>-0.98636333406382448</v>
      </c>
      <c r="U107" s="120">
        <v>-4.7676478412155898</v>
      </c>
      <c r="V107" s="20">
        <v>53.2506553205519</v>
      </c>
      <c r="W107" s="20">
        <v>44.115475768783803</v>
      </c>
      <c r="X107" s="20">
        <v>45.047830194565876</v>
      </c>
    </row>
    <row r="108" spans="1:24">
      <c r="A108" s="13" t="s">
        <v>170</v>
      </c>
      <c r="B108" s="13">
        <v>60</v>
      </c>
      <c r="C108" s="13" t="s">
        <v>372</v>
      </c>
      <c r="D108" s="13">
        <v>7019.0437615134015</v>
      </c>
      <c r="E108" s="17">
        <v>21.96</v>
      </c>
      <c r="F108" s="13" t="s">
        <v>353</v>
      </c>
      <c r="G108" s="13">
        <v>-422832425</v>
      </c>
      <c r="H108" s="13" t="s">
        <v>1561</v>
      </c>
      <c r="I108" s="13">
        <v>17.935763557894738</v>
      </c>
      <c r="J108" s="13">
        <v>6815590152</v>
      </c>
      <c r="K108" s="13">
        <v>380000000</v>
      </c>
      <c r="L108" s="13">
        <v>1.2265995773743528</v>
      </c>
      <c r="M108" s="13">
        <v>8360000000</v>
      </c>
      <c r="N108" s="13" t="s">
        <v>1080</v>
      </c>
      <c r="O108" s="13">
        <v>56.972341440900088</v>
      </c>
      <c r="P108" s="13">
        <v>2659.7847542711565</v>
      </c>
      <c r="Q108" s="15"/>
      <c r="R108" s="20">
        <v>88.659491809038556</v>
      </c>
      <c r="T108" s="118">
        <v>-8.2576594947840931</v>
      </c>
      <c r="U108" s="120">
        <v>-9.3018001718748167</v>
      </c>
      <c r="V108" s="20">
        <v>31.247263971750041</v>
      </c>
      <c r="W108" s="20">
        <v>75.999846725527291</v>
      </c>
      <c r="X108" s="20">
        <v>42.704600284247945</v>
      </c>
    </row>
    <row r="109" spans="1:24">
      <c r="A109" s="13" t="s">
        <v>509</v>
      </c>
      <c r="B109" s="13">
        <v>60</v>
      </c>
      <c r="C109" s="13" t="s">
        <v>372</v>
      </c>
      <c r="D109" s="14">
        <v>-4096.0770974179095</v>
      </c>
      <c r="E109" s="17">
        <v>3.7</v>
      </c>
      <c r="F109" s="13" t="s">
        <v>607</v>
      </c>
      <c r="G109" s="13">
        <v>4623415</v>
      </c>
      <c r="H109" s="13" t="s">
        <v>1562</v>
      </c>
      <c r="I109" s="13">
        <v>-1.5499773885714285</v>
      </c>
      <c r="J109" s="13">
        <v>-1084984172</v>
      </c>
      <c r="K109" s="13">
        <v>700000000</v>
      </c>
      <c r="L109" s="13" t="s">
        <v>1563</v>
      </c>
      <c r="M109" s="13">
        <v>2100000000</v>
      </c>
      <c r="N109" s="13" t="s">
        <v>1176</v>
      </c>
      <c r="O109" s="13">
        <v>108.25166732410941</v>
      </c>
      <c r="P109" s="13">
        <v>132.46010828303955</v>
      </c>
      <c r="Q109" s="15"/>
      <c r="R109" s="20">
        <v>4.4153369427679845</v>
      </c>
      <c r="T109" s="118">
        <v>-10.459638274881691</v>
      </c>
      <c r="U109" s="118"/>
      <c r="V109" s="20">
        <v>30.190025657252956</v>
      </c>
      <c r="W109" s="20">
        <v>34.888537000507782</v>
      </c>
      <c r="X109" s="20">
        <v>43.781787968228159</v>
      </c>
    </row>
    <row r="110" spans="1:24">
      <c r="A110" s="13" t="s">
        <v>524</v>
      </c>
      <c r="B110" s="13">
        <v>60</v>
      </c>
      <c r="C110" s="13" t="s">
        <v>372</v>
      </c>
      <c r="D110" s="14">
        <v>1161.6464517607828</v>
      </c>
      <c r="E110" s="17">
        <v>6.57</v>
      </c>
      <c r="F110" s="13" t="s">
        <v>233</v>
      </c>
      <c r="G110" s="13">
        <v>-282199228</v>
      </c>
      <c r="H110" s="13" t="s">
        <v>1564</v>
      </c>
      <c r="I110" s="13">
        <v>8.1228881218750004</v>
      </c>
      <c r="J110" s="13">
        <v>7797972597</v>
      </c>
      <c r="K110" s="13">
        <v>960000000</v>
      </c>
      <c r="L110" s="13">
        <v>0.73865353184441307</v>
      </c>
      <c r="M110" s="13">
        <v>5760000000</v>
      </c>
      <c r="N110" s="13" t="s">
        <v>1116</v>
      </c>
      <c r="O110" s="13">
        <v>17.080467598135666</v>
      </c>
      <c r="P110" s="13">
        <v>2367.7382129999987</v>
      </c>
      <c r="Q110" s="16" t="s">
        <v>2220</v>
      </c>
      <c r="R110" s="20">
        <v>78.92460709999996</v>
      </c>
      <c r="T110" s="118">
        <v>-1.723911770639095</v>
      </c>
      <c r="U110" s="118"/>
      <c r="V110" s="20">
        <v>47.820274486885197</v>
      </c>
      <c r="W110" s="20">
        <v>47.720578376059919</v>
      </c>
      <c r="X110" s="20">
        <v>31.623804839848816</v>
      </c>
    </row>
    <row r="111" spans="1:24">
      <c r="A111" s="13" t="s">
        <v>75</v>
      </c>
      <c r="B111" s="13">
        <v>60</v>
      </c>
      <c r="C111" s="13" t="s">
        <v>372</v>
      </c>
      <c r="D111" s="13">
        <v>-317.51876697646787</v>
      </c>
      <c r="E111" s="17">
        <v>6.41</v>
      </c>
      <c r="F111" s="13" t="s">
        <v>287</v>
      </c>
      <c r="G111" s="13">
        <v>13336188</v>
      </c>
      <c r="H111" s="13" t="s">
        <v>1565</v>
      </c>
      <c r="I111" s="13">
        <v>9.0488755399999992</v>
      </c>
      <c r="J111" s="13">
        <v>11763538202</v>
      </c>
      <c r="K111" s="13">
        <v>1300000000</v>
      </c>
      <c r="L111" s="13">
        <v>0.66306581115823371</v>
      </c>
      <c r="M111" s="13">
        <v>7800000000</v>
      </c>
      <c r="N111" s="13" t="s">
        <v>649</v>
      </c>
      <c r="O111" s="13">
        <v>26.240053915917031</v>
      </c>
      <c r="P111" s="13">
        <v>191.11220532359727</v>
      </c>
      <c r="Q111" s="15"/>
      <c r="R111" s="20">
        <v>6.3704068441199091</v>
      </c>
      <c r="T111" s="118">
        <v>-1.2288710818364379</v>
      </c>
      <c r="U111" s="120">
        <v>1.3617184011207328</v>
      </c>
      <c r="V111" s="20">
        <v>49.500753070097396</v>
      </c>
      <c r="W111" s="20">
        <v>58.424856282075034</v>
      </c>
      <c r="X111" s="20">
        <v>50.680536768845009</v>
      </c>
    </row>
    <row r="112" spans="1:24">
      <c r="A112" s="13" t="s">
        <v>261</v>
      </c>
      <c r="B112" s="13">
        <v>60</v>
      </c>
      <c r="C112" s="13" t="s">
        <v>372</v>
      </c>
      <c r="D112" s="14">
        <v>-15251.860595402746</v>
      </c>
      <c r="E112" s="17">
        <v>74.7</v>
      </c>
      <c r="F112" s="13" t="s">
        <v>255</v>
      </c>
      <c r="G112" s="13">
        <v>28632000</v>
      </c>
      <c r="H112" s="13" t="s">
        <v>1566</v>
      </c>
      <c r="I112" s="13">
        <v>85.509522576585368</v>
      </c>
      <c r="J112" s="13">
        <v>26090409000</v>
      </c>
      <c r="K112" s="13">
        <v>305117000</v>
      </c>
      <c r="L112" s="13">
        <v>0.86540069187876667</v>
      </c>
      <c r="M112" s="13">
        <v>22578658000</v>
      </c>
      <c r="N112" s="13" t="s">
        <v>838</v>
      </c>
      <c r="O112" s="13">
        <v>53.551947476257801</v>
      </c>
      <c r="P112" s="13">
        <v>120.1494366256768</v>
      </c>
      <c r="Q112" s="15"/>
      <c r="R112" s="20">
        <v>4.0049812208558935</v>
      </c>
      <c r="T112" s="118">
        <v>-36.472026759643938</v>
      </c>
      <c r="U112" s="120">
        <v>10.485131308669935</v>
      </c>
      <c r="V112" s="20">
        <v>37.420088284139581</v>
      </c>
      <c r="W112" s="20">
        <v>50.721314104126151</v>
      </c>
      <c r="X112" s="20">
        <v>46.815018485440945</v>
      </c>
    </row>
    <row r="113" spans="1:24">
      <c r="A113" s="13" t="s">
        <v>384</v>
      </c>
      <c r="B113" s="13">
        <v>60</v>
      </c>
      <c r="C113" s="13" t="s">
        <v>372</v>
      </c>
      <c r="D113" s="14">
        <v>351.90013155611769</v>
      </c>
      <c r="E113" s="17">
        <v>12</v>
      </c>
      <c r="F113" s="13" t="s">
        <v>287</v>
      </c>
      <c r="G113" s="13">
        <v>9027555</v>
      </c>
      <c r="H113" s="13" t="s">
        <v>1567</v>
      </c>
      <c r="I113" s="13">
        <v>16.769267728571428</v>
      </c>
      <c r="J113" s="13">
        <v>2347697482</v>
      </c>
      <c r="K113" s="13">
        <v>140000000</v>
      </c>
      <c r="L113" s="13">
        <v>0.7155947531062693</v>
      </c>
      <c r="M113" s="13">
        <v>1680000000</v>
      </c>
      <c r="N113" s="13" t="s">
        <v>1568</v>
      </c>
      <c r="O113" s="13">
        <v>19.381903561177413</v>
      </c>
      <c r="P113" s="13">
        <v>643.15679108550773</v>
      </c>
      <c r="Q113" s="15"/>
      <c r="R113" s="20">
        <v>21.438559702850259</v>
      </c>
      <c r="T113" s="118">
        <v>-9.8168249561434706</v>
      </c>
      <c r="U113" s="118">
        <v>13.542987206332331</v>
      </c>
      <c r="V113" s="20">
        <v>32.483213657197197</v>
      </c>
      <c r="W113" s="20">
        <v>57.802937459185195</v>
      </c>
      <c r="X113" s="20">
        <v>51.641379661056405</v>
      </c>
    </row>
    <row r="114" spans="1:24">
      <c r="A114" s="13" t="s">
        <v>308</v>
      </c>
      <c r="B114" s="13">
        <v>60</v>
      </c>
      <c r="C114" s="13" t="s">
        <v>372</v>
      </c>
      <c r="D114" s="14">
        <v>-129.56112544209475</v>
      </c>
      <c r="E114" s="17">
        <v>7.77</v>
      </c>
      <c r="F114" s="13" t="s">
        <v>255</v>
      </c>
      <c r="G114" s="13">
        <v>-2782893</v>
      </c>
      <c r="H114" s="13" t="s">
        <v>1569</v>
      </c>
      <c r="I114" s="13">
        <v>9.2114569230769234</v>
      </c>
      <c r="J114" s="13">
        <v>862192368</v>
      </c>
      <c r="K114" s="13">
        <v>93600000</v>
      </c>
      <c r="L114" s="13">
        <v>0.75992321936210872</v>
      </c>
      <c r="M114" s="13">
        <v>655200000</v>
      </c>
      <c r="N114" s="13" t="s">
        <v>1365</v>
      </c>
      <c r="O114" s="13">
        <v>23.058113989368483</v>
      </c>
      <c r="P114" s="13">
        <v>409.16260802830061</v>
      </c>
      <c r="Q114" s="15"/>
      <c r="R114" s="20">
        <v>13.638753600943353</v>
      </c>
      <c r="T114" s="118">
        <v>-1.5910957177825402</v>
      </c>
      <c r="U114" s="120">
        <v>1.2996685616265324</v>
      </c>
      <c r="V114" s="20">
        <v>54.1386308294923</v>
      </c>
      <c r="W114" s="20">
        <v>44.72091593196415</v>
      </c>
      <c r="X114" s="20">
        <v>49.23244039191286</v>
      </c>
    </row>
    <row r="115" spans="1:24">
      <c r="A115" s="13" t="s">
        <v>694</v>
      </c>
      <c r="B115" s="13">
        <v>60</v>
      </c>
      <c r="C115" s="13" t="s">
        <v>372</v>
      </c>
      <c r="D115" s="14">
        <v>30393.472039820892</v>
      </c>
      <c r="E115" s="17">
        <v>90.7</v>
      </c>
      <c r="F115" s="13" t="s">
        <v>695</v>
      </c>
      <c r="G115" s="13" t="s">
        <v>1028</v>
      </c>
      <c r="H115" s="13" t="s">
        <v>1570</v>
      </c>
      <c r="I115" s="13" t="s">
        <v>1029</v>
      </c>
      <c r="J115" s="13" t="s">
        <v>1030</v>
      </c>
      <c r="K115" s="13" t="s">
        <v>839</v>
      </c>
      <c r="L115" s="13" t="s">
        <v>1386</v>
      </c>
      <c r="M115" s="13" t="s">
        <v>1571</v>
      </c>
      <c r="N115" s="13" t="s">
        <v>840</v>
      </c>
      <c r="P115" s="13">
        <v>2260.1122209410541</v>
      </c>
      <c r="Q115" s="15"/>
      <c r="R115" s="20">
        <v>75.337074031368473</v>
      </c>
      <c r="T115" s="118">
        <v>-81.416719605254997</v>
      </c>
      <c r="U115" s="120">
        <v>56.111086833289221</v>
      </c>
      <c r="V115" s="20">
        <v>33.850332938266007</v>
      </c>
      <c r="W115" s="20">
        <v>42.665462782932849</v>
      </c>
      <c r="X115" s="20">
        <v>48.551902708075673</v>
      </c>
    </row>
    <row r="116" spans="1:24">
      <c r="A116" s="13" t="s">
        <v>327</v>
      </c>
      <c r="B116" s="13">
        <v>60</v>
      </c>
      <c r="C116" s="13" t="s">
        <v>372</v>
      </c>
      <c r="D116" s="14">
        <v>11862.3944946998</v>
      </c>
      <c r="E116" s="17">
        <v>19.25</v>
      </c>
      <c r="F116" s="13" t="s">
        <v>375</v>
      </c>
      <c r="G116" s="13">
        <v>-84056857</v>
      </c>
      <c r="H116" s="13" t="s">
        <v>1572</v>
      </c>
      <c r="I116" s="13">
        <v>7.2089325758928569</v>
      </c>
      <c r="J116" s="13">
        <v>1614800897</v>
      </c>
      <c r="K116" s="13">
        <v>224000000</v>
      </c>
      <c r="L116" s="13">
        <v>2.635619046228459</v>
      </c>
      <c r="M116" s="13">
        <v>4256000000</v>
      </c>
      <c r="N116" s="13" t="s">
        <v>1573</v>
      </c>
      <c r="O116" s="13">
        <v>75.060163807761711</v>
      </c>
      <c r="P116" s="13">
        <v>1923.7255913677159</v>
      </c>
      <c r="Q116" s="15"/>
      <c r="R116" s="20">
        <v>64.124186378923866</v>
      </c>
      <c r="T116" s="118">
        <v>-6.1834113032257321</v>
      </c>
      <c r="U116" s="120">
        <v>0.95372275194453238</v>
      </c>
      <c r="V116" s="20">
        <v>39.753849728120201</v>
      </c>
      <c r="W116" s="20">
        <v>44.502396055568958</v>
      </c>
      <c r="X116" s="20">
        <v>48.55557095685166</v>
      </c>
    </row>
    <row r="117" spans="1:24">
      <c r="A117" s="13" t="s">
        <v>385</v>
      </c>
      <c r="B117" s="13">
        <v>60</v>
      </c>
      <c r="C117" s="13" t="s">
        <v>372</v>
      </c>
      <c r="D117" s="14">
        <v>-11748.822945740701</v>
      </c>
      <c r="E117" s="17">
        <v>12.32</v>
      </c>
      <c r="F117" s="13" t="s">
        <v>287</v>
      </c>
      <c r="G117" s="13">
        <v>-7515031</v>
      </c>
      <c r="H117" s="13" t="s">
        <v>1574</v>
      </c>
      <c r="I117" s="13">
        <v>0.27896097659127889</v>
      </c>
      <c r="J117" s="13">
        <v>24898395</v>
      </c>
      <c r="K117" s="13">
        <v>89254043</v>
      </c>
      <c r="L117" s="13">
        <v>46.601500177019446</v>
      </c>
      <c r="M117" s="13">
        <v>1160302559</v>
      </c>
      <c r="N117" s="13" t="s">
        <v>1366</v>
      </c>
      <c r="O117" s="13">
        <v>84.854246792739289</v>
      </c>
      <c r="P117" s="13">
        <v>977.27877626158477</v>
      </c>
      <c r="Q117" s="16" t="s">
        <v>2203</v>
      </c>
      <c r="R117" s="20">
        <v>32.575959208719489</v>
      </c>
      <c r="T117" s="120">
        <v>27.494145531210972</v>
      </c>
      <c r="U117" s="118">
        <v>26.860721164624941</v>
      </c>
      <c r="V117" s="20">
        <v>51.226168002852432</v>
      </c>
      <c r="W117" s="20">
        <v>37.251889795817767</v>
      </c>
      <c r="X117" s="20">
        <v>62.483413088477498</v>
      </c>
    </row>
    <row r="118" spans="1:24">
      <c r="A118" s="13" t="s">
        <v>144</v>
      </c>
      <c r="B118" s="13">
        <v>60</v>
      </c>
      <c r="C118" s="13" t="s">
        <v>372</v>
      </c>
      <c r="D118" s="14">
        <v>320969.41767743375</v>
      </c>
      <c r="E118" s="17">
        <v>715.5</v>
      </c>
      <c r="F118" s="13" t="s">
        <v>200</v>
      </c>
      <c r="G118" s="13">
        <v>273620000</v>
      </c>
      <c r="H118" s="13" t="s">
        <v>1575</v>
      </c>
      <c r="I118" s="13">
        <v>277.78182574838473</v>
      </c>
      <c r="J118" s="13">
        <v>39381685000</v>
      </c>
      <c r="K118" s="13">
        <v>141772000</v>
      </c>
      <c r="L118" s="13">
        <v>2.4767639068770166</v>
      </c>
      <c r="M118" s="13">
        <v>97539136000</v>
      </c>
      <c r="N118" s="13" t="s">
        <v>1367</v>
      </c>
      <c r="O118" s="13">
        <v>54.759415974334225</v>
      </c>
      <c r="P118" s="13">
        <v>2445.207422890101</v>
      </c>
      <c r="Q118" s="15"/>
      <c r="R118" s="20">
        <v>81.5069140963367</v>
      </c>
      <c r="T118" s="118">
        <v>301.34602196484707</v>
      </c>
      <c r="U118" s="120">
        <v>505.69804110540019</v>
      </c>
      <c r="V118" s="20">
        <v>66.010769158806866</v>
      </c>
      <c r="W118" s="20">
        <v>60.422523708626166</v>
      </c>
      <c r="X118" s="20">
        <v>59.089779989937348</v>
      </c>
    </row>
    <row r="119" spans="1:24">
      <c r="A119" s="13" t="s">
        <v>140</v>
      </c>
      <c r="B119" s="13">
        <v>60</v>
      </c>
      <c r="C119" s="13" t="s">
        <v>372</v>
      </c>
      <c r="D119" s="13">
        <v>-349847.73701508855</v>
      </c>
      <c r="E119" s="17">
        <v>1654</v>
      </c>
      <c r="F119" s="13" t="s">
        <v>349</v>
      </c>
      <c r="G119" s="13">
        <v>162266865</v>
      </c>
      <c r="H119" s="13" t="s">
        <v>1576</v>
      </c>
      <c r="I119" s="13">
        <v>1269.2041503999999</v>
      </c>
      <c r="J119" s="13">
        <v>35696366730</v>
      </c>
      <c r="K119" s="13">
        <v>28125000</v>
      </c>
      <c r="L119" s="13">
        <v>1.2834814631567406</v>
      </c>
      <c r="M119" s="13">
        <v>45815625000</v>
      </c>
      <c r="N119" s="13" t="s">
        <v>1245</v>
      </c>
      <c r="O119" s="13">
        <v>5.1148354266213447</v>
      </c>
      <c r="P119" s="13">
        <v>253.77334473045877</v>
      </c>
      <c r="Q119" s="15"/>
      <c r="R119" s="20">
        <v>8.4591114910152925</v>
      </c>
      <c r="T119" s="118">
        <v>-1296.9534442535019</v>
      </c>
      <c r="U119" s="120">
        <v>-98.013104683743677</v>
      </c>
      <c r="V119" s="20">
        <v>48.228500333754418</v>
      </c>
      <c r="W119" s="20">
        <v>36.533102874172776</v>
      </c>
      <c r="X119" s="20">
        <v>45.365873418049198</v>
      </c>
    </row>
    <row r="120" spans="1:24">
      <c r="A120" s="13" t="s">
        <v>149</v>
      </c>
      <c r="B120" s="13">
        <v>60</v>
      </c>
      <c r="C120" s="13" t="s">
        <v>372</v>
      </c>
      <c r="D120" s="14">
        <v>-29128.972259145841</v>
      </c>
      <c r="E120" s="17">
        <v>23.98</v>
      </c>
      <c r="F120" s="13" t="s">
        <v>353</v>
      </c>
      <c r="G120" s="13">
        <v>-433674414</v>
      </c>
      <c r="H120" s="13" t="s">
        <v>1577</v>
      </c>
      <c r="I120" s="13">
        <v>8.4083612293750001</v>
      </c>
      <c r="J120" s="13">
        <v>13453377967</v>
      </c>
      <c r="K120" s="13">
        <v>1600000000</v>
      </c>
      <c r="L120" s="13">
        <v>2.4975140133889022</v>
      </c>
      <c r="M120" s="13">
        <v>33600000000</v>
      </c>
      <c r="N120" s="13" t="s">
        <v>841</v>
      </c>
      <c r="O120" s="13">
        <v>29.110551719318927</v>
      </c>
      <c r="P120" s="13">
        <v>847.34589358490337</v>
      </c>
      <c r="Q120" s="15"/>
      <c r="R120" s="20">
        <v>28.244863119496777</v>
      </c>
      <c r="T120" s="118">
        <v>24.279009783610235</v>
      </c>
      <c r="U120" s="118">
        <v>45.351229626345955</v>
      </c>
      <c r="V120" s="20">
        <v>52.431485186170192</v>
      </c>
      <c r="W120" s="20">
        <v>52.619292471539396</v>
      </c>
      <c r="X120" s="20">
        <v>60.370426589596953</v>
      </c>
    </row>
    <row r="121" spans="1:24">
      <c r="A121" s="13" t="s">
        <v>93</v>
      </c>
      <c r="B121" s="13">
        <v>60</v>
      </c>
      <c r="C121" s="13" t="s">
        <v>372</v>
      </c>
      <c r="D121" s="14">
        <v>-3325.1969271026028</v>
      </c>
      <c r="E121" s="17">
        <v>3.82</v>
      </c>
      <c r="F121" s="13" t="s">
        <v>353</v>
      </c>
      <c r="G121" s="13">
        <v>-429118472</v>
      </c>
      <c r="H121" s="13" t="s">
        <v>1578</v>
      </c>
      <c r="I121" s="13">
        <v>4.2415566603942656</v>
      </c>
      <c r="J121" s="13">
        <v>23667886165</v>
      </c>
      <c r="K121" s="13">
        <v>5580000000</v>
      </c>
      <c r="L121" s="13">
        <v>0.70728749848201744</v>
      </c>
      <c r="M121" s="13">
        <v>16740000000</v>
      </c>
      <c r="N121" s="13" t="s">
        <v>1102</v>
      </c>
      <c r="O121" s="13">
        <v>30.394596676317178</v>
      </c>
      <c r="P121" s="13">
        <v>474.97519340993796</v>
      </c>
      <c r="Q121" s="15"/>
      <c r="R121" s="20">
        <v>15.832506446997932</v>
      </c>
      <c r="T121" s="118">
        <v>-3.8246897067250085</v>
      </c>
      <c r="U121" s="120">
        <v>4.2044583474899611</v>
      </c>
      <c r="V121" s="20">
        <v>28.952782002253155</v>
      </c>
      <c r="W121" s="20">
        <v>54.612793267595407</v>
      </c>
      <c r="X121" s="20">
        <v>50.113460497137417</v>
      </c>
    </row>
    <row r="122" spans="1:24">
      <c r="A122" s="13" t="s">
        <v>276</v>
      </c>
      <c r="B122" s="13">
        <v>60</v>
      </c>
      <c r="C122" s="13" t="s">
        <v>372</v>
      </c>
      <c r="D122" s="14">
        <v>1502.8654767394212</v>
      </c>
      <c r="E122" s="17">
        <v>5.7</v>
      </c>
      <c r="F122" s="13" t="s">
        <v>353</v>
      </c>
      <c r="G122" s="13">
        <v>-292614183</v>
      </c>
      <c r="H122" s="13" t="s">
        <v>1579</v>
      </c>
      <c r="I122" s="13">
        <v>11.391396900666667</v>
      </c>
      <c r="J122" s="13">
        <v>17087095351</v>
      </c>
      <c r="K122" s="13">
        <v>1500000000</v>
      </c>
      <c r="L122" s="13">
        <v>0.43892773148018233</v>
      </c>
      <c r="M122" s="13">
        <v>7500000000</v>
      </c>
      <c r="N122" s="13" t="s">
        <v>643</v>
      </c>
      <c r="O122" s="13">
        <v>34.090190118006674</v>
      </c>
      <c r="P122" s="13">
        <v>1678.3486451685853</v>
      </c>
      <c r="Q122" s="15"/>
      <c r="R122" s="20">
        <v>55.944954838952846</v>
      </c>
      <c r="T122" s="118">
        <v>-5.8568111651821297</v>
      </c>
      <c r="U122" s="120">
        <v>-3.8305788009668085</v>
      </c>
      <c r="V122" s="20">
        <v>32.274858443022083</v>
      </c>
      <c r="W122" s="20">
        <v>45.507823474580697</v>
      </c>
      <c r="X122" s="20">
        <v>38.373076939624802</v>
      </c>
    </row>
    <row r="123" spans="1:24">
      <c r="A123" s="13" t="s">
        <v>650</v>
      </c>
      <c r="B123" s="13">
        <v>60</v>
      </c>
      <c r="C123" s="13" t="s">
        <v>372</v>
      </c>
      <c r="D123" s="14">
        <v>-15867.318007918599</v>
      </c>
      <c r="E123" s="17">
        <v>31.66</v>
      </c>
      <c r="F123" s="13" t="s">
        <v>696</v>
      </c>
      <c r="G123" s="13">
        <v>-178534898</v>
      </c>
      <c r="H123" s="13" t="s">
        <v>1580</v>
      </c>
      <c r="I123" s="13">
        <v>30.064562201492539</v>
      </c>
      <c r="J123" s="13">
        <v>8057302670</v>
      </c>
      <c r="K123" s="13">
        <v>268000000</v>
      </c>
      <c r="L123" s="13">
        <v>1.0311142996940439</v>
      </c>
      <c r="M123" s="13">
        <v>8308000000</v>
      </c>
      <c r="N123" s="13" t="s">
        <v>642</v>
      </c>
      <c r="O123" s="13">
        <v>0.22537048400226301</v>
      </c>
      <c r="P123" s="13">
        <v>809.842942773652</v>
      </c>
      <c r="Q123" s="15"/>
      <c r="R123" s="20">
        <v>26.994764759121733</v>
      </c>
      <c r="T123" s="118">
        <v>-22.931872222164245</v>
      </c>
      <c r="U123" s="118"/>
      <c r="V123" s="20">
        <v>35.847396698488012</v>
      </c>
      <c r="W123" s="20">
        <v>31.555736919307638</v>
      </c>
      <c r="X123" s="20">
        <v>60.989099971900799</v>
      </c>
    </row>
    <row r="124" spans="1:24">
      <c r="A124" s="13" t="s">
        <v>120</v>
      </c>
      <c r="B124" s="13">
        <v>60</v>
      </c>
      <c r="C124" s="13" t="s">
        <v>372</v>
      </c>
      <c r="D124" s="14">
        <v>-12741.954255802242</v>
      </c>
      <c r="E124" s="17">
        <v>33</v>
      </c>
      <c r="F124" s="13" t="s">
        <v>200</v>
      </c>
      <c r="G124" s="13">
        <v>-28264473</v>
      </c>
      <c r="H124" s="13" t="s">
        <v>1581</v>
      </c>
      <c r="I124" s="13">
        <v>14.149350011870846</v>
      </c>
      <c r="J124" s="13">
        <v>1191941245</v>
      </c>
      <c r="K124" s="13">
        <v>84240000</v>
      </c>
      <c r="L124" s="13">
        <v>2.1909133616732928</v>
      </c>
      <c r="M124" s="13">
        <v>2611440000</v>
      </c>
      <c r="N124" s="13" t="s">
        <v>1081</v>
      </c>
      <c r="O124" s="13">
        <v>41.741516858980198</v>
      </c>
      <c r="P124" s="13">
        <v>193.18346879547295</v>
      </c>
      <c r="Q124" s="15"/>
      <c r="R124" s="20">
        <v>6.4394489598490985</v>
      </c>
      <c r="T124" s="118">
        <v>-54.672697747425616</v>
      </c>
      <c r="U124" s="118">
        <v>71.894199749864214</v>
      </c>
      <c r="V124" s="20">
        <v>30.738633189759216</v>
      </c>
      <c r="W124" s="20">
        <v>51.542419110233702</v>
      </c>
      <c r="X124" s="20">
        <v>50.800249000983356</v>
      </c>
    </row>
    <row r="125" spans="1:24">
      <c r="A125" s="13" t="s">
        <v>50</v>
      </c>
      <c r="B125" s="13">
        <v>60</v>
      </c>
      <c r="C125" s="13" t="s">
        <v>372</v>
      </c>
      <c r="D125" s="14">
        <v>-448074.67284154426</v>
      </c>
      <c r="E125" s="17">
        <v>649.5</v>
      </c>
      <c r="F125" s="13" t="s">
        <v>200</v>
      </c>
      <c r="G125" s="13">
        <v>-1925420</v>
      </c>
      <c r="H125" s="13" t="s">
        <v>1582</v>
      </c>
      <c r="I125" s="13">
        <v>12.410261644776741</v>
      </c>
      <c r="J125" s="13">
        <v>91186532</v>
      </c>
      <c r="K125" s="13">
        <v>7347672</v>
      </c>
      <c r="L125" s="13">
        <v>50.522705962762132</v>
      </c>
      <c r="M125" s="13">
        <v>4606990344</v>
      </c>
      <c r="N125" s="13" t="s">
        <v>1246</v>
      </c>
      <c r="O125" s="13">
        <v>57.965254331545879</v>
      </c>
      <c r="P125" s="13">
        <v>444.74275269865063</v>
      </c>
      <c r="Q125" s="15"/>
      <c r="R125" s="20">
        <v>14.824758423288355</v>
      </c>
      <c r="T125" s="118">
        <v>-280.34717309314942</v>
      </c>
      <c r="U125" s="118">
        <v>2231.4421230477628</v>
      </c>
      <c r="V125" s="20">
        <v>44.083358398155916</v>
      </c>
      <c r="W125" s="20">
        <v>43.95826449781574</v>
      </c>
      <c r="X125" s="20">
        <v>61.986856360064515</v>
      </c>
    </row>
    <row r="126" spans="1:24">
      <c r="A126" s="13" t="s">
        <v>453</v>
      </c>
      <c r="B126" s="13">
        <v>60</v>
      </c>
      <c r="C126" s="13" t="s">
        <v>372</v>
      </c>
      <c r="D126" s="14">
        <v>-27774.02747428482</v>
      </c>
      <c r="E126" s="17">
        <v>100.7</v>
      </c>
      <c r="F126" s="13" t="s">
        <v>375</v>
      </c>
      <c r="G126" s="13">
        <v>-115451486</v>
      </c>
      <c r="H126" s="13" t="s">
        <v>1583</v>
      </c>
      <c r="I126" s="13">
        <v>70.171738457446807</v>
      </c>
      <c r="J126" s="13">
        <v>2638457366</v>
      </c>
      <c r="K126" s="13">
        <v>37600000</v>
      </c>
      <c r="L126" s="13">
        <v>1.4250751399103714</v>
      </c>
      <c r="M126" s="13">
        <v>3760000000</v>
      </c>
      <c r="N126" s="13" t="s">
        <v>1368</v>
      </c>
      <c r="O126" s="13">
        <v>45.616553430156905</v>
      </c>
      <c r="P126" s="13">
        <v>189.87044050136609</v>
      </c>
      <c r="Q126" s="15"/>
      <c r="R126" s="20">
        <v>6.3290146833788699</v>
      </c>
      <c r="T126" s="118">
        <v>-46.954340260453762</v>
      </c>
      <c r="U126" s="120">
        <v>59.707634220805232</v>
      </c>
      <c r="V126" s="20">
        <v>38.178831856752986</v>
      </c>
      <c r="W126" s="20">
        <v>45.582515535649279</v>
      </c>
      <c r="X126" s="20">
        <v>52.822385901780883</v>
      </c>
    </row>
    <row r="127" spans="1:24">
      <c r="A127" s="13" t="s">
        <v>488</v>
      </c>
      <c r="B127" s="13">
        <v>60</v>
      </c>
      <c r="C127" s="13" t="s">
        <v>372</v>
      </c>
      <c r="D127" s="14">
        <v>-3564.8888569630089</v>
      </c>
      <c r="E127" s="17">
        <v>35.76</v>
      </c>
      <c r="F127" s="13" t="s">
        <v>608</v>
      </c>
      <c r="G127" s="13">
        <v>-6732835</v>
      </c>
      <c r="H127" s="13" t="s">
        <v>1584</v>
      </c>
      <c r="I127" s="13">
        <v>19.128324107142856</v>
      </c>
      <c r="J127" s="13">
        <v>1606779225</v>
      </c>
      <c r="K127" s="13">
        <v>84000000</v>
      </c>
      <c r="L127" s="13">
        <v>1.8820258271636541</v>
      </c>
      <c r="M127" s="13">
        <v>3024000000</v>
      </c>
      <c r="N127" s="13" t="s">
        <v>842</v>
      </c>
      <c r="O127" s="13">
        <v>53.350129079536238</v>
      </c>
      <c r="P127" s="13">
        <v>1201.2278921235065</v>
      </c>
      <c r="Q127" s="15"/>
      <c r="R127" s="20">
        <v>40.04092973745022</v>
      </c>
      <c r="T127" s="118">
        <v>10.889438541600285</v>
      </c>
      <c r="U127" s="120">
        <v>27.828201898522309</v>
      </c>
      <c r="V127" s="20">
        <v>47.268578956805158</v>
      </c>
      <c r="W127" s="20">
        <v>47.381824536411301</v>
      </c>
      <c r="X127" s="20">
        <v>56.967611578680156</v>
      </c>
    </row>
    <row r="128" spans="1:24">
      <c r="A128" s="13" t="s">
        <v>213</v>
      </c>
      <c r="B128" s="13">
        <v>60</v>
      </c>
      <c r="C128" s="13" t="s">
        <v>372</v>
      </c>
      <c r="D128" s="14">
        <v>208.19590725351443</v>
      </c>
      <c r="E128" s="17">
        <v>1.33</v>
      </c>
      <c r="F128" s="13" t="s">
        <v>208</v>
      </c>
      <c r="G128" s="13">
        <v>-953190221</v>
      </c>
      <c r="H128" s="13" t="s">
        <v>1585</v>
      </c>
      <c r="I128" s="13">
        <v>3.1307114865000001</v>
      </c>
      <c r="J128" s="13">
        <v>31307114865</v>
      </c>
      <c r="K128" s="13">
        <v>10000000000</v>
      </c>
      <c r="L128" s="13">
        <v>0.31941621075979659</v>
      </c>
      <c r="M128" s="13">
        <v>10000000000</v>
      </c>
      <c r="N128" s="13" t="s">
        <v>1247</v>
      </c>
      <c r="O128" s="13">
        <v>6.3036302502844075</v>
      </c>
      <c r="P128" s="13">
        <v>1779.6768903115012</v>
      </c>
      <c r="Q128" s="16" t="s">
        <v>2377</v>
      </c>
      <c r="R128" s="20">
        <v>59.322563010383377</v>
      </c>
      <c r="T128" s="118">
        <v>-2.1305600886367193</v>
      </c>
      <c r="U128" s="120">
        <v>-2.1377639589679154</v>
      </c>
      <c r="V128" s="20">
        <v>34.168988645978878</v>
      </c>
      <c r="W128" s="20">
        <v>53.981062784663699</v>
      </c>
      <c r="X128" s="20">
        <v>39.241322567194921</v>
      </c>
    </row>
    <row r="129" spans="1:24">
      <c r="A129" s="13" t="s">
        <v>386</v>
      </c>
      <c r="B129" s="13">
        <v>60</v>
      </c>
      <c r="C129" s="13" t="s">
        <v>372</v>
      </c>
      <c r="D129" s="14">
        <v>-6611.6578852785324</v>
      </c>
      <c r="E129" s="17">
        <v>69.099999999999994</v>
      </c>
      <c r="F129" s="13" t="s">
        <v>352</v>
      </c>
      <c r="G129" s="13">
        <v>5473469</v>
      </c>
      <c r="H129" s="13" t="s">
        <v>1586</v>
      </c>
      <c r="I129" s="13">
        <v>36.950207551020405</v>
      </c>
      <c r="J129" s="13">
        <v>181056017</v>
      </c>
      <c r="K129" s="13">
        <v>4900000</v>
      </c>
      <c r="L129" s="13">
        <v>1.867377873445653</v>
      </c>
      <c r="M129" s="13">
        <v>338100000</v>
      </c>
      <c r="N129" s="13" t="s">
        <v>1117</v>
      </c>
      <c r="O129" s="13">
        <v>34.051998422297949</v>
      </c>
      <c r="P129" s="13">
        <v>399.66461068216415</v>
      </c>
      <c r="Q129" s="15"/>
      <c r="R129" s="20">
        <v>13.322153689405472</v>
      </c>
      <c r="T129" s="118">
        <v>-96.805210819247804</v>
      </c>
      <c r="U129" s="120">
        <v>-59.565637932124247</v>
      </c>
      <c r="V129" s="20">
        <v>43.073768712595026</v>
      </c>
      <c r="W129" s="20">
        <v>47.719593337941575</v>
      </c>
      <c r="X129" s="20">
        <v>41.5112894646239</v>
      </c>
    </row>
    <row r="130" spans="1:24">
      <c r="A130" s="13" t="s">
        <v>518</v>
      </c>
      <c r="B130" s="13">
        <v>60</v>
      </c>
      <c r="C130" s="13" t="s">
        <v>372</v>
      </c>
      <c r="D130" s="14">
        <v>61218.558544606196</v>
      </c>
      <c r="E130" s="17">
        <v>72</v>
      </c>
      <c r="F130" s="13" t="s">
        <v>208</v>
      </c>
      <c r="G130" s="13">
        <v>-782673371</v>
      </c>
      <c r="H130" s="13" t="s">
        <v>1587</v>
      </c>
      <c r="I130" s="13">
        <v>80.367485532687652</v>
      </c>
      <c r="J130" s="13">
        <v>13276708610</v>
      </c>
      <c r="K130" s="13">
        <v>165200000</v>
      </c>
      <c r="L130" s="13">
        <v>0.85855616288922987</v>
      </c>
      <c r="M130" s="13">
        <v>11398800000</v>
      </c>
      <c r="N130" s="13" t="s">
        <v>844</v>
      </c>
      <c r="O130" s="13">
        <v>17.836485614502372</v>
      </c>
      <c r="P130" s="13">
        <v>3000</v>
      </c>
      <c r="Q130" s="15"/>
      <c r="R130" s="20">
        <v>100</v>
      </c>
      <c r="T130" s="118">
        <v>32.250369108827499</v>
      </c>
      <c r="U130" s="118"/>
      <c r="V130" s="20">
        <v>64.130354543938097</v>
      </c>
      <c r="W130" s="20">
        <v>49.289716650057429</v>
      </c>
      <c r="X130" s="20">
        <v>58.404807341801209</v>
      </c>
    </row>
    <row r="131" spans="1:24">
      <c r="A131" s="13" t="s">
        <v>235</v>
      </c>
      <c r="B131" s="13">
        <v>60</v>
      </c>
      <c r="C131" s="13" t="s">
        <v>372</v>
      </c>
      <c r="D131" s="14">
        <v>-21892.421640457938</v>
      </c>
      <c r="E131" s="17">
        <v>79</v>
      </c>
      <c r="F131" s="13" t="s">
        <v>233</v>
      </c>
      <c r="G131" s="13">
        <v>5300546000</v>
      </c>
      <c r="H131" s="13" t="s">
        <v>1588</v>
      </c>
      <c r="I131" s="13">
        <v>29.820050112952494</v>
      </c>
      <c r="J131" s="13">
        <v>83438856000</v>
      </c>
      <c r="K131" s="13">
        <v>2798079000</v>
      </c>
      <c r="L131" s="13">
        <v>2.6156897692844687</v>
      </c>
      <c r="M131" s="13">
        <v>218250162000</v>
      </c>
      <c r="N131" s="13" t="s">
        <v>845</v>
      </c>
      <c r="O131" s="13">
        <v>55.277235208106767</v>
      </c>
      <c r="P131" s="13">
        <v>1337.2137180929303</v>
      </c>
      <c r="Q131" s="15"/>
      <c r="R131" s="20">
        <v>44.573790603097677</v>
      </c>
      <c r="T131" s="118">
        <v>59.835823284906411</v>
      </c>
      <c r="U131" s="120">
        <v>-385.16667944897137</v>
      </c>
      <c r="V131" s="20">
        <v>48.37330878235263</v>
      </c>
      <c r="W131" s="20">
        <v>33.16467354873798</v>
      </c>
      <c r="X131" s="20">
        <v>42.529062848173083</v>
      </c>
    </row>
    <row r="132" spans="1:24">
      <c r="A132" s="13" t="s">
        <v>48</v>
      </c>
      <c r="B132" s="13">
        <v>60</v>
      </c>
      <c r="C132" s="13" t="s">
        <v>372</v>
      </c>
      <c r="D132" s="14">
        <v>2767.3971387667962</v>
      </c>
      <c r="E132" s="17">
        <v>24.34</v>
      </c>
      <c r="F132" s="13" t="s">
        <v>200</v>
      </c>
      <c r="G132" s="13">
        <v>-306785046</v>
      </c>
      <c r="H132" s="13" t="s">
        <v>1589</v>
      </c>
      <c r="I132" s="13">
        <v>11.42622360544641</v>
      </c>
      <c r="J132" s="13">
        <v>4404805235</v>
      </c>
      <c r="K132" s="13">
        <v>385499653</v>
      </c>
      <c r="L132" s="13">
        <v>2.1004315011444543</v>
      </c>
      <c r="M132" s="13">
        <v>9251991672</v>
      </c>
      <c r="N132" s="13" t="s">
        <v>1590</v>
      </c>
      <c r="O132" s="13">
        <v>25.79853448839917</v>
      </c>
      <c r="P132" s="13">
        <v>1791.2927888357406</v>
      </c>
      <c r="Q132" s="15"/>
      <c r="R132" s="20">
        <v>59.70975962785802</v>
      </c>
      <c r="T132" s="120">
        <v>46.076261170348296</v>
      </c>
      <c r="U132" s="120">
        <v>0.40723270200352601</v>
      </c>
      <c r="V132" s="20">
        <v>56.394262061503909</v>
      </c>
      <c r="W132" s="20">
        <v>32.297324988452488</v>
      </c>
      <c r="X132" s="20">
        <v>62.168212820633237</v>
      </c>
    </row>
    <row r="133" spans="1:24">
      <c r="A133" s="13" t="s">
        <v>323</v>
      </c>
      <c r="B133" s="13">
        <v>60</v>
      </c>
      <c r="C133" s="13" t="s">
        <v>372</v>
      </c>
      <c r="D133" s="14">
        <v>-250.02376697377926</v>
      </c>
      <c r="E133" s="17">
        <v>4.08</v>
      </c>
      <c r="F133" s="13" t="s">
        <v>200</v>
      </c>
      <c r="G133" s="13">
        <v>-264395717</v>
      </c>
      <c r="H133" s="13" t="s">
        <v>1591</v>
      </c>
      <c r="I133" s="13">
        <v>4.826908845764855</v>
      </c>
      <c r="J133" s="13">
        <v>3818084897</v>
      </c>
      <c r="K133" s="13">
        <v>791000000</v>
      </c>
      <c r="L133" s="13">
        <v>0.82868770217395193</v>
      </c>
      <c r="M133" s="13">
        <v>3164000000</v>
      </c>
      <c r="N133" s="13" t="s">
        <v>1248</v>
      </c>
      <c r="O133" s="13">
        <v>22.009294454752027</v>
      </c>
      <c r="P133" s="13">
        <v>413.48321906903408</v>
      </c>
      <c r="Q133" s="15"/>
      <c r="R133" s="20">
        <v>13.782773968967803</v>
      </c>
      <c r="T133" s="118">
        <v>-4.2965695407734295</v>
      </c>
      <c r="U133" s="120">
        <v>0.55134238929872126</v>
      </c>
      <c r="V133" s="20">
        <v>39.562202648449869</v>
      </c>
      <c r="W133" s="20">
        <v>45.462957192888624</v>
      </c>
      <c r="X133" s="20">
        <v>45.804214929405731</v>
      </c>
    </row>
    <row r="134" spans="1:24">
      <c r="A134" s="13" t="s">
        <v>203</v>
      </c>
      <c r="B134" s="13">
        <v>60</v>
      </c>
      <c r="C134" s="13" t="s">
        <v>372</v>
      </c>
      <c r="D134" s="14">
        <v>-1076.2327616295054</v>
      </c>
      <c r="E134" s="17">
        <v>8.75</v>
      </c>
      <c r="F134" s="13" t="s">
        <v>200</v>
      </c>
      <c r="G134" s="13">
        <v>-270382363</v>
      </c>
      <c r="H134" s="13" t="s">
        <v>1592</v>
      </c>
      <c r="I134" s="13">
        <v>13.528515148</v>
      </c>
      <c r="J134" s="13">
        <v>6764257574</v>
      </c>
      <c r="K134" s="13">
        <v>500000000</v>
      </c>
      <c r="L134" s="13">
        <v>0.59134353714958043</v>
      </c>
      <c r="M134" s="13">
        <v>4000000000</v>
      </c>
      <c r="N134" s="13" t="s">
        <v>1118</v>
      </c>
      <c r="O134" s="13">
        <v>28.472212148442246</v>
      </c>
      <c r="P134" s="13">
        <v>551.93868191008482</v>
      </c>
      <c r="Q134" s="15"/>
      <c r="R134" s="20">
        <v>18.397956063669493</v>
      </c>
      <c r="T134" s="118">
        <v>-9.3601164008805959</v>
      </c>
      <c r="U134" s="120">
        <v>-0.9746086851603053</v>
      </c>
      <c r="V134" s="20">
        <v>30.182634728138858</v>
      </c>
      <c r="W134" s="20">
        <v>56.297549189625258</v>
      </c>
      <c r="X134" s="20">
        <v>44.434350191529745</v>
      </c>
    </row>
    <row r="135" spans="1:24">
      <c r="A135" s="13" t="s">
        <v>549</v>
      </c>
      <c r="B135" s="13">
        <v>60</v>
      </c>
      <c r="C135" s="13" t="s">
        <v>372</v>
      </c>
      <c r="D135" s="14">
        <v>3726.0574231599721</v>
      </c>
      <c r="E135" s="17">
        <v>14.5</v>
      </c>
      <c r="F135" s="13" t="s">
        <v>233</v>
      </c>
      <c r="G135" s="13">
        <v>82863015</v>
      </c>
      <c r="H135" s="13" t="s">
        <v>1593</v>
      </c>
      <c r="I135" s="13">
        <v>10.959244378109453</v>
      </c>
      <c r="J135" s="13">
        <v>4405616240</v>
      </c>
      <c r="K135" s="13">
        <v>402000000</v>
      </c>
      <c r="L135" s="13">
        <v>1.2774603354921354</v>
      </c>
      <c r="M135" s="13">
        <v>5628000000</v>
      </c>
      <c r="N135" s="13" t="s">
        <v>1249</v>
      </c>
      <c r="O135" s="13">
        <v>26.173369447757011</v>
      </c>
      <c r="P135" s="13">
        <v>1580.4249348164515</v>
      </c>
      <c r="Q135" s="16" t="s">
        <v>2378</v>
      </c>
      <c r="R135" s="20">
        <v>52.680831160548379</v>
      </c>
      <c r="T135" s="118">
        <v>3.32954049192832</v>
      </c>
      <c r="U135" s="118"/>
      <c r="V135" s="20">
        <v>49.291355963958594</v>
      </c>
      <c r="W135" s="20">
        <v>48.643939946079527</v>
      </c>
      <c r="X135" s="20">
        <v>70.163842491169561</v>
      </c>
    </row>
    <row r="136" spans="1:24">
      <c r="A136" s="13" t="s">
        <v>134</v>
      </c>
      <c r="B136" s="13">
        <v>60</v>
      </c>
      <c r="C136" s="13" t="s">
        <v>372</v>
      </c>
      <c r="D136" s="13">
        <v>-1240.8200855193386</v>
      </c>
      <c r="E136" s="17">
        <v>23.4</v>
      </c>
      <c r="F136" s="13" t="s">
        <v>697</v>
      </c>
      <c r="G136" s="13">
        <v>-36555569</v>
      </c>
      <c r="H136" s="13" t="s">
        <v>1594</v>
      </c>
      <c r="I136" s="13">
        <v>10.083290409090909</v>
      </c>
      <c r="J136" s="13">
        <v>443664778</v>
      </c>
      <c r="K136" s="13">
        <v>44000000</v>
      </c>
      <c r="L136" s="13">
        <v>2.281001445645523</v>
      </c>
      <c r="M136" s="13">
        <v>1012000000</v>
      </c>
      <c r="N136" s="13" t="s">
        <v>1369</v>
      </c>
      <c r="O136" s="13">
        <v>10.941316003748438</v>
      </c>
      <c r="P136" s="13">
        <v>111.7998017937305</v>
      </c>
      <c r="Q136" s="15"/>
      <c r="R136" s="20">
        <v>3.7266600597910164</v>
      </c>
      <c r="T136" s="118">
        <v>-10.403808243274213</v>
      </c>
      <c r="U136" s="120">
        <v>-7.6253894199304639</v>
      </c>
      <c r="V136" s="20">
        <v>45.140428253206871</v>
      </c>
      <c r="W136" s="20">
        <v>64.69359216536823</v>
      </c>
      <c r="X136" s="20">
        <v>47.710516164912832</v>
      </c>
    </row>
    <row r="137" spans="1:24">
      <c r="A137" s="13" t="s">
        <v>604</v>
      </c>
      <c r="B137" s="13">
        <v>60</v>
      </c>
      <c r="C137" s="13" t="s">
        <v>372</v>
      </c>
      <c r="D137" s="14">
        <v>-20644.130233630734</v>
      </c>
      <c r="E137" s="17">
        <v>32.200000000000003</v>
      </c>
      <c r="F137" s="13" t="s">
        <v>353</v>
      </c>
      <c r="G137" s="13">
        <v>29451851</v>
      </c>
      <c r="H137" s="13" t="s">
        <v>1595</v>
      </c>
      <c r="I137" s="13">
        <v>30.426908208333334</v>
      </c>
      <c r="J137" s="13">
        <v>5111720579</v>
      </c>
      <c r="K137" s="13">
        <v>168000000</v>
      </c>
      <c r="L137" s="13">
        <v>1.0188350320624988</v>
      </c>
      <c r="M137" s="13">
        <v>5208000000</v>
      </c>
      <c r="N137" s="13" t="s">
        <v>1181</v>
      </c>
      <c r="O137" s="13">
        <v>26.445393349074514</v>
      </c>
      <c r="P137" s="13">
        <v>587.19850673594431</v>
      </c>
      <c r="Q137" s="15"/>
      <c r="R137" s="20">
        <v>19.573283557864809</v>
      </c>
      <c r="T137" s="118">
        <v>-16.009281081756725</v>
      </c>
      <c r="U137" s="118"/>
      <c r="V137" s="20">
        <v>29.806249296310352</v>
      </c>
      <c r="W137" s="20">
        <v>27.77253149057421</v>
      </c>
      <c r="X137" s="20">
        <v>49.438864718292436</v>
      </c>
    </row>
    <row r="138" spans="1:24">
      <c r="A138" s="13" t="s">
        <v>274</v>
      </c>
      <c r="B138" s="13">
        <v>60</v>
      </c>
      <c r="C138" s="13" t="s">
        <v>372</v>
      </c>
      <c r="D138" s="14">
        <v>-7217.1738718486722</v>
      </c>
      <c r="E138" s="17">
        <v>43.78</v>
      </c>
      <c r="F138" s="13" t="s">
        <v>353</v>
      </c>
      <c r="G138" s="13">
        <v>704762000</v>
      </c>
      <c r="H138" s="13" t="s">
        <v>1596</v>
      </c>
      <c r="I138" s="13">
        <v>36.760889221661373</v>
      </c>
      <c r="J138" s="13">
        <v>34760766000</v>
      </c>
      <c r="K138" s="13">
        <v>945591000</v>
      </c>
      <c r="L138" s="13">
        <v>1.169721432490872</v>
      </c>
      <c r="M138" s="13">
        <v>40660413000</v>
      </c>
      <c r="N138" s="13" t="s">
        <v>847</v>
      </c>
      <c r="O138" s="13">
        <v>51.396510871973511</v>
      </c>
      <c r="P138" s="13">
        <v>251.6913127420905</v>
      </c>
      <c r="Q138" s="15"/>
      <c r="R138" s="20">
        <v>8.3897104247363501</v>
      </c>
      <c r="T138" s="118">
        <v>-21.448740706356091</v>
      </c>
      <c r="U138" s="120">
        <v>37.879162812958427</v>
      </c>
      <c r="V138" s="20">
        <v>37.841097347296788</v>
      </c>
      <c r="W138" s="20">
        <v>56.060909523581032</v>
      </c>
      <c r="X138" s="20">
        <v>51.036371600508858</v>
      </c>
    </row>
    <row r="139" spans="1:24">
      <c r="A139" s="13" t="s">
        <v>292</v>
      </c>
      <c r="B139" s="13">
        <v>60</v>
      </c>
      <c r="C139" s="13" t="s">
        <v>372</v>
      </c>
      <c r="D139" s="13">
        <v>-174075.38622654555</v>
      </c>
      <c r="E139" s="17">
        <v>1451</v>
      </c>
      <c r="F139" s="13" t="s">
        <v>356</v>
      </c>
      <c r="G139" s="13">
        <v>-70950936</v>
      </c>
      <c r="H139" s="13" t="s">
        <v>1370</v>
      </c>
      <c r="I139" s="13">
        <v>335.94999436213993</v>
      </c>
      <c r="J139" s="13">
        <v>8163584863</v>
      </c>
      <c r="K139" s="13">
        <v>24300000</v>
      </c>
      <c r="L139" s="13">
        <v>4.2536092394143585</v>
      </c>
      <c r="M139" s="13">
        <v>34724700000</v>
      </c>
      <c r="N139" s="13" t="s">
        <v>1371</v>
      </c>
      <c r="O139" s="13">
        <v>63.288409796063938</v>
      </c>
      <c r="P139" s="13">
        <v>380.73749980580789</v>
      </c>
      <c r="Q139" s="15"/>
      <c r="R139" s="20">
        <v>12.691249993526929</v>
      </c>
      <c r="T139" s="118">
        <v>-974.23015891854448</v>
      </c>
      <c r="U139" s="120">
        <v>153.53837016411262</v>
      </c>
      <c r="V139" s="20">
        <v>42.284829303116112</v>
      </c>
      <c r="W139" s="20">
        <v>51.00680153524776</v>
      </c>
      <c r="X139" s="20">
        <v>46.145228152536156</v>
      </c>
    </row>
    <row r="140" spans="1:24">
      <c r="A140" s="13" t="s">
        <v>16</v>
      </c>
      <c r="B140" s="13">
        <v>60</v>
      </c>
      <c r="C140" s="13" t="s">
        <v>372</v>
      </c>
      <c r="D140" s="13">
        <v>-172163.23568908591</v>
      </c>
      <c r="E140" s="17">
        <v>1533</v>
      </c>
      <c r="F140" s="13" t="s">
        <v>353</v>
      </c>
      <c r="G140" s="13">
        <v>-188709133</v>
      </c>
      <c r="H140" s="13">
        <v>876.24699999999996</v>
      </c>
      <c r="I140" s="13">
        <v>134.85954858757063</v>
      </c>
      <c r="J140" s="13">
        <v>238701401</v>
      </c>
      <c r="K140" s="13">
        <v>1770000</v>
      </c>
      <c r="L140" s="13">
        <v>11.152343425081112</v>
      </c>
      <c r="M140" s="13">
        <v>2662080000</v>
      </c>
      <c r="N140" s="13" t="s">
        <v>504</v>
      </c>
      <c r="O140" s="13">
        <v>91.202804858681304</v>
      </c>
      <c r="P140" s="13">
        <v>530.22064885561929</v>
      </c>
      <c r="Q140" s="15"/>
      <c r="R140" s="20">
        <v>17.674021628520642</v>
      </c>
      <c r="T140" s="118">
        <v>-1019.9912992880331</v>
      </c>
      <c r="U140" s="120">
        <v>-1341.913032662294</v>
      </c>
      <c r="V140" s="20">
        <v>45.656790767427488</v>
      </c>
      <c r="W140" s="20">
        <v>42.039625110744318</v>
      </c>
      <c r="X140" s="20">
        <v>40.595005890289315</v>
      </c>
    </row>
    <row r="141" spans="1:24">
      <c r="A141" s="13" t="s">
        <v>387</v>
      </c>
      <c r="B141" s="13">
        <v>60</v>
      </c>
      <c r="C141" s="13" t="s">
        <v>372</v>
      </c>
      <c r="D141" s="14">
        <v>-69011.349371625096</v>
      </c>
      <c r="E141" s="17">
        <v>252.5</v>
      </c>
      <c r="F141" s="13" t="s">
        <v>353</v>
      </c>
      <c r="G141" s="13">
        <v>-942067000</v>
      </c>
      <c r="H141" s="13" t="s">
        <v>1597</v>
      </c>
      <c r="I141" s="13">
        <v>192.5271719166131</v>
      </c>
      <c r="J141" s="13">
        <v>16771427000</v>
      </c>
      <c r="K141" s="13">
        <v>87112000</v>
      </c>
      <c r="L141" s="13">
        <v>1.3141002253415883</v>
      </c>
      <c r="M141" s="13">
        <v>22039336000</v>
      </c>
      <c r="N141" s="13" t="s">
        <v>848</v>
      </c>
      <c r="O141" s="13">
        <v>24.844937467379367</v>
      </c>
      <c r="P141" s="13">
        <v>379.88600886885718</v>
      </c>
      <c r="Q141" s="15"/>
      <c r="R141" s="20">
        <v>12.662866962295238</v>
      </c>
      <c r="T141" s="118">
        <v>-190.80934071069805</v>
      </c>
      <c r="U141" s="120">
        <v>-45.246622705276991</v>
      </c>
      <c r="V141" s="20">
        <v>44.503448854838553</v>
      </c>
      <c r="W141" s="20">
        <v>34.524526958017638</v>
      </c>
      <c r="X141" s="20">
        <v>43.751033956670554</v>
      </c>
    </row>
    <row r="142" spans="1:24">
      <c r="A142" s="13" t="s">
        <v>214</v>
      </c>
      <c r="B142" s="13">
        <v>60</v>
      </c>
      <c r="C142" s="13" t="s">
        <v>372</v>
      </c>
      <c r="D142" s="14">
        <v>-411.48856270919686</v>
      </c>
      <c r="E142" s="17">
        <v>2.23</v>
      </c>
      <c r="F142" s="13" t="s">
        <v>208</v>
      </c>
      <c r="G142" s="13">
        <v>32206309</v>
      </c>
      <c r="H142" s="13" t="s">
        <v>1598</v>
      </c>
      <c r="I142" s="13">
        <v>2.9037657133592738</v>
      </c>
      <c r="J142" s="13">
        <v>2238803365</v>
      </c>
      <c r="K142" s="13">
        <v>771000000</v>
      </c>
      <c r="L142" s="13">
        <v>0.68876080146502727</v>
      </c>
      <c r="M142" s="13">
        <v>1542000000</v>
      </c>
      <c r="N142" s="13" t="s">
        <v>644</v>
      </c>
      <c r="O142" s="13">
        <v>70.207991156954805</v>
      </c>
      <c r="P142" s="13">
        <v>278.07630233164133</v>
      </c>
      <c r="Q142" s="15"/>
      <c r="R142" s="20">
        <v>9.2692100777213771</v>
      </c>
      <c r="T142" s="118">
        <v>-3.5310793364427484</v>
      </c>
      <c r="U142" s="120">
        <v>-4.9578110892839078</v>
      </c>
      <c r="V142" s="20">
        <v>30.689378485235959</v>
      </c>
      <c r="W142" s="20">
        <v>53.793951595211766</v>
      </c>
      <c r="X142" s="20">
        <v>38.281377745136609</v>
      </c>
    </row>
    <row r="143" spans="1:24">
      <c r="A143" s="13" t="s">
        <v>388</v>
      </c>
      <c r="B143" s="13">
        <v>60</v>
      </c>
      <c r="C143" s="13" t="s">
        <v>372</v>
      </c>
      <c r="D143" s="14">
        <v>-8309.2475840231818</v>
      </c>
      <c r="E143" s="17">
        <v>120.8</v>
      </c>
      <c r="F143" s="13" t="s">
        <v>349</v>
      </c>
      <c r="G143" s="13">
        <v>-22534642</v>
      </c>
      <c r="H143" s="13" t="s">
        <v>1599</v>
      </c>
      <c r="I143" s="13">
        <v>23.490260985917242</v>
      </c>
      <c r="J143" s="13">
        <v>162494773</v>
      </c>
      <c r="K143" s="13">
        <v>6917538</v>
      </c>
      <c r="L143" s="13">
        <v>4.9382167388239617</v>
      </c>
      <c r="M143" s="13">
        <v>802434408</v>
      </c>
      <c r="N143" s="13" t="s">
        <v>1372</v>
      </c>
      <c r="O143" s="13">
        <v>55.537223898139715</v>
      </c>
      <c r="P143" s="13">
        <v>318.36312443955114</v>
      </c>
      <c r="Q143" s="15"/>
      <c r="R143" s="20">
        <v>10.612104147985038</v>
      </c>
      <c r="T143" s="118">
        <v>-314.50531372769291</v>
      </c>
      <c r="U143" s="118">
        <v>115.04042894924993</v>
      </c>
      <c r="V143" s="20">
        <v>28.273251153369401</v>
      </c>
      <c r="W143" s="20">
        <v>54.563327582033935</v>
      </c>
      <c r="X143" s="20">
        <v>44.129284454216332</v>
      </c>
    </row>
    <row r="144" spans="1:24">
      <c r="A144" s="13" t="s">
        <v>698</v>
      </c>
      <c r="B144" s="13">
        <v>60</v>
      </c>
      <c r="C144" s="13" t="s">
        <v>372</v>
      </c>
      <c r="D144" s="14">
        <v>-26288.325996333875</v>
      </c>
      <c r="E144" s="17">
        <v>26</v>
      </c>
      <c r="F144" s="13" t="s">
        <v>699</v>
      </c>
      <c r="G144" s="13" t="s">
        <v>1032</v>
      </c>
      <c r="H144" s="13" t="s">
        <v>1600</v>
      </c>
      <c r="I144" s="13" t="s">
        <v>1031</v>
      </c>
      <c r="J144" s="13" t="s">
        <v>1033</v>
      </c>
      <c r="K144" s="13" t="s">
        <v>791</v>
      </c>
      <c r="L144" s="13" t="s">
        <v>1205</v>
      </c>
      <c r="M144" s="13" t="s">
        <v>1601</v>
      </c>
      <c r="N144" s="13" t="s">
        <v>1602</v>
      </c>
      <c r="P144" s="13">
        <v>794.70426046892601</v>
      </c>
      <c r="Q144" s="16" t="s">
        <v>2232</v>
      </c>
      <c r="R144" s="20">
        <v>26.490142015630866</v>
      </c>
      <c r="T144" s="118">
        <v>6.9036080825404866</v>
      </c>
      <c r="U144" s="118">
        <v>89.153223815711655</v>
      </c>
      <c r="V144" s="20">
        <v>28.90770065631337</v>
      </c>
      <c r="W144" s="20">
        <v>41.638132720010205</v>
      </c>
      <c r="X144" s="20">
        <v>66.671850377271284</v>
      </c>
    </row>
    <row r="145" spans="1:24">
      <c r="A145" s="13" t="s">
        <v>147</v>
      </c>
      <c r="B145" s="13">
        <v>60</v>
      </c>
      <c r="C145" s="13" t="s">
        <v>372</v>
      </c>
      <c r="D145" s="14">
        <v>245441.95453406643</v>
      </c>
      <c r="E145" s="17">
        <v>280.5</v>
      </c>
      <c r="F145" s="13" t="s">
        <v>352</v>
      </c>
      <c r="G145" s="13">
        <v>-1749407000</v>
      </c>
      <c r="H145" s="13" t="s">
        <v>1603</v>
      </c>
      <c r="I145" s="13">
        <v>-23.232543396935213</v>
      </c>
      <c r="J145" s="13">
        <v>-2968515000</v>
      </c>
      <c r="K145" s="13">
        <v>127774000</v>
      </c>
      <c r="L145" s="13" t="s">
        <v>1604</v>
      </c>
      <c r="M145" s="13">
        <v>38971070000</v>
      </c>
      <c r="N145" s="13" t="s">
        <v>1373</v>
      </c>
      <c r="O145" s="13">
        <v>107.83428805511595</v>
      </c>
      <c r="P145" s="13">
        <v>2582.5467777686708</v>
      </c>
      <c r="Q145" s="15"/>
      <c r="R145" s="20">
        <v>86.084892592289023</v>
      </c>
      <c r="T145" s="120">
        <v>534.80164360992171</v>
      </c>
      <c r="U145" s="120">
        <v>241.3449621492218</v>
      </c>
      <c r="V145" s="20">
        <v>87.799306048740092</v>
      </c>
      <c r="W145" s="20">
        <v>98.803214768866141</v>
      </c>
      <c r="X145" s="20">
        <v>81.791069209492036</v>
      </c>
    </row>
    <row r="146" spans="1:24">
      <c r="A146" s="13" t="s">
        <v>103</v>
      </c>
      <c r="B146" s="13">
        <v>60</v>
      </c>
      <c r="C146" s="13" t="s">
        <v>372</v>
      </c>
      <c r="D146" s="14">
        <v>-2983.0552734257762</v>
      </c>
      <c r="E146" s="17">
        <v>24.1</v>
      </c>
      <c r="F146" s="13" t="s">
        <v>200</v>
      </c>
      <c r="G146" s="13">
        <v>-87222048</v>
      </c>
      <c r="H146" s="13" t="s">
        <v>1605</v>
      </c>
      <c r="I146" s="13">
        <v>10.378746610526315</v>
      </c>
      <c r="J146" s="13">
        <v>739485696</v>
      </c>
      <c r="K146" s="13">
        <v>71250000</v>
      </c>
      <c r="L146" s="13">
        <v>2.2160672057137396</v>
      </c>
      <c r="M146" s="13">
        <v>1638750000</v>
      </c>
      <c r="N146" s="13" t="s">
        <v>1119</v>
      </c>
      <c r="O146" s="13">
        <v>89.410013938106616</v>
      </c>
      <c r="P146" s="13">
        <v>435.02842427262686</v>
      </c>
      <c r="Q146" s="15"/>
      <c r="R146" s="20">
        <v>14.500947475754229</v>
      </c>
      <c r="T146" s="118">
        <v>23.12459943139821</v>
      </c>
      <c r="U146" s="120">
        <v>12.521261194585662</v>
      </c>
      <c r="V146" s="20">
        <v>72.301696579441426</v>
      </c>
      <c r="W146" s="20">
        <v>63.4307820751782</v>
      </c>
      <c r="X146" s="20">
        <v>58.09097065323995</v>
      </c>
    </row>
    <row r="147" spans="1:24">
      <c r="A147" s="13" t="s">
        <v>457</v>
      </c>
      <c r="B147" s="13">
        <v>60</v>
      </c>
      <c r="C147" s="13" t="s">
        <v>372</v>
      </c>
      <c r="D147" s="14">
        <v>-29654.486849712852</v>
      </c>
      <c r="E147" s="17">
        <v>15.65</v>
      </c>
      <c r="F147" s="13" t="s">
        <v>350</v>
      </c>
      <c r="G147" s="13">
        <v>77681643</v>
      </c>
      <c r="H147" s="13" t="s">
        <v>1606</v>
      </c>
      <c r="I147" s="13">
        <v>7.1371317507142855</v>
      </c>
      <c r="J147" s="13">
        <v>9991984451</v>
      </c>
      <c r="K147" s="13">
        <v>1400000000</v>
      </c>
      <c r="L147" s="13">
        <v>2.1016846156018905</v>
      </c>
      <c r="M147" s="13">
        <v>21000000000</v>
      </c>
      <c r="N147" s="13" t="s">
        <v>1034</v>
      </c>
      <c r="O147" s="13">
        <v>58.537070806255585</v>
      </c>
      <c r="P147" s="13">
        <v>624.4885024941708</v>
      </c>
      <c r="Q147" s="16" t="s">
        <v>2379</v>
      </c>
      <c r="R147" s="20">
        <v>20.816283416472359</v>
      </c>
      <c r="T147" s="118">
        <v>-85.275296049140721</v>
      </c>
      <c r="U147" s="118">
        <v>57.351630602912955</v>
      </c>
      <c r="V147" s="20">
        <v>20.738836017267111</v>
      </c>
      <c r="W147" s="20">
        <v>42.121586360920702</v>
      </c>
      <c r="X147" s="20">
        <v>45.187360265815968</v>
      </c>
    </row>
    <row r="148" spans="1:24">
      <c r="A148" s="13" t="s">
        <v>459</v>
      </c>
      <c r="B148" s="13">
        <v>60</v>
      </c>
      <c r="C148" s="13" t="s">
        <v>372</v>
      </c>
      <c r="D148" s="14">
        <v>-16002.154266309673</v>
      </c>
      <c r="E148" s="17">
        <v>31.24</v>
      </c>
      <c r="F148" s="13" t="s">
        <v>208</v>
      </c>
      <c r="G148" s="13">
        <v>737659411</v>
      </c>
      <c r="H148" s="13" t="s">
        <v>1607</v>
      </c>
      <c r="I148" s="13">
        <v>14.936897663493051</v>
      </c>
      <c r="J148" s="13">
        <v>16106307516</v>
      </c>
      <c r="K148" s="13">
        <v>1078290009</v>
      </c>
      <c r="L148" s="13">
        <v>2.0084491891058711</v>
      </c>
      <c r="M148" s="13">
        <v>32348700270</v>
      </c>
      <c r="N148" s="13" t="s">
        <v>1311</v>
      </c>
      <c r="O148" s="13">
        <v>55.741824471158907</v>
      </c>
      <c r="P148" s="13">
        <v>656.26475173309416</v>
      </c>
      <c r="Q148" s="16" t="s">
        <v>2380</v>
      </c>
      <c r="R148" s="20">
        <v>21.875491724436472</v>
      </c>
      <c r="T148" s="118">
        <v>21.170702012185814</v>
      </c>
      <c r="U148" s="120">
        <v>26.351934333001488</v>
      </c>
      <c r="V148" s="20">
        <v>53.019002020850181</v>
      </c>
      <c r="W148" s="20">
        <v>45.473039189159294</v>
      </c>
      <c r="X148" s="20">
        <v>67.969062794673732</v>
      </c>
    </row>
    <row r="149" spans="1:24">
      <c r="A149" s="13" t="s">
        <v>20</v>
      </c>
      <c r="B149" s="13">
        <v>60</v>
      </c>
      <c r="C149" s="13" t="s">
        <v>372</v>
      </c>
      <c r="D149" s="14">
        <v>1309.2255966836497</v>
      </c>
      <c r="E149" s="17">
        <v>9.32</v>
      </c>
      <c r="F149" s="13" t="s">
        <v>287</v>
      </c>
      <c r="G149" s="13">
        <v>-80036018</v>
      </c>
      <c r="H149" s="13" t="s">
        <v>1374</v>
      </c>
      <c r="I149" s="13">
        <v>4.3377910374999997</v>
      </c>
      <c r="J149" s="13">
        <v>1735116415</v>
      </c>
      <c r="K149" s="13">
        <v>400000000</v>
      </c>
      <c r="L149" s="13">
        <v>2.0747887397515052</v>
      </c>
      <c r="M149" s="13">
        <v>3600000000</v>
      </c>
      <c r="N149" s="13" t="s">
        <v>1082</v>
      </c>
      <c r="O149" s="13">
        <v>62.669573509340381</v>
      </c>
      <c r="P149" s="13">
        <v>1496.0966178815343</v>
      </c>
      <c r="Q149" s="15"/>
      <c r="R149" s="20">
        <v>49.86988726271781</v>
      </c>
      <c r="T149" s="120">
        <v>11.147582021987983</v>
      </c>
      <c r="U149" s="118">
        <v>12.445437422356465</v>
      </c>
      <c r="V149" s="20">
        <v>58.007056437638518</v>
      </c>
      <c r="W149" s="20">
        <v>51.282550321302097</v>
      </c>
      <c r="X149" s="20">
        <v>70.3079743969909</v>
      </c>
    </row>
    <row r="150" spans="1:24">
      <c r="A150" s="13" t="s">
        <v>345</v>
      </c>
      <c r="B150" s="13">
        <v>60</v>
      </c>
      <c r="C150" s="13" t="s">
        <v>372</v>
      </c>
      <c r="D150" s="14">
        <v>-3337.073427166697</v>
      </c>
      <c r="E150" s="17">
        <v>7.65</v>
      </c>
      <c r="F150" s="13" t="s">
        <v>376</v>
      </c>
      <c r="G150" s="13">
        <v>51151779</v>
      </c>
      <c r="H150" s="13" t="s">
        <v>1608</v>
      </c>
      <c r="I150" s="13">
        <v>6.1142555901886793</v>
      </c>
      <c r="J150" s="13">
        <v>16202777314</v>
      </c>
      <c r="K150" s="13">
        <v>2650000000</v>
      </c>
      <c r="L150" s="13">
        <v>1.1448654536510776</v>
      </c>
      <c r="M150" s="13">
        <v>18550000000</v>
      </c>
      <c r="N150" s="13" t="s">
        <v>1250</v>
      </c>
      <c r="O150" s="13">
        <v>51.941410134350868</v>
      </c>
      <c r="P150" s="13">
        <v>116.7948507030918</v>
      </c>
      <c r="Q150" s="15"/>
      <c r="R150" s="20">
        <v>3.8931616901030597</v>
      </c>
      <c r="T150" s="118">
        <v>-11.927381821875525</v>
      </c>
      <c r="U150" s="120">
        <v>7.4836737984077395</v>
      </c>
      <c r="V150" s="20">
        <v>36.760938883976131</v>
      </c>
      <c r="W150" s="20">
        <v>44.800133160780007</v>
      </c>
      <c r="X150" s="20">
        <v>47.120440328419818</v>
      </c>
    </row>
    <row r="151" spans="1:24">
      <c r="A151" s="13" t="s">
        <v>238</v>
      </c>
      <c r="B151" s="13">
        <v>60</v>
      </c>
      <c r="C151" s="13" t="s">
        <v>372</v>
      </c>
      <c r="D151" s="13">
        <v>-509.07852836119093</v>
      </c>
      <c r="E151" s="17">
        <v>1.57</v>
      </c>
      <c r="F151" s="13" t="s">
        <v>233</v>
      </c>
      <c r="G151" s="13">
        <v>-222958515</v>
      </c>
      <c r="H151" s="13" t="s">
        <v>1609</v>
      </c>
      <c r="I151" s="13">
        <v>3.2447094710061264</v>
      </c>
      <c r="J151" s="13">
        <v>7606887578</v>
      </c>
      <c r="K151" s="13">
        <v>2344397132</v>
      </c>
      <c r="L151" s="13">
        <v>0.30819400286396609</v>
      </c>
      <c r="M151" s="13">
        <v>2344397132</v>
      </c>
      <c r="N151" s="13" t="s">
        <v>641</v>
      </c>
      <c r="O151" s="13">
        <v>51.785969540941842</v>
      </c>
      <c r="P151" s="13">
        <v>253.82441356854017</v>
      </c>
      <c r="Q151" s="15"/>
      <c r="R151" s="20">
        <v>8.4608137856180061</v>
      </c>
      <c r="T151" s="118">
        <v>-2.4350498171280233</v>
      </c>
      <c r="U151" s="120">
        <v>-7.4674408995157915</v>
      </c>
      <c r="V151" s="20">
        <v>28.278556266222996</v>
      </c>
      <c r="W151" s="20">
        <v>51.160339856834703</v>
      </c>
      <c r="X151" s="20">
        <v>36.468911143412683</v>
      </c>
    </row>
    <row r="152" spans="1:24">
      <c r="A152" s="13" t="s">
        <v>545</v>
      </c>
      <c r="B152" s="13">
        <v>60</v>
      </c>
      <c r="C152" s="13" t="s">
        <v>372</v>
      </c>
      <c r="D152" s="14">
        <v>-10425.377906892192</v>
      </c>
      <c r="E152" s="17">
        <v>6.09</v>
      </c>
      <c r="F152" s="13" t="s">
        <v>357</v>
      </c>
      <c r="G152" s="13">
        <v>-35370132</v>
      </c>
      <c r="H152" s="13" t="s">
        <v>1610</v>
      </c>
      <c r="I152" s="13">
        <v>2.6922194051282053</v>
      </c>
      <c r="J152" s="13">
        <v>1049965568</v>
      </c>
      <c r="K152" s="13">
        <v>390000000</v>
      </c>
      <c r="L152" s="13">
        <v>2.228644511131245</v>
      </c>
      <c r="M152" s="13">
        <v>2340000000</v>
      </c>
      <c r="N152" s="13" t="s">
        <v>1118</v>
      </c>
      <c r="O152" s="13">
        <v>46.682109249306571</v>
      </c>
      <c r="P152" s="13">
        <v>470</v>
      </c>
      <c r="Q152" s="16" t="s">
        <v>2232</v>
      </c>
      <c r="R152" s="20">
        <v>15.666666666666666</v>
      </c>
      <c r="T152" s="118">
        <v>-16.213284371807646</v>
      </c>
      <c r="U152" s="118"/>
      <c r="V152" s="20">
        <v>14.731488303566248</v>
      </c>
      <c r="W152" s="20">
        <v>63.97950007450045</v>
      </c>
      <c r="X152" s="20">
        <v>47.635513534195802</v>
      </c>
    </row>
    <row r="153" spans="1:24">
      <c r="A153" s="13" t="s">
        <v>305</v>
      </c>
      <c r="B153" s="13">
        <v>60</v>
      </c>
      <c r="C153" s="13" t="s">
        <v>372</v>
      </c>
      <c r="D153" s="13">
        <v>-70.406522725519068</v>
      </c>
      <c r="E153" s="17">
        <v>2.36</v>
      </c>
      <c r="F153" s="13" t="s">
        <v>349</v>
      </c>
      <c r="G153" s="13">
        <v>-18291894</v>
      </c>
      <c r="H153" s="13" t="s">
        <v>1611</v>
      </c>
      <c r="I153" s="13">
        <v>2.4947213800000001</v>
      </c>
      <c r="J153" s="13">
        <v>1496832828</v>
      </c>
      <c r="K153" s="13">
        <v>600000000</v>
      </c>
      <c r="L153" s="13">
        <v>0.80169273251668693</v>
      </c>
      <c r="M153" s="13">
        <v>1200000000</v>
      </c>
      <c r="N153" s="13" t="s">
        <v>1251</v>
      </c>
      <c r="O153" s="13">
        <v>27.829858360971983</v>
      </c>
      <c r="P153" s="13">
        <v>1316.160399972701</v>
      </c>
      <c r="Q153" s="15"/>
      <c r="R153" s="20">
        <v>43.872013332423371</v>
      </c>
      <c r="T153" s="118">
        <v>-1.847596871030297</v>
      </c>
      <c r="U153" s="120">
        <v>-1.9011858463704856</v>
      </c>
      <c r="V153" s="20">
        <v>37.622101755939333</v>
      </c>
      <c r="W153" s="20">
        <v>33.820249080969724</v>
      </c>
      <c r="X153" s="20">
        <v>44.31875632011748</v>
      </c>
    </row>
    <row r="154" spans="1:24">
      <c r="A154" s="13" t="s">
        <v>15</v>
      </c>
      <c r="B154" s="13">
        <v>60</v>
      </c>
      <c r="C154" s="13" t="s">
        <v>372</v>
      </c>
      <c r="D154" s="14">
        <v>-583.38854991123674</v>
      </c>
      <c r="E154" s="17">
        <v>2.0499999999999998</v>
      </c>
      <c r="F154" s="13" t="s">
        <v>349</v>
      </c>
      <c r="G154" s="13">
        <v>3624504</v>
      </c>
      <c r="H154" s="13" t="s">
        <v>1612</v>
      </c>
      <c r="I154" s="13">
        <v>9.5033579990742467</v>
      </c>
      <c r="J154" s="13">
        <v>1874835039</v>
      </c>
      <c r="K154" s="13">
        <v>197281323</v>
      </c>
      <c r="L154" s="13">
        <v>0.21045192659214004</v>
      </c>
      <c r="M154" s="13">
        <v>394562646</v>
      </c>
      <c r="N154" s="13" t="s">
        <v>1193</v>
      </c>
      <c r="O154" s="13">
        <v>53.819584052075228</v>
      </c>
      <c r="P154" s="13">
        <v>141.84727729399248</v>
      </c>
      <c r="Q154" s="16" t="s">
        <v>2381</v>
      </c>
      <c r="R154" s="20">
        <v>4.7282425764664158</v>
      </c>
      <c r="T154" s="118">
        <v>-3.6389962234231676</v>
      </c>
      <c r="U154" s="120">
        <v>-4.0819695668997547</v>
      </c>
      <c r="V154" s="20">
        <v>55.984368683676976</v>
      </c>
      <c r="W154" s="20">
        <v>46.067580740705168</v>
      </c>
      <c r="X154" s="20">
        <v>46.48889201375669</v>
      </c>
    </row>
    <row r="155" spans="1:24">
      <c r="A155" s="13" t="s">
        <v>18</v>
      </c>
      <c r="B155" s="13">
        <v>60</v>
      </c>
      <c r="C155" s="13" t="s">
        <v>372</v>
      </c>
      <c r="D155" s="14">
        <v>-1962.5985823781634</v>
      </c>
      <c r="E155" s="17">
        <v>34.28</v>
      </c>
      <c r="F155" s="13" t="s">
        <v>287</v>
      </c>
      <c r="G155" s="13">
        <v>31231591</v>
      </c>
      <c r="H155" s="13" t="s">
        <v>1613</v>
      </c>
      <c r="I155" s="13">
        <v>13.399435777777779</v>
      </c>
      <c r="J155" s="13">
        <v>723569532</v>
      </c>
      <c r="K155" s="13">
        <v>54000000</v>
      </c>
      <c r="L155" s="13">
        <v>2.5374202737989249</v>
      </c>
      <c r="M155" s="13">
        <v>1836000000</v>
      </c>
      <c r="N155" s="13" t="s">
        <v>849</v>
      </c>
      <c r="O155" s="13">
        <v>60.410642505321476</v>
      </c>
      <c r="P155" s="13">
        <v>467.18523767958499</v>
      </c>
      <c r="Q155" s="15"/>
      <c r="R155" s="20">
        <v>15.572841255986166</v>
      </c>
      <c r="T155" s="118">
        <v>-16.357006594630974</v>
      </c>
      <c r="U155" s="120">
        <v>19.102176954299921</v>
      </c>
      <c r="V155" s="20">
        <v>43.92521323483323</v>
      </c>
      <c r="W155" s="20">
        <v>54.07336674361671</v>
      </c>
      <c r="X155" s="20">
        <v>51.20278964125653</v>
      </c>
    </row>
    <row r="156" spans="1:24">
      <c r="A156" s="13" t="s">
        <v>73</v>
      </c>
      <c r="B156" s="13">
        <v>60</v>
      </c>
      <c r="C156" s="13" t="s">
        <v>372</v>
      </c>
      <c r="D156" s="14">
        <v>-1015.7911411948639</v>
      </c>
      <c r="E156" s="17">
        <v>9.75</v>
      </c>
      <c r="F156" s="13" t="s">
        <v>287</v>
      </c>
      <c r="G156" s="13">
        <v>111486274</v>
      </c>
      <c r="H156" s="13" t="s">
        <v>1614</v>
      </c>
      <c r="I156" s="13">
        <v>8.8614631346938779</v>
      </c>
      <c r="J156" s="13">
        <v>4342116936</v>
      </c>
      <c r="K156" s="13">
        <v>490000000</v>
      </c>
      <c r="L156" s="13">
        <v>1.0156336333177003</v>
      </c>
      <c r="M156" s="13">
        <v>4410000000</v>
      </c>
      <c r="N156" s="13" t="s">
        <v>610</v>
      </c>
      <c r="O156" s="13">
        <v>24.591625636326011</v>
      </c>
      <c r="P156" s="13">
        <v>120.31259071768613</v>
      </c>
      <c r="Q156" s="15"/>
      <c r="R156" s="20">
        <v>4.0104196905895382</v>
      </c>
      <c r="T156" s="118">
        <v>-12.405120029965957</v>
      </c>
      <c r="U156" s="120">
        <v>4.5127097416959927</v>
      </c>
      <c r="V156" s="20">
        <v>39.647563025202999</v>
      </c>
      <c r="W156" s="20">
        <v>63.514100071981559</v>
      </c>
      <c r="X156" s="20">
        <v>44.666086601165105</v>
      </c>
    </row>
    <row r="157" spans="1:24">
      <c r="A157" s="13" t="s">
        <v>95</v>
      </c>
      <c r="B157" s="13">
        <v>60</v>
      </c>
      <c r="C157" s="13" t="s">
        <v>372</v>
      </c>
      <c r="D157" s="14">
        <v>-6462.9604398935926</v>
      </c>
      <c r="E157" s="17">
        <v>39.46</v>
      </c>
      <c r="F157" s="13" t="s">
        <v>355</v>
      </c>
      <c r="G157" s="13">
        <v>-26354647</v>
      </c>
      <c r="H157" s="13" t="s">
        <v>1252</v>
      </c>
      <c r="I157" s="13">
        <v>18.193141782608695</v>
      </c>
      <c r="J157" s="13">
        <v>418442261</v>
      </c>
      <c r="K157" s="13">
        <v>23000000</v>
      </c>
      <c r="L157" s="13">
        <v>2.0886991622483371</v>
      </c>
      <c r="M157" s="13">
        <v>874000000</v>
      </c>
      <c r="N157" s="13" t="s">
        <v>620</v>
      </c>
      <c r="O157" s="13">
        <v>77.610472899512956</v>
      </c>
      <c r="P157" s="13">
        <v>373.34109652384262</v>
      </c>
      <c r="Q157" s="15"/>
      <c r="R157" s="20">
        <v>12.44470321746142</v>
      </c>
      <c r="T157" s="118">
        <v>-19.540149898385337</v>
      </c>
      <c r="U157" s="120">
        <v>6.2127266284208815</v>
      </c>
      <c r="V157" s="20">
        <v>47.030395460362683</v>
      </c>
      <c r="W157" s="20">
        <v>43.099187542133421</v>
      </c>
      <c r="X157" s="20">
        <v>47.586556247309026</v>
      </c>
    </row>
    <row r="158" spans="1:24">
      <c r="A158" s="13" t="s">
        <v>258</v>
      </c>
      <c r="B158" s="13">
        <v>60</v>
      </c>
      <c r="C158" s="13" t="s">
        <v>372</v>
      </c>
      <c r="D158" s="14">
        <v>53467.197358041718</v>
      </c>
      <c r="E158" s="17">
        <v>92.45</v>
      </c>
      <c r="F158" s="13" t="s">
        <v>255</v>
      </c>
      <c r="G158" s="13">
        <v>-90890793</v>
      </c>
      <c r="H158" s="13" t="s">
        <v>1615</v>
      </c>
      <c r="I158" s="13">
        <v>144.20925423952113</v>
      </c>
      <c r="J158" s="13">
        <v>28844632356</v>
      </c>
      <c r="K158" s="13">
        <v>200019288</v>
      </c>
      <c r="L158" s="13">
        <v>0.62409309634537402</v>
      </c>
      <c r="M158" s="13">
        <v>18001735920</v>
      </c>
      <c r="N158" s="13" t="s">
        <v>1253</v>
      </c>
      <c r="O158" s="13">
        <v>30.081226856197521</v>
      </c>
      <c r="P158" s="13">
        <v>2880.3596134026889</v>
      </c>
      <c r="Q158" s="15"/>
      <c r="R158" s="20">
        <v>96.011987113422961</v>
      </c>
      <c r="T158" s="118">
        <v>19.250092815762656</v>
      </c>
      <c r="U158" s="120">
        <v>18.566395217977032</v>
      </c>
      <c r="V158" s="20">
        <v>54.254128737897112</v>
      </c>
      <c r="W158" s="20">
        <v>60.838328626048053</v>
      </c>
      <c r="X158" s="20">
        <v>55.516611691521085</v>
      </c>
    </row>
    <row r="159" spans="1:24">
      <c r="A159" s="13" t="s">
        <v>60</v>
      </c>
      <c r="B159" s="13">
        <v>60</v>
      </c>
      <c r="C159" s="13" t="s">
        <v>372</v>
      </c>
      <c r="D159" s="14">
        <v>-46168.483903161643</v>
      </c>
      <c r="E159" s="17">
        <v>89.3</v>
      </c>
      <c r="F159" s="13" t="s">
        <v>355</v>
      </c>
      <c r="G159" s="13">
        <v>11913466</v>
      </c>
      <c r="H159" s="13" t="s">
        <v>1375</v>
      </c>
      <c r="I159" s="13">
        <v>12.862473866666667</v>
      </c>
      <c r="J159" s="13">
        <v>385874216</v>
      </c>
      <c r="K159" s="13">
        <v>30000000</v>
      </c>
      <c r="L159" s="13">
        <v>6.5306255134704312</v>
      </c>
      <c r="M159" s="13">
        <v>2520000000</v>
      </c>
      <c r="N159" s="13" t="s">
        <v>850</v>
      </c>
      <c r="O159" s="13">
        <v>89.311552722303588</v>
      </c>
      <c r="P159" s="13">
        <v>971.9361196070596</v>
      </c>
      <c r="Q159" s="15"/>
      <c r="R159" s="20">
        <v>32.397870653568653</v>
      </c>
      <c r="T159" s="118">
        <v>63.384847111987597</v>
      </c>
      <c r="U159" s="118">
        <v>165.24707002585274</v>
      </c>
      <c r="V159" s="20">
        <v>49.554598259716258</v>
      </c>
      <c r="W159" s="20">
        <v>45.786695437784545</v>
      </c>
      <c r="X159" s="20">
        <v>64.965587410009704</v>
      </c>
    </row>
    <row r="160" spans="1:24">
      <c r="A160" s="13" t="s">
        <v>317</v>
      </c>
      <c r="B160" s="13">
        <v>60</v>
      </c>
      <c r="C160" s="13" t="s">
        <v>372</v>
      </c>
      <c r="D160" s="14">
        <v>-7720.9627468799627</v>
      </c>
      <c r="E160" s="17">
        <v>32.82</v>
      </c>
      <c r="F160" s="13" t="s">
        <v>221</v>
      </c>
      <c r="G160" s="13">
        <v>85099618</v>
      </c>
      <c r="H160" s="13" t="s">
        <v>1617</v>
      </c>
      <c r="I160" s="13">
        <v>45.94281234416593</v>
      </c>
      <c r="J160" s="13">
        <v>15253371409</v>
      </c>
      <c r="K160" s="13">
        <v>332007786</v>
      </c>
      <c r="L160" s="13">
        <v>0.71828428248560461</v>
      </c>
      <c r="M160" s="13">
        <v>10956256938</v>
      </c>
      <c r="N160" s="13" t="s">
        <v>851</v>
      </c>
      <c r="O160" s="13">
        <v>29.746366599996623</v>
      </c>
      <c r="P160" s="13">
        <v>537.44548421631112</v>
      </c>
      <c r="Q160" s="15"/>
      <c r="R160" s="20">
        <v>17.914849473877037</v>
      </c>
      <c r="T160" s="118">
        <v>-3.0799306269256732</v>
      </c>
      <c r="U160" s="120">
        <v>9.0899912534980842</v>
      </c>
      <c r="V160" s="20">
        <v>37.954937531714997</v>
      </c>
      <c r="W160" s="20">
        <v>45.360542715708235</v>
      </c>
      <c r="X160" s="20">
        <v>50.723572339231524</v>
      </c>
    </row>
    <row r="161" spans="1:24">
      <c r="A161" s="13" t="s">
        <v>389</v>
      </c>
      <c r="B161" s="13">
        <v>60</v>
      </c>
      <c r="C161" s="13" t="s">
        <v>372</v>
      </c>
      <c r="D161" s="14">
        <v>-2963.2632581976104</v>
      </c>
      <c r="E161" s="17">
        <v>7.14</v>
      </c>
      <c r="F161" s="13" t="s">
        <v>390</v>
      </c>
      <c r="G161" s="13">
        <v>171355700</v>
      </c>
      <c r="H161" s="13" t="s">
        <v>1376</v>
      </c>
      <c r="I161" s="13">
        <v>4.2037920171428569</v>
      </c>
      <c r="J161" s="13">
        <v>1471327206</v>
      </c>
      <c r="K161" s="13">
        <v>350000000</v>
      </c>
      <c r="L161" s="13">
        <v>1.6651632553309832</v>
      </c>
      <c r="M161" s="13">
        <v>2450000000</v>
      </c>
      <c r="N161" s="13" t="s">
        <v>1254</v>
      </c>
      <c r="O161" s="13">
        <v>88.73511689090617</v>
      </c>
      <c r="P161" s="13">
        <v>813.91790459328865</v>
      </c>
      <c r="Q161" s="15"/>
      <c r="R161" s="20">
        <v>27.13059681977629</v>
      </c>
      <c r="T161" s="118">
        <v>5.8399336655346179</v>
      </c>
      <c r="U161" s="120">
        <v>0.78514965975217343</v>
      </c>
      <c r="V161" s="20">
        <v>51.317997875031097</v>
      </c>
      <c r="W161" s="20">
        <v>58.390781017234197</v>
      </c>
      <c r="X161" s="20">
        <v>54.093516711339817</v>
      </c>
    </row>
    <row r="162" spans="1:24">
      <c r="A162" s="13" t="s">
        <v>391</v>
      </c>
      <c r="B162" s="13">
        <v>60</v>
      </c>
      <c r="C162" s="13" t="s">
        <v>372</v>
      </c>
      <c r="D162" s="14">
        <v>8798.9247282657252</v>
      </c>
      <c r="E162" s="17">
        <v>28</v>
      </c>
      <c r="F162" s="13" t="s">
        <v>287</v>
      </c>
      <c r="G162" s="13">
        <v>-2418566</v>
      </c>
      <c r="H162" s="13" t="s">
        <v>1618</v>
      </c>
      <c r="I162" s="13">
        <v>1.5504114553990611</v>
      </c>
      <c r="J162" s="13">
        <v>16511882</v>
      </c>
      <c r="K162" s="13">
        <v>10650000</v>
      </c>
      <c r="L162" s="13">
        <v>17.41473200934939</v>
      </c>
      <c r="M162" s="13">
        <v>287550000</v>
      </c>
      <c r="N162" s="13" t="s">
        <v>1619</v>
      </c>
      <c r="O162" s="13">
        <v>49.366315461455031</v>
      </c>
      <c r="P162" s="13">
        <v>1929.5794998450151</v>
      </c>
      <c r="Q162" s="15"/>
      <c r="R162" s="20">
        <v>64.319316661500508</v>
      </c>
      <c r="T162" s="118">
        <v>-5.696153423428072</v>
      </c>
      <c r="U162" s="120">
        <v>12.369729071744473</v>
      </c>
      <c r="V162" s="20">
        <v>53.968114114377599</v>
      </c>
      <c r="W162" s="20">
        <v>55.917269793692661</v>
      </c>
      <c r="X162" s="20">
        <v>49.356193896312838</v>
      </c>
    </row>
    <row r="163" spans="1:24">
      <c r="A163" s="13" t="s">
        <v>53</v>
      </c>
      <c r="B163" s="13">
        <v>60</v>
      </c>
      <c r="C163" s="13" t="s">
        <v>372</v>
      </c>
      <c r="D163" s="14">
        <v>-11686.820770273769</v>
      </c>
      <c r="E163" s="17">
        <v>20.6</v>
      </c>
      <c r="F163" s="13" t="s">
        <v>375</v>
      </c>
      <c r="G163" s="13">
        <v>24742161</v>
      </c>
      <c r="H163" s="13" t="s">
        <v>1620</v>
      </c>
      <c r="I163" s="13">
        <v>6.7165122588235295</v>
      </c>
      <c r="J163" s="13">
        <v>1141807084</v>
      </c>
      <c r="K163" s="13">
        <v>170000000</v>
      </c>
      <c r="L163" s="13">
        <v>2.9777359482558614</v>
      </c>
      <c r="M163" s="13">
        <v>3400000000</v>
      </c>
      <c r="N163" s="13" t="s">
        <v>852</v>
      </c>
      <c r="O163" s="13">
        <v>67.602118559514665</v>
      </c>
      <c r="P163" s="13">
        <v>279.19143161010822</v>
      </c>
      <c r="Q163" s="16" t="s">
        <v>2203</v>
      </c>
      <c r="R163" s="20">
        <v>9.3063810536702736</v>
      </c>
      <c r="T163" s="118">
        <v>-52.214585228911865</v>
      </c>
      <c r="U163" s="118">
        <v>32.895019429749368</v>
      </c>
      <c r="V163" s="20">
        <v>40.436336664839111</v>
      </c>
      <c r="W163" s="20">
        <v>31.261660859974842</v>
      </c>
      <c r="X163" s="20">
        <v>47.51447633962745</v>
      </c>
    </row>
    <row r="164" spans="1:24">
      <c r="A164" s="13" t="s">
        <v>700</v>
      </c>
      <c r="B164" s="13">
        <v>60</v>
      </c>
      <c r="C164" s="13" t="s">
        <v>372</v>
      </c>
      <c r="D164" s="13" t="s">
        <v>1396</v>
      </c>
      <c r="E164" s="13" t="s">
        <v>1621</v>
      </c>
      <c r="H164" s="13">
        <v>0</v>
      </c>
      <c r="N164" s="13" t="s">
        <v>777</v>
      </c>
      <c r="Q164" s="15"/>
      <c r="R164" s="165" t="str">
        <f t="shared" ref="R164:R194" si="2">IF(OR(H164="", H165="", Q164=0), "", IF(H164&lt;H165, LN(H165/H164)/10, ""))</f>
        <v/>
      </c>
      <c r="T164" s="118"/>
      <c r="U164" s="118"/>
      <c r="V164" s="20"/>
      <c r="W164" s="20"/>
      <c r="X164" s="20"/>
    </row>
    <row r="165" spans="1:24">
      <c r="A165" s="13" t="s">
        <v>485</v>
      </c>
      <c r="B165" s="13">
        <v>60</v>
      </c>
      <c r="C165" s="13" t="s">
        <v>372</v>
      </c>
      <c r="D165" s="14">
        <v>-575.42099033666364</v>
      </c>
      <c r="E165" s="17">
        <v>10.7</v>
      </c>
      <c r="F165" s="13" t="s">
        <v>233</v>
      </c>
      <c r="G165" s="13">
        <v>80169598</v>
      </c>
      <c r="H165" s="13" t="s">
        <v>1622</v>
      </c>
      <c r="I165" s="13">
        <v>1.3315031954937939</v>
      </c>
      <c r="J165" s="13">
        <v>1973820337</v>
      </c>
      <c r="K165" s="13">
        <v>1482400000</v>
      </c>
      <c r="L165" s="13">
        <v>7.5103086750696502</v>
      </c>
      <c r="M165" s="13">
        <v>14824000000</v>
      </c>
      <c r="N165" s="13" t="s">
        <v>1377</v>
      </c>
      <c r="O165" s="13">
        <v>27.257322878498496</v>
      </c>
      <c r="P165" s="13">
        <v>1157.1162119491562</v>
      </c>
      <c r="Q165" s="16" t="s">
        <v>2222</v>
      </c>
      <c r="R165" s="20">
        <v>38.570540398305205</v>
      </c>
      <c r="T165" s="120">
        <v>14.208647314546248</v>
      </c>
      <c r="U165" s="118"/>
      <c r="V165" s="20">
        <v>32.375652603915761</v>
      </c>
      <c r="W165" s="20">
        <v>46.170647475100189</v>
      </c>
      <c r="X165" s="20">
        <v>77.212367104672225</v>
      </c>
    </row>
    <row r="166" spans="1:24">
      <c r="A166" s="13" t="s">
        <v>49</v>
      </c>
      <c r="B166" s="13">
        <v>60</v>
      </c>
      <c r="C166" s="13" t="s">
        <v>372</v>
      </c>
      <c r="D166" s="14">
        <v>-849.34812024249243</v>
      </c>
      <c r="E166" s="17">
        <v>8.19</v>
      </c>
      <c r="F166" s="13" t="s">
        <v>200</v>
      </c>
      <c r="G166" s="13">
        <v>-731122</v>
      </c>
      <c r="H166" s="13" t="s">
        <v>1623</v>
      </c>
      <c r="I166" s="13">
        <v>7.1466504500000001</v>
      </c>
      <c r="J166" s="13">
        <v>1429330090</v>
      </c>
      <c r="K166" s="13">
        <v>200000000</v>
      </c>
      <c r="L166" s="13">
        <v>1.1194055251436006</v>
      </c>
      <c r="M166" s="13">
        <v>1600000000</v>
      </c>
      <c r="N166" s="13" t="s">
        <v>651</v>
      </c>
      <c r="O166" s="13">
        <v>52.175558701832458</v>
      </c>
      <c r="P166" s="13">
        <v>64.597839983131635</v>
      </c>
      <c r="Q166" s="15"/>
      <c r="R166" s="20">
        <v>2.1532613327710544</v>
      </c>
      <c r="T166" s="118">
        <v>-2.1598821931899614</v>
      </c>
      <c r="U166" s="120">
        <v>4.6725049296410681</v>
      </c>
      <c r="V166" s="20">
        <v>51.999683193805211</v>
      </c>
      <c r="W166" s="20">
        <v>48.992886366058933</v>
      </c>
      <c r="X166" s="20">
        <v>51.585701468404174</v>
      </c>
    </row>
    <row r="167" spans="1:24">
      <c r="A167" s="13" t="s">
        <v>40</v>
      </c>
      <c r="B167" s="13">
        <v>60</v>
      </c>
      <c r="C167" s="13" t="s">
        <v>372</v>
      </c>
      <c r="D167" s="14">
        <v>-368.36370237465667</v>
      </c>
      <c r="E167" s="17">
        <v>4.47</v>
      </c>
      <c r="F167" s="13" t="s">
        <v>255</v>
      </c>
      <c r="G167" s="13">
        <v>-17925929</v>
      </c>
      <c r="H167" s="13" t="s">
        <v>1624</v>
      </c>
      <c r="I167" s="13">
        <v>12.600211145042152</v>
      </c>
      <c r="J167" s="13">
        <v>1508599655</v>
      </c>
      <c r="K167" s="13">
        <v>119728125</v>
      </c>
      <c r="L167" s="13">
        <v>0.31745499769453411</v>
      </c>
      <c r="M167" s="13">
        <v>478912500</v>
      </c>
      <c r="N167" s="13" t="s">
        <v>1195</v>
      </c>
      <c r="O167" s="13">
        <v>16.801412268278604</v>
      </c>
      <c r="P167" s="13">
        <v>318.41807765142067</v>
      </c>
      <c r="Q167" s="16" t="s">
        <v>2382</v>
      </c>
      <c r="R167" s="20">
        <v>10.613935921714022</v>
      </c>
      <c r="T167" s="118">
        <v>-7.6750341149786294</v>
      </c>
      <c r="U167" s="120">
        <v>10.31377838854592</v>
      </c>
      <c r="V167" s="20">
        <v>42.398581042948507</v>
      </c>
      <c r="W167" s="20">
        <v>36.259754943314334</v>
      </c>
      <c r="X167" s="20">
        <v>50.112767275396408</v>
      </c>
    </row>
    <row r="168" spans="1:24">
      <c r="A168" s="13" t="s">
        <v>295</v>
      </c>
      <c r="B168" s="13">
        <v>60</v>
      </c>
      <c r="C168" s="13" t="s">
        <v>372</v>
      </c>
      <c r="D168" s="14">
        <v>-59995.164654599197</v>
      </c>
      <c r="E168" s="17">
        <v>162.9</v>
      </c>
      <c r="F168" s="13" t="s">
        <v>357</v>
      </c>
      <c r="G168" s="13">
        <v>564104000</v>
      </c>
      <c r="H168" s="13" t="s">
        <v>1625</v>
      </c>
      <c r="I168" s="13">
        <v>308.2192409090909</v>
      </c>
      <c r="J168" s="13">
        <v>67808233000</v>
      </c>
      <c r="K168" s="13">
        <v>220000000</v>
      </c>
      <c r="L168" s="13">
        <v>0.51586656151326049</v>
      </c>
      <c r="M168" s="13">
        <v>34980000000</v>
      </c>
      <c r="N168" s="13" t="s">
        <v>854</v>
      </c>
      <c r="O168" s="13">
        <v>52.323195234686352</v>
      </c>
      <c r="P168" s="13">
        <v>453.90220788896181</v>
      </c>
      <c r="Q168" s="15"/>
      <c r="R168" s="20">
        <v>15.130073596298727</v>
      </c>
      <c r="T168" s="118">
        <v>-0.96031179999528149</v>
      </c>
      <c r="U168" s="120">
        <v>-17.870163511395276</v>
      </c>
      <c r="V168" s="20">
        <v>61.856186554572851</v>
      </c>
      <c r="W168" s="20">
        <v>54.173864089892248</v>
      </c>
      <c r="X168" s="20">
        <v>50.21005493440888</v>
      </c>
    </row>
    <row r="169" spans="1:24">
      <c r="A169" s="13" t="s">
        <v>67</v>
      </c>
      <c r="B169" s="13">
        <v>60</v>
      </c>
      <c r="C169" s="13" t="s">
        <v>372</v>
      </c>
      <c r="D169" s="13">
        <v>423260.41161637474</v>
      </c>
      <c r="E169" s="17">
        <v>11515</v>
      </c>
      <c r="F169" s="13" t="s">
        <v>608</v>
      </c>
      <c r="G169" s="13" t="s">
        <v>1255</v>
      </c>
      <c r="H169" s="13">
        <v>348.71699999999998</v>
      </c>
      <c r="I169" s="13" t="s">
        <v>1256</v>
      </c>
      <c r="J169" s="13" t="s">
        <v>1257</v>
      </c>
      <c r="K169" s="13" t="s">
        <v>855</v>
      </c>
      <c r="L169" s="13" t="s">
        <v>1401</v>
      </c>
      <c r="M169" s="13" t="s">
        <v>1626</v>
      </c>
      <c r="N169" s="13" t="s">
        <v>856</v>
      </c>
      <c r="P169" s="13">
        <v>1909.6846297531829</v>
      </c>
      <c r="Q169" s="15"/>
      <c r="R169" s="20">
        <v>63.656154325106094</v>
      </c>
      <c r="T169" s="118">
        <v>3729.0344356126297</v>
      </c>
      <c r="U169" s="118">
        <v>14337.597684930024</v>
      </c>
      <c r="V169" s="20">
        <v>49.334450023857123</v>
      </c>
      <c r="W169" s="20">
        <v>61.22564849608159</v>
      </c>
      <c r="X169" s="20">
        <v>62.516214213436982</v>
      </c>
    </row>
    <row r="170" spans="1:24">
      <c r="A170" s="13" t="s">
        <v>508</v>
      </c>
      <c r="B170" s="13">
        <v>60</v>
      </c>
      <c r="C170" s="13" t="s">
        <v>372</v>
      </c>
      <c r="D170" s="14">
        <v>-5758.1983471804324</v>
      </c>
      <c r="E170" s="17">
        <v>27.84</v>
      </c>
      <c r="F170" s="13" t="s">
        <v>200</v>
      </c>
      <c r="G170" s="13">
        <v>-90367678</v>
      </c>
      <c r="H170" s="13" t="s">
        <v>1627</v>
      </c>
      <c r="I170" s="13">
        <v>27.843625094170402</v>
      </c>
      <c r="J170" s="13">
        <v>1552282099</v>
      </c>
      <c r="K170" s="13">
        <v>55750000</v>
      </c>
      <c r="L170" s="13">
        <v>0.9697013197341523</v>
      </c>
      <c r="M170" s="13">
        <v>1505250000</v>
      </c>
      <c r="N170" s="13" t="s">
        <v>1628</v>
      </c>
      <c r="O170" s="13">
        <v>51.23630334503607</v>
      </c>
      <c r="P170" s="13">
        <v>113.49514281739926</v>
      </c>
      <c r="Q170" s="15"/>
      <c r="R170" s="20">
        <v>3.7831714272466419</v>
      </c>
      <c r="T170" s="118">
        <v>-32.799574803689708</v>
      </c>
      <c r="U170" s="120">
        <v>-5.1222311708639978</v>
      </c>
      <c r="V170" s="20">
        <v>49.621685152474718</v>
      </c>
      <c r="W170" s="20">
        <v>46.100729096294806</v>
      </c>
      <c r="X170" s="20">
        <v>42.990446162408375</v>
      </c>
    </row>
    <row r="171" spans="1:24">
      <c r="A171" s="13" t="s">
        <v>670</v>
      </c>
      <c r="B171" s="13">
        <v>60</v>
      </c>
      <c r="C171" s="13" t="s">
        <v>372</v>
      </c>
      <c r="D171" s="14">
        <v>-67906.894597705192</v>
      </c>
      <c r="E171" s="17">
        <v>113.6</v>
      </c>
      <c r="F171" s="13" t="s">
        <v>355</v>
      </c>
      <c r="G171" s="13">
        <v>5825744</v>
      </c>
      <c r="H171" s="13" t="s">
        <v>1629</v>
      </c>
      <c r="I171" s="13">
        <v>13.821162329032258</v>
      </c>
      <c r="J171" s="13">
        <v>2142280161</v>
      </c>
      <c r="K171" s="13">
        <v>155000000</v>
      </c>
      <c r="L171" s="13">
        <v>8.4652793458791677</v>
      </c>
      <c r="M171" s="13">
        <v>18135000000</v>
      </c>
      <c r="N171" s="13" t="s">
        <v>857</v>
      </c>
      <c r="O171" s="13">
        <v>37.162606644808648</v>
      </c>
      <c r="P171" s="13">
        <v>529.86357112391011</v>
      </c>
      <c r="Q171" s="15"/>
      <c r="R171" s="20">
        <v>17.662119037463672</v>
      </c>
      <c r="T171" s="118">
        <v>16.745350717496876</v>
      </c>
      <c r="U171" s="118"/>
      <c r="V171" s="20">
        <v>42.508569073398256</v>
      </c>
      <c r="W171" s="20">
        <v>48.302668525567576</v>
      </c>
      <c r="X171" s="20"/>
    </row>
    <row r="172" spans="1:24">
      <c r="A172" s="13" t="s">
        <v>171</v>
      </c>
      <c r="B172" s="13">
        <v>60</v>
      </c>
      <c r="C172" s="13" t="s">
        <v>372</v>
      </c>
      <c r="D172" s="14">
        <v>-47281.998572360491</v>
      </c>
      <c r="E172" s="17">
        <v>66.3</v>
      </c>
      <c r="F172" s="13" t="s">
        <v>353</v>
      </c>
      <c r="G172" s="13">
        <v>-7099673</v>
      </c>
      <c r="H172" s="13" t="s">
        <v>1630</v>
      </c>
      <c r="I172" s="13">
        <v>1.4946742564102564</v>
      </c>
      <c r="J172" s="13">
        <v>58292296</v>
      </c>
      <c r="K172" s="13">
        <v>39000000</v>
      </c>
      <c r="L172" s="13">
        <v>42.149652159866889</v>
      </c>
      <c r="M172" s="13">
        <v>2457000000</v>
      </c>
      <c r="N172" s="13" t="s">
        <v>1258</v>
      </c>
      <c r="O172" s="13">
        <v>69.007396190071745</v>
      </c>
      <c r="P172" s="13">
        <v>734.97392826993598</v>
      </c>
      <c r="Q172" s="15"/>
      <c r="R172" s="20">
        <v>24.499130942331199</v>
      </c>
      <c r="T172" s="118">
        <v>19.111752718523576</v>
      </c>
      <c r="U172" s="118">
        <v>192.34584271284021</v>
      </c>
      <c r="V172" s="20">
        <v>45.9249315759564</v>
      </c>
      <c r="W172" s="20">
        <v>44.960558027841905</v>
      </c>
      <c r="X172" s="20">
        <v>61.683889340351904</v>
      </c>
    </row>
    <row r="173" spans="1:24">
      <c r="A173" s="13" t="s">
        <v>253</v>
      </c>
      <c r="B173" s="13">
        <v>60</v>
      </c>
      <c r="C173" s="13" t="s">
        <v>372</v>
      </c>
      <c r="D173" s="14">
        <v>1834.6683544909936</v>
      </c>
      <c r="E173" s="17">
        <v>21.8</v>
      </c>
      <c r="F173" s="13" t="s">
        <v>349</v>
      </c>
      <c r="G173" s="13">
        <v>545713000</v>
      </c>
      <c r="H173" s="13" t="s">
        <v>1631</v>
      </c>
      <c r="I173" s="13">
        <v>34.601315019205224</v>
      </c>
      <c r="J173" s="13">
        <v>90551503000</v>
      </c>
      <c r="K173" s="13">
        <v>2616996000</v>
      </c>
      <c r="L173" s="13">
        <v>0.60691334963263943</v>
      </c>
      <c r="M173" s="13">
        <v>54956916000</v>
      </c>
      <c r="N173" s="13" t="s">
        <v>1120</v>
      </c>
      <c r="O173" s="13">
        <v>47.458381006113314</v>
      </c>
      <c r="P173" s="13">
        <v>1765.93931858069</v>
      </c>
      <c r="Q173" s="15"/>
      <c r="R173" s="20">
        <v>58.864643952689669</v>
      </c>
      <c r="T173" s="118">
        <v>0.700519114944953</v>
      </c>
      <c r="U173" s="118">
        <v>23.330628283215447</v>
      </c>
      <c r="V173" s="20">
        <v>46.633212391239091</v>
      </c>
      <c r="W173" s="20">
        <v>61.727322890026905</v>
      </c>
      <c r="X173" s="20">
        <v>59.624705458051508</v>
      </c>
    </row>
    <row r="174" spans="1:24">
      <c r="A174" s="13" t="s">
        <v>361</v>
      </c>
      <c r="B174" s="13">
        <v>60</v>
      </c>
      <c r="C174" s="13" t="s">
        <v>372</v>
      </c>
      <c r="D174" s="14">
        <v>-632.64102835525193</v>
      </c>
      <c r="E174" s="17">
        <v>22.24</v>
      </c>
      <c r="F174" s="13" t="s">
        <v>200</v>
      </c>
      <c r="G174" s="13">
        <v>-40736806</v>
      </c>
      <c r="H174" s="13" t="s">
        <v>1632</v>
      </c>
      <c r="I174" s="13">
        <v>21.026683172839505</v>
      </c>
      <c r="J174" s="13">
        <v>6812645348</v>
      </c>
      <c r="K174" s="13">
        <v>324000000</v>
      </c>
      <c r="L174" s="13">
        <v>1.0462896035080673</v>
      </c>
      <c r="M174" s="13">
        <v>7128000000</v>
      </c>
      <c r="N174" s="13" t="s">
        <v>1079</v>
      </c>
      <c r="O174" s="13">
        <v>66.348617699494284</v>
      </c>
      <c r="P174" s="13">
        <v>420.05819565969853</v>
      </c>
      <c r="Q174" s="15"/>
      <c r="R174" s="20">
        <v>14.001939855323284</v>
      </c>
      <c r="T174" s="118">
        <v>-15.990652966995285</v>
      </c>
      <c r="U174" s="120">
        <v>-5.0346269921048403</v>
      </c>
      <c r="V174" s="20">
        <v>31.572850172125872</v>
      </c>
      <c r="W174" s="20">
        <v>51.423091336271057</v>
      </c>
      <c r="X174" s="20">
        <v>45.535149068614452</v>
      </c>
    </row>
    <row r="175" spans="1:24">
      <c r="A175" s="13" t="s">
        <v>701</v>
      </c>
      <c r="B175" s="13">
        <v>60</v>
      </c>
      <c r="C175" s="13" t="s">
        <v>372</v>
      </c>
      <c r="D175" s="13">
        <v>98565.411220142778</v>
      </c>
      <c r="E175" s="17">
        <v>2320</v>
      </c>
      <c r="F175" s="13" t="s">
        <v>699</v>
      </c>
      <c r="G175" s="13" t="s">
        <v>1084</v>
      </c>
      <c r="H175" s="13" t="s">
        <v>1633</v>
      </c>
      <c r="I175" s="13" t="s">
        <v>1085</v>
      </c>
      <c r="J175" s="13" t="s">
        <v>1086</v>
      </c>
      <c r="K175" s="13" t="s">
        <v>858</v>
      </c>
      <c r="L175" s="13" t="s">
        <v>1094</v>
      </c>
      <c r="M175" s="13" t="s">
        <v>1634</v>
      </c>
      <c r="N175" s="13" t="s">
        <v>859</v>
      </c>
      <c r="P175" s="13">
        <v>1899.1011064268137</v>
      </c>
      <c r="Q175" s="15"/>
      <c r="R175" s="20">
        <v>63.303370214227122</v>
      </c>
      <c r="T175" s="118">
        <v>-1426.820780661858</v>
      </c>
      <c r="U175" s="118"/>
      <c r="V175" s="20">
        <v>29.946622558748714</v>
      </c>
      <c r="W175" s="20">
        <v>68.112280032366215</v>
      </c>
      <c r="X175" s="20">
        <v>58.419610603015023</v>
      </c>
    </row>
    <row r="176" spans="1:24">
      <c r="A176" s="13" t="s">
        <v>673</v>
      </c>
      <c r="B176" s="13">
        <v>60</v>
      </c>
      <c r="C176" s="13" t="s">
        <v>372</v>
      </c>
      <c r="D176" s="14">
        <v>3.0358113178863277E-3</v>
      </c>
      <c r="E176" s="17">
        <v>123.1</v>
      </c>
      <c r="F176" s="13" t="s">
        <v>349</v>
      </c>
      <c r="G176" s="13">
        <v>-253569202</v>
      </c>
      <c r="H176" s="13" t="s">
        <v>1378</v>
      </c>
      <c r="I176" s="13">
        <v>40.151693577587025</v>
      </c>
      <c r="J176" s="13">
        <v>1474864054</v>
      </c>
      <c r="K176" s="13">
        <v>36732300</v>
      </c>
      <c r="L176" s="13">
        <v>3.0384770635951779</v>
      </c>
      <c r="M176" s="13">
        <v>4481340600</v>
      </c>
      <c r="N176" s="13" t="s">
        <v>1121</v>
      </c>
      <c r="O176" s="13">
        <v>15.272355791452421</v>
      </c>
      <c r="P176" s="13">
        <v>2722.2545680277713</v>
      </c>
      <c r="Q176" s="15"/>
      <c r="R176" s="20">
        <v>90.741818934259044</v>
      </c>
      <c r="T176" s="118">
        <v>88.977767357035447</v>
      </c>
      <c r="U176" s="118">
        <v>219.62527134201508</v>
      </c>
      <c r="V176" s="20">
        <v>74.149769901144893</v>
      </c>
      <c r="W176" s="20">
        <v>44.513066451499789</v>
      </c>
      <c r="X176" s="20">
        <v>76.73382886720546</v>
      </c>
    </row>
    <row r="177" spans="1:24">
      <c r="A177" s="13" t="s">
        <v>109</v>
      </c>
      <c r="B177" s="13">
        <v>60</v>
      </c>
      <c r="C177" s="13" t="s">
        <v>372</v>
      </c>
      <c r="D177" s="14">
        <v>-156.91268090954225</v>
      </c>
      <c r="E177" s="17">
        <v>5</v>
      </c>
      <c r="F177" s="13" t="s">
        <v>605</v>
      </c>
      <c r="G177" s="13">
        <v>-66095130</v>
      </c>
      <c r="H177" s="13" t="s">
        <v>1635</v>
      </c>
      <c r="I177" s="13">
        <v>3.132310978</v>
      </c>
      <c r="J177" s="13">
        <v>1566155489</v>
      </c>
      <c r="K177" s="13">
        <v>500000000</v>
      </c>
      <c r="L177" s="13">
        <v>1.2770124129099163</v>
      </c>
      <c r="M177" s="13">
        <v>2000000000</v>
      </c>
      <c r="N177" s="13" t="s">
        <v>1259</v>
      </c>
      <c r="O177" s="13">
        <v>51.975341031264463</v>
      </c>
      <c r="P177" s="13">
        <v>1255.9262296881127</v>
      </c>
      <c r="Q177" s="15"/>
      <c r="R177" s="20">
        <v>41.864207656270423</v>
      </c>
      <c r="T177" s="118">
        <v>2.3299481421379209</v>
      </c>
      <c r="U177" s="120">
        <v>4.6278239613651895</v>
      </c>
      <c r="V177" s="20">
        <v>52.515887326245313</v>
      </c>
      <c r="W177" s="20">
        <v>46.461345060872681</v>
      </c>
      <c r="X177" s="20">
        <v>61.919267620246508</v>
      </c>
    </row>
    <row r="178" spans="1:24">
      <c r="A178" s="13" t="s">
        <v>552</v>
      </c>
      <c r="B178" s="13">
        <v>60</v>
      </c>
      <c r="C178" s="13" t="s">
        <v>372</v>
      </c>
      <c r="D178" s="14">
        <v>5558.9530939078459</v>
      </c>
      <c r="E178" s="17">
        <v>21.9</v>
      </c>
      <c r="F178" s="13" t="s">
        <v>233</v>
      </c>
      <c r="G178" s="13">
        <v>-36817958</v>
      </c>
      <c r="H178" s="13" t="s">
        <v>1636</v>
      </c>
      <c r="I178" s="13">
        <v>19.432926815094341</v>
      </c>
      <c r="J178" s="13">
        <v>2574862803</v>
      </c>
      <c r="K178" s="13">
        <v>132500000</v>
      </c>
      <c r="L178" s="13">
        <v>1.1320991536340121</v>
      </c>
      <c r="M178" s="13">
        <v>2915000000</v>
      </c>
      <c r="N178" s="13" t="s">
        <v>645</v>
      </c>
      <c r="O178" s="13">
        <v>38.835087006455971</v>
      </c>
      <c r="P178" s="13">
        <v>1803.9048389432553</v>
      </c>
      <c r="Q178" s="15"/>
      <c r="R178" s="20">
        <v>60.130161298108511</v>
      </c>
      <c r="T178" s="118">
        <v>10.274796890153794</v>
      </c>
      <c r="U178" s="118"/>
      <c r="V178" s="20">
        <v>59.195075003775322</v>
      </c>
      <c r="W178" s="20">
        <v>49.580064926182239</v>
      </c>
      <c r="X178" s="20">
        <v>57.336354867477468</v>
      </c>
    </row>
    <row r="179" spans="1:24">
      <c r="A179" s="13" t="s">
        <v>319</v>
      </c>
      <c r="B179" s="13">
        <v>60</v>
      </c>
      <c r="C179" s="13" t="s">
        <v>372</v>
      </c>
      <c r="D179" s="14">
        <v>-455.59412563104473</v>
      </c>
      <c r="E179" s="17">
        <v>13.05</v>
      </c>
      <c r="F179" s="13" t="s">
        <v>255</v>
      </c>
      <c r="G179" s="13">
        <v>46750790</v>
      </c>
      <c r="H179" s="13" t="s">
        <v>1638</v>
      </c>
      <c r="I179" s="13">
        <v>27.440305023333334</v>
      </c>
      <c r="J179" s="13">
        <v>8232091507</v>
      </c>
      <c r="K179" s="13">
        <v>300000000</v>
      </c>
      <c r="L179" s="13">
        <v>0.43731292308143194</v>
      </c>
      <c r="M179" s="13">
        <v>3600000000</v>
      </c>
      <c r="N179" s="13" t="s">
        <v>782</v>
      </c>
      <c r="O179" s="13">
        <v>59.146560517776486</v>
      </c>
      <c r="P179" s="13">
        <v>719.68620168812686</v>
      </c>
      <c r="Q179" s="15"/>
      <c r="R179" s="20">
        <v>23.989540056270894</v>
      </c>
      <c r="T179" s="118">
        <v>-8.9582727840227605</v>
      </c>
      <c r="U179" s="120">
        <v>-1.8426914888576107</v>
      </c>
      <c r="V179" s="20">
        <v>38.788185958746936</v>
      </c>
      <c r="W179" s="20">
        <v>44.728801968468886</v>
      </c>
      <c r="X179" s="20">
        <v>45.686495159322931</v>
      </c>
    </row>
    <row r="180" spans="1:24">
      <c r="A180" s="13" t="s">
        <v>22</v>
      </c>
      <c r="B180" s="13">
        <v>60</v>
      </c>
      <c r="C180" s="13" t="s">
        <v>372</v>
      </c>
      <c r="D180" s="14">
        <v>-655.90463700698547</v>
      </c>
      <c r="E180" s="17">
        <v>7.32</v>
      </c>
      <c r="F180" s="13" t="s">
        <v>221</v>
      </c>
      <c r="G180" s="13">
        <v>5617957</v>
      </c>
      <c r="H180" s="13" t="s">
        <v>1639</v>
      </c>
      <c r="I180" s="13">
        <v>15.615311242500001</v>
      </c>
      <c r="J180" s="13">
        <v>6246124497</v>
      </c>
      <c r="K180" s="13">
        <v>400000000</v>
      </c>
      <c r="L180" s="13">
        <v>0.44827796841782996</v>
      </c>
      <c r="M180" s="13">
        <v>2800000000</v>
      </c>
      <c r="N180" s="13" t="s">
        <v>613</v>
      </c>
      <c r="O180" s="13">
        <v>18.423591177382772</v>
      </c>
      <c r="P180" s="13">
        <v>1177.6140502096491</v>
      </c>
      <c r="Q180" s="15"/>
      <c r="R180" s="20">
        <v>39.253801673654969</v>
      </c>
      <c r="T180" s="118">
        <v>-4.8735532536616244</v>
      </c>
      <c r="U180" s="120">
        <v>4.5627272775728578</v>
      </c>
      <c r="V180" s="20">
        <v>31.992789851260234</v>
      </c>
      <c r="W180" s="20">
        <v>51.188157754021461</v>
      </c>
      <c r="X180" s="20">
        <v>49.721477814874959</v>
      </c>
    </row>
    <row r="181" spans="1:24">
      <c r="A181" s="13" t="s">
        <v>479</v>
      </c>
      <c r="B181" s="13">
        <v>60</v>
      </c>
      <c r="C181" s="13" t="s">
        <v>372</v>
      </c>
      <c r="D181" s="14">
        <v>-763.72283248133499</v>
      </c>
      <c r="E181" s="17">
        <v>81.75</v>
      </c>
      <c r="F181" s="13" t="s">
        <v>352</v>
      </c>
      <c r="G181" s="13">
        <v>70568097</v>
      </c>
      <c r="H181" s="13" t="s">
        <v>1640</v>
      </c>
      <c r="I181" s="13">
        <v>31.76895696875</v>
      </c>
      <c r="J181" s="13">
        <v>5083033115</v>
      </c>
      <c r="K181" s="13">
        <v>160000000</v>
      </c>
      <c r="L181" s="13">
        <v>2.4867042401709791</v>
      </c>
      <c r="M181" s="13">
        <v>12640000000</v>
      </c>
      <c r="N181" s="13" t="s">
        <v>1260</v>
      </c>
      <c r="O181" s="13">
        <v>69.290963055675064</v>
      </c>
      <c r="P181" s="13">
        <v>1362.1592293533834</v>
      </c>
      <c r="Q181" s="15"/>
      <c r="R181" s="20">
        <v>45.405307645112778</v>
      </c>
      <c r="T181" s="118">
        <v>45.763110330331074</v>
      </c>
      <c r="U181" s="118"/>
      <c r="V181" s="20">
        <v>41.993783631944922</v>
      </c>
      <c r="W181" s="20">
        <v>36.916375911558177</v>
      </c>
      <c r="X181" s="20">
        <v>62.758549358816865</v>
      </c>
    </row>
    <row r="182" spans="1:24">
      <c r="A182" s="13" t="s">
        <v>249</v>
      </c>
      <c r="B182" s="13">
        <v>60</v>
      </c>
      <c r="C182" s="13" t="s">
        <v>372</v>
      </c>
      <c r="D182" s="14">
        <v>460.83529491454556</v>
      </c>
      <c r="E182" s="17">
        <v>73.150000000000006</v>
      </c>
      <c r="F182" s="13" t="s">
        <v>349</v>
      </c>
      <c r="G182" s="13">
        <v>-924269000</v>
      </c>
      <c r="H182" s="13" t="s">
        <v>1641</v>
      </c>
      <c r="I182" s="13">
        <v>96.666401074044884</v>
      </c>
      <c r="J182" s="13">
        <v>66241618000</v>
      </c>
      <c r="K182" s="13">
        <v>685260000</v>
      </c>
      <c r="L182" s="13">
        <v>0.72413992061606947</v>
      </c>
      <c r="M182" s="13">
        <v>47968200000</v>
      </c>
      <c r="N182" s="13" t="s">
        <v>1087</v>
      </c>
      <c r="O182" s="13">
        <v>19.039314033005702</v>
      </c>
      <c r="P182" s="13">
        <v>692.80115080289124</v>
      </c>
      <c r="Q182" s="15"/>
      <c r="R182" s="20">
        <v>23.09337169342971</v>
      </c>
      <c r="T182" s="118">
        <v>-92.187972696529101</v>
      </c>
      <c r="U182" s="118">
        <v>95.390071766607463</v>
      </c>
      <c r="V182" s="20">
        <v>44.018661306003224</v>
      </c>
      <c r="W182" s="20">
        <v>79.519364290898679</v>
      </c>
      <c r="X182" s="20">
        <v>50.372548791162565</v>
      </c>
    </row>
    <row r="183" spans="1:24">
      <c r="A183" s="13" t="s">
        <v>702</v>
      </c>
      <c r="B183" s="13">
        <v>60</v>
      </c>
      <c r="C183" s="13" t="s">
        <v>372</v>
      </c>
      <c r="D183" s="14">
        <v>-9797.7882662906522</v>
      </c>
      <c r="E183" s="17">
        <v>32.56</v>
      </c>
      <c r="F183" s="13" t="s">
        <v>208</v>
      </c>
      <c r="G183" s="13">
        <v>45967799</v>
      </c>
      <c r="H183" s="13" t="s">
        <v>1642</v>
      </c>
      <c r="I183" s="13">
        <v>34.107976729629627</v>
      </c>
      <c r="J183" s="13">
        <v>18418307434</v>
      </c>
      <c r="K183" s="13">
        <v>540000000</v>
      </c>
      <c r="L183" s="13">
        <v>0.96751561259665309</v>
      </c>
      <c r="M183" s="13">
        <v>17820000000</v>
      </c>
      <c r="N183" s="13" t="s">
        <v>1184</v>
      </c>
      <c r="O183" s="13">
        <v>50.05341483616828</v>
      </c>
      <c r="P183" s="13">
        <v>414.68288194857786</v>
      </c>
      <c r="Q183" s="15"/>
      <c r="R183" s="20">
        <v>13.822762731619262</v>
      </c>
      <c r="T183" s="118">
        <v>7.7170034322566039</v>
      </c>
      <c r="U183" s="118"/>
      <c r="V183" s="20">
        <v>40.347486789442641</v>
      </c>
      <c r="W183" s="20">
        <v>51.879193356098959</v>
      </c>
      <c r="X183" s="20"/>
    </row>
    <row r="184" spans="1:24">
      <c r="A184" s="13" t="s">
        <v>141</v>
      </c>
      <c r="B184" s="13">
        <v>60</v>
      </c>
      <c r="C184" s="13" t="s">
        <v>372</v>
      </c>
      <c r="D184" s="14">
        <v>-39081.513545431219</v>
      </c>
      <c r="E184" s="17">
        <v>311.25</v>
      </c>
      <c r="F184" s="13" t="s">
        <v>349</v>
      </c>
      <c r="G184" s="13">
        <v>-367159109</v>
      </c>
      <c r="H184" s="13" t="s">
        <v>1643</v>
      </c>
      <c r="I184" s="13">
        <v>287.61479368571429</v>
      </c>
      <c r="J184" s="13">
        <v>30199553337</v>
      </c>
      <c r="K184" s="13">
        <v>105000000</v>
      </c>
      <c r="L184" s="13">
        <v>1.039584912056807</v>
      </c>
      <c r="M184" s="13">
        <v>31395000000</v>
      </c>
      <c r="N184" s="13" t="s">
        <v>779</v>
      </c>
      <c r="O184" s="13">
        <v>2.3430278880361248</v>
      </c>
      <c r="P184" s="13">
        <v>489.61067740225963</v>
      </c>
      <c r="Q184" s="15"/>
      <c r="R184" s="20">
        <v>16.320355913408655</v>
      </c>
      <c r="T184" s="118">
        <v>-60.548463244971344</v>
      </c>
      <c r="U184" s="118">
        <v>354.93207205449323</v>
      </c>
      <c r="V184" s="20">
        <v>45.923378605160977</v>
      </c>
      <c r="W184" s="20">
        <v>58.492385103974023</v>
      </c>
      <c r="X184" s="20">
        <v>57.404484283479519</v>
      </c>
    </row>
    <row r="185" spans="1:24">
      <c r="A185" s="13" t="s">
        <v>88</v>
      </c>
      <c r="B185" s="13">
        <v>60</v>
      </c>
      <c r="C185" s="13" t="s">
        <v>372</v>
      </c>
      <c r="D185" s="14">
        <v>-1914.5104556684701</v>
      </c>
      <c r="E185" s="17">
        <v>17.75</v>
      </c>
      <c r="F185" s="13" t="s">
        <v>355</v>
      </c>
      <c r="G185" s="13">
        <v>-57888264</v>
      </c>
      <c r="H185" s="13" t="s">
        <v>1644</v>
      </c>
      <c r="I185" s="13">
        <v>2.2863317253897604</v>
      </c>
      <c r="J185" s="13">
        <v>919494030</v>
      </c>
      <c r="K185" s="13">
        <v>402170000</v>
      </c>
      <c r="L185" s="13">
        <v>7.872873301852759</v>
      </c>
      <c r="M185" s="13">
        <v>7239060000</v>
      </c>
      <c r="N185" s="13" t="s">
        <v>1261</v>
      </c>
      <c r="O185" s="13">
        <v>28.948460304915347</v>
      </c>
      <c r="P185" s="13">
        <v>798.99471571596848</v>
      </c>
      <c r="Q185" s="15"/>
      <c r="R185" s="20">
        <v>26.633157190532284</v>
      </c>
      <c r="T185" s="118">
        <v>13.558038845038105</v>
      </c>
      <c r="U185" s="118">
        <v>36.269861898416806</v>
      </c>
      <c r="V185" s="20">
        <v>51.81355882467345</v>
      </c>
      <c r="W185" s="20">
        <v>48.493167170357147</v>
      </c>
      <c r="X185" s="20">
        <v>68.69747471387609</v>
      </c>
    </row>
    <row r="186" spans="1:24">
      <c r="A186" s="13" t="s">
        <v>98</v>
      </c>
      <c r="B186" s="13">
        <v>60</v>
      </c>
      <c r="C186" s="13" t="s">
        <v>372</v>
      </c>
      <c r="D186" s="14">
        <v>-1468.9672531971355</v>
      </c>
      <c r="E186" s="17">
        <v>35.26</v>
      </c>
      <c r="F186" s="13" t="s">
        <v>376</v>
      </c>
      <c r="G186" s="13">
        <v>100241054</v>
      </c>
      <c r="H186" s="13" t="s">
        <v>1379</v>
      </c>
      <c r="I186" s="13">
        <v>116.97849250769231</v>
      </c>
      <c r="J186" s="13">
        <v>7603602013</v>
      </c>
      <c r="K186" s="13">
        <v>65000000</v>
      </c>
      <c r="L186" s="13">
        <v>0.29920029955676219</v>
      </c>
      <c r="M186" s="13">
        <v>2275000000</v>
      </c>
      <c r="N186" s="13" t="s">
        <v>862</v>
      </c>
      <c r="O186" s="13">
        <v>15.291719785102396</v>
      </c>
      <c r="P186" s="13">
        <v>1176.6610149287956</v>
      </c>
      <c r="Q186" s="15"/>
      <c r="R186" s="20">
        <v>39.222033830959852</v>
      </c>
      <c r="T186" s="118">
        <v>4.5259619849268518</v>
      </c>
      <c r="U186" s="118">
        <v>45.7067091276285</v>
      </c>
      <c r="V186" s="20">
        <v>63.832728040569421</v>
      </c>
      <c r="W186" s="20">
        <v>60.214226822155787</v>
      </c>
      <c r="X186" s="20">
        <v>63.870634730858903</v>
      </c>
    </row>
    <row r="187" spans="1:24">
      <c r="A187" s="13" t="s">
        <v>674</v>
      </c>
      <c r="B187" s="13">
        <v>60</v>
      </c>
      <c r="C187" s="13" t="s">
        <v>372</v>
      </c>
      <c r="D187" s="14">
        <v>-1907.6210681254224</v>
      </c>
      <c r="E187" s="17">
        <v>17.899999999999999</v>
      </c>
      <c r="F187" s="13" t="s">
        <v>233</v>
      </c>
      <c r="G187" s="13">
        <v>116330745</v>
      </c>
      <c r="H187" s="13" t="s">
        <v>1645</v>
      </c>
      <c r="I187" s="13">
        <v>2.3969145500459135</v>
      </c>
      <c r="J187" s="13">
        <v>5220479890</v>
      </c>
      <c r="K187" s="13">
        <v>2178000000</v>
      </c>
      <c r="L187" s="13">
        <v>7.0924514182928879</v>
      </c>
      <c r="M187" s="13">
        <v>37026000000</v>
      </c>
      <c r="N187" s="13" t="s">
        <v>1380</v>
      </c>
      <c r="O187" s="13">
        <v>60.536588139495571</v>
      </c>
      <c r="P187" s="13">
        <v>999.62461714418134</v>
      </c>
      <c r="Q187" s="16" t="s">
        <v>2252</v>
      </c>
      <c r="R187" s="20">
        <v>33.320820571472709</v>
      </c>
      <c r="T187" s="120">
        <v>22.091978436610624</v>
      </c>
      <c r="U187" s="118"/>
      <c r="V187" s="20">
        <v>65.229027468143741</v>
      </c>
      <c r="W187" s="20">
        <v>72.514052590247388</v>
      </c>
      <c r="X187" s="20">
        <v>63.78667960493555</v>
      </c>
    </row>
    <row r="188" spans="1:24">
      <c r="A188" s="13" t="s">
        <v>190</v>
      </c>
      <c r="B188" s="13">
        <v>60</v>
      </c>
      <c r="C188" s="13" t="s">
        <v>372</v>
      </c>
      <c r="D188" s="13">
        <v>-1027908.0401678766</v>
      </c>
      <c r="E188" s="17">
        <v>5140</v>
      </c>
      <c r="F188" s="13" t="s">
        <v>375</v>
      </c>
      <c r="G188" s="13">
        <v>-123597000</v>
      </c>
      <c r="H188" s="13" t="s">
        <v>1646</v>
      </c>
      <c r="I188" s="13">
        <v>2682.7714285714287</v>
      </c>
      <c r="J188" s="13">
        <v>8450730000</v>
      </c>
      <c r="K188" s="13">
        <v>3150000</v>
      </c>
      <c r="L188" s="13">
        <v>1.7929220315878036</v>
      </c>
      <c r="M188" s="13">
        <v>15151500000</v>
      </c>
      <c r="N188" s="13" t="s">
        <v>1262</v>
      </c>
      <c r="O188" s="13">
        <v>21.29059238382284</v>
      </c>
      <c r="P188" s="13">
        <v>721.36691684355105</v>
      </c>
      <c r="Q188" s="15"/>
      <c r="R188" s="20">
        <v>24.045563894785037</v>
      </c>
      <c r="T188" s="118">
        <v>-5243.6945267678948</v>
      </c>
      <c r="U188" s="120">
        <v>-8961.6562881205209</v>
      </c>
      <c r="V188" s="20">
        <v>37.686388106612135</v>
      </c>
      <c r="W188" s="20">
        <v>49.412264544196503</v>
      </c>
      <c r="X188" s="20">
        <v>38.683234195091472</v>
      </c>
    </row>
    <row r="189" spans="1:24">
      <c r="A189" s="13" t="s">
        <v>634</v>
      </c>
      <c r="B189" s="13">
        <v>60</v>
      </c>
      <c r="C189" s="13" t="s">
        <v>372</v>
      </c>
      <c r="D189" s="13">
        <v>-9210.4738192271543</v>
      </c>
      <c r="E189" s="17">
        <v>25.68</v>
      </c>
      <c r="F189" s="13" t="s">
        <v>221</v>
      </c>
      <c r="G189" s="13">
        <v>520774798</v>
      </c>
      <c r="H189" s="13" t="s">
        <v>1647</v>
      </c>
      <c r="I189" s="13">
        <v>12.044055625</v>
      </c>
      <c r="J189" s="13">
        <v>2408811125</v>
      </c>
      <c r="K189" s="13">
        <v>200000000</v>
      </c>
      <c r="L189" s="13">
        <v>1.992684254146327</v>
      </c>
      <c r="M189" s="13">
        <v>4800000000</v>
      </c>
      <c r="N189" s="13" t="s">
        <v>863</v>
      </c>
      <c r="O189" s="13">
        <v>67.950097492857083</v>
      </c>
      <c r="P189" s="13">
        <v>570.95806281799594</v>
      </c>
      <c r="Q189" s="15"/>
      <c r="R189" s="20">
        <v>19.031935427266532</v>
      </c>
      <c r="T189" s="118">
        <v>-0.36454766857048071</v>
      </c>
      <c r="U189" s="118"/>
      <c r="V189" s="20">
        <v>40.060854381677835</v>
      </c>
      <c r="W189" s="20">
        <v>21.779125578914414</v>
      </c>
      <c r="X189" s="20">
        <v>66.356640044223923</v>
      </c>
    </row>
    <row r="190" spans="1:24">
      <c r="A190" s="13" t="s">
        <v>392</v>
      </c>
      <c r="B190" s="13">
        <v>60</v>
      </c>
      <c r="C190" s="13" t="s">
        <v>372</v>
      </c>
      <c r="D190" s="14">
        <v>-7574.2641101376757</v>
      </c>
      <c r="E190" s="17">
        <v>13.94</v>
      </c>
      <c r="F190" s="13" t="s">
        <v>393</v>
      </c>
      <c r="G190" s="13">
        <v>36441663</v>
      </c>
      <c r="H190" s="13" t="s">
        <v>1648</v>
      </c>
      <c r="I190" s="13">
        <v>4.2054781720000003</v>
      </c>
      <c r="J190" s="13">
        <v>2102739086</v>
      </c>
      <c r="K190" s="13">
        <v>500000000</v>
      </c>
      <c r="L190" s="13">
        <v>3.5667763299473858</v>
      </c>
      <c r="M190" s="13">
        <v>7500000000</v>
      </c>
      <c r="N190" s="13" t="s">
        <v>507</v>
      </c>
      <c r="O190" s="13">
        <v>17.293000450887352</v>
      </c>
      <c r="P190" s="13">
        <v>808.74330928535005</v>
      </c>
      <c r="Q190" s="15"/>
      <c r="R190" s="20">
        <v>26.958110309511667</v>
      </c>
      <c r="T190" s="118">
        <v>13.474391849969933</v>
      </c>
      <c r="U190" s="118">
        <v>34.452222556774821</v>
      </c>
      <c r="V190" s="20">
        <v>44.534557762156005</v>
      </c>
      <c r="W190" s="20">
        <v>38.763618029644221</v>
      </c>
      <c r="X190" s="20">
        <v>78.390119946706605</v>
      </c>
    </row>
    <row r="191" spans="1:24">
      <c r="A191" s="13" t="s">
        <v>10</v>
      </c>
      <c r="B191" s="13">
        <v>60</v>
      </c>
      <c r="C191" s="13" t="s">
        <v>372</v>
      </c>
      <c r="D191" s="14">
        <v>24691.172081133886</v>
      </c>
      <c r="E191" s="17">
        <v>106.2</v>
      </c>
      <c r="F191" s="13" t="s">
        <v>255</v>
      </c>
      <c r="G191" s="13">
        <v>58835982</v>
      </c>
      <c r="H191" s="13" t="s">
        <v>1649</v>
      </c>
      <c r="I191" s="13">
        <v>95.519633450000001</v>
      </c>
      <c r="J191" s="13">
        <v>9551963345</v>
      </c>
      <c r="K191" s="13">
        <v>100000000</v>
      </c>
      <c r="L191" s="13">
        <v>1.088781397537911</v>
      </c>
      <c r="M191" s="13">
        <v>10400000000</v>
      </c>
      <c r="N191" s="13" t="s">
        <v>1381</v>
      </c>
      <c r="O191" s="13">
        <v>17.27077558124892</v>
      </c>
      <c r="P191" s="13">
        <v>1070.4074817609685</v>
      </c>
      <c r="Q191" s="15"/>
      <c r="R191" s="20">
        <v>35.68024939203228</v>
      </c>
      <c r="T191" s="118">
        <v>-52.880726679644283</v>
      </c>
      <c r="U191" s="118">
        <v>114.30543359517941</v>
      </c>
      <c r="V191" s="20">
        <v>39.559912824153109</v>
      </c>
      <c r="W191" s="20">
        <v>49.760804637970431</v>
      </c>
      <c r="X191" s="20">
        <v>53.834103226991871</v>
      </c>
    </row>
    <row r="192" spans="1:24">
      <c r="A192" s="13" t="s">
        <v>41</v>
      </c>
      <c r="B192" s="13">
        <v>60</v>
      </c>
      <c r="C192" s="13" t="s">
        <v>372</v>
      </c>
      <c r="D192" s="14">
        <v>5578.9629555344791</v>
      </c>
      <c r="E192" s="17">
        <v>37.74</v>
      </c>
      <c r="F192" s="13" t="s">
        <v>255</v>
      </c>
      <c r="G192" s="13">
        <v>294689392</v>
      </c>
      <c r="H192" s="13" t="s">
        <v>1650</v>
      </c>
      <c r="I192" s="13">
        <v>18.45519021651376</v>
      </c>
      <c r="J192" s="13">
        <v>10058078668</v>
      </c>
      <c r="K192" s="13">
        <v>545000000</v>
      </c>
      <c r="L192" s="13">
        <v>1.8964854650309642</v>
      </c>
      <c r="M192" s="13">
        <v>19075000000</v>
      </c>
      <c r="N192" s="13" t="s">
        <v>606</v>
      </c>
      <c r="O192" s="13">
        <v>46.074526176296651</v>
      </c>
      <c r="P192" s="13">
        <v>1834.6539154747882</v>
      </c>
      <c r="Q192" s="15"/>
      <c r="R192" s="20">
        <v>61.155130515826272</v>
      </c>
      <c r="T192" s="118">
        <v>0.93907911350513018</v>
      </c>
      <c r="U192" s="118">
        <v>41.411462644260588</v>
      </c>
      <c r="V192" s="20">
        <v>40.697355345868644</v>
      </c>
      <c r="W192" s="20">
        <v>75.415955054720314</v>
      </c>
      <c r="X192" s="20">
        <v>58.132220504705522</v>
      </c>
    </row>
    <row r="193" spans="1:24">
      <c r="A193" s="13" t="s">
        <v>157</v>
      </c>
      <c r="B193" s="13">
        <v>60</v>
      </c>
      <c r="C193" s="13" t="s">
        <v>372</v>
      </c>
      <c r="D193" s="13">
        <v>-205.99539155235379</v>
      </c>
      <c r="E193" s="17">
        <v>2.9</v>
      </c>
      <c r="F193" s="13" t="s">
        <v>353</v>
      </c>
      <c r="G193" s="13">
        <v>-115858447</v>
      </c>
      <c r="H193" s="13" t="s">
        <v>1651</v>
      </c>
      <c r="I193" s="13">
        <v>2.8852531444444445</v>
      </c>
      <c r="J193" s="13">
        <v>2077382264</v>
      </c>
      <c r="K193" s="13">
        <v>720000000</v>
      </c>
      <c r="L193" s="13">
        <v>0.69318007809851989</v>
      </c>
      <c r="M193" s="13">
        <v>1440000000</v>
      </c>
      <c r="N193" s="13" t="s">
        <v>646</v>
      </c>
      <c r="O193" s="13">
        <v>72.640640206856915</v>
      </c>
      <c r="P193" s="13">
        <v>411.11977880967044</v>
      </c>
      <c r="Q193" s="15"/>
      <c r="R193" s="20">
        <v>13.703992626989015</v>
      </c>
      <c r="T193" s="118">
        <v>-1.1748789263965564</v>
      </c>
      <c r="U193" s="120">
        <v>-0.71720842270202034</v>
      </c>
      <c r="V193" s="20">
        <v>46.389501349012775</v>
      </c>
      <c r="W193" s="20">
        <v>45.230201315514407</v>
      </c>
      <c r="X193" s="20">
        <v>45.928874733095057</v>
      </c>
    </row>
    <row r="194" spans="1:24">
      <c r="A194" s="13" t="s">
        <v>1263</v>
      </c>
      <c r="B194" s="13">
        <v>60</v>
      </c>
      <c r="C194" s="13" t="s">
        <v>372</v>
      </c>
      <c r="D194" s="14">
        <v>-8475</v>
      </c>
      <c r="E194" s="17">
        <v>46.1</v>
      </c>
      <c r="F194" s="13" t="s">
        <v>200</v>
      </c>
      <c r="G194" s="13">
        <v>110254907</v>
      </c>
      <c r="H194" s="13" t="s">
        <v>1652</v>
      </c>
      <c r="I194" s="13">
        <v>52.223683100000002</v>
      </c>
      <c r="J194" s="13">
        <v>14622631268</v>
      </c>
      <c r="K194" s="13">
        <v>280000000</v>
      </c>
      <c r="L194" s="13">
        <v>0.8616780228585601</v>
      </c>
      <c r="M194" s="13">
        <v>12600000000</v>
      </c>
      <c r="N194" s="13" t="s">
        <v>1264</v>
      </c>
      <c r="O194" s="13">
        <v>37.225779410527664</v>
      </c>
      <c r="Q194" s="15"/>
      <c r="R194" s="165" t="str">
        <f t="shared" si="2"/>
        <v/>
      </c>
      <c r="T194" s="118"/>
      <c r="U194" s="118"/>
      <c r="V194" s="20">
        <v>28.261847299211293</v>
      </c>
      <c r="W194" s="20">
        <v>21.894925089461541</v>
      </c>
      <c r="X194" s="20"/>
    </row>
    <row r="195" spans="1:24">
      <c r="A195" s="13" t="s">
        <v>232</v>
      </c>
      <c r="B195" s="13">
        <v>60</v>
      </c>
      <c r="C195" s="13" t="s">
        <v>372</v>
      </c>
      <c r="D195" s="14">
        <v>2011.2342373763427</v>
      </c>
      <c r="E195" s="17">
        <v>19.440000000000001</v>
      </c>
      <c r="F195" s="13" t="s">
        <v>221</v>
      </c>
      <c r="G195" s="13">
        <v>1670697000</v>
      </c>
      <c r="H195" s="13" t="s">
        <v>1653</v>
      </c>
      <c r="I195" s="13">
        <v>38.22266763157895</v>
      </c>
      <c r="J195" s="13">
        <v>145246137000</v>
      </c>
      <c r="K195" s="13">
        <v>3800000000</v>
      </c>
      <c r="L195" s="13">
        <v>0.49708723062287019</v>
      </c>
      <c r="M195" s="13">
        <v>72200000000</v>
      </c>
      <c r="N195" s="13" t="s">
        <v>1122</v>
      </c>
      <c r="O195" s="13">
        <v>58.815192354201898</v>
      </c>
      <c r="P195" s="13">
        <v>440.62870587791866</v>
      </c>
      <c r="Q195" s="15"/>
      <c r="R195" s="20">
        <v>14.687623529263956</v>
      </c>
      <c r="T195" s="118">
        <v>-13.930314527314636</v>
      </c>
      <c r="U195" s="118">
        <v>21.99076349862775</v>
      </c>
      <c r="V195" s="20">
        <v>35.659537423304414</v>
      </c>
      <c r="W195" s="20">
        <v>64.609339612742687</v>
      </c>
      <c r="X195" s="20">
        <v>52.374804365902818</v>
      </c>
    </row>
    <row r="196" spans="1:24">
      <c r="A196" s="13" t="s">
        <v>436</v>
      </c>
      <c r="B196" s="13">
        <v>60</v>
      </c>
      <c r="C196" s="13" t="s">
        <v>372</v>
      </c>
      <c r="D196" s="14">
        <v>-28513.337002224689</v>
      </c>
      <c r="E196" s="17">
        <v>57.05</v>
      </c>
      <c r="F196" s="13" t="s">
        <v>233</v>
      </c>
      <c r="G196" s="13">
        <v>-3381110</v>
      </c>
      <c r="H196" s="13" t="s">
        <v>1654</v>
      </c>
      <c r="I196" s="13">
        <v>38.655173208594569</v>
      </c>
      <c r="J196" s="13">
        <v>358892796</v>
      </c>
      <c r="K196" s="13">
        <v>9284470</v>
      </c>
      <c r="L196" s="13">
        <v>1.4487064822554978</v>
      </c>
      <c r="M196" s="13">
        <v>519930320</v>
      </c>
      <c r="N196" s="13" t="s">
        <v>1655</v>
      </c>
      <c r="O196" s="13">
        <v>22.042094139091056</v>
      </c>
      <c r="P196" s="13">
        <v>430.68294931524031</v>
      </c>
      <c r="Q196" s="15"/>
      <c r="R196" s="20">
        <v>14.35609831050801</v>
      </c>
      <c r="T196" s="118">
        <v>-135.80342968095948</v>
      </c>
      <c r="U196" s="118">
        <v>78.487233364476481</v>
      </c>
      <c r="V196" s="20">
        <v>35.527714088488736</v>
      </c>
      <c r="W196" s="20">
        <v>30.65934789103618</v>
      </c>
      <c r="X196" s="20">
        <v>45.767111215237215</v>
      </c>
    </row>
    <row r="197" spans="1:24">
      <c r="A197" s="13" t="s">
        <v>514</v>
      </c>
      <c r="B197" s="13">
        <v>60</v>
      </c>
      <c r="C197" s="13" t="s">
        <v>372</v>
      </c>
      <c r="D197" s="14">
        <v>-2400.3623054397403</v>
      </c>
      <c r="E197" s="17">
        <v>4.83</v>
      </c>
      <c r="F197" s="13" t="s">
        <v>375</v>
      </c>
      <c r="G197" s="13">
        <v>-136181024</v>
      </c>
      <c r="H197" s="13" t="s">
        <v>1656</v>
      </c>
      <c r="I197" s="13">
        <v>2.963386782142857</v>
      </c>
      <c r="J197" s="13">
        <v>3318993196</v>
      </c>
      <c r="K197" s="13">
        <v>1120000000</v>
      </c>
      <c r="L197" s="13">
        <v>1.3498069250034099</v>
      </c>
      <c r="M197" s="13">
        <v>4480000000</v>
      </c>
      <c r="N197" s="13" t="s">
        <v>1265</v>
      </c>
      <c r="O197" s="13">
        <v>39.733697962154444</v>
      </c>
      <c r="P197" s="13">
        <v>206.33938621825484</v>
      </c>
      <c r="Q197" s="16" t="s">
        <v>2220</v>
      </c>
      <c r="R197" s="20">
        <v>6.8779795406084947</v>
      </c>
      <c r="T197" s="118">
        <v>-5.5854080796922645</v>
      </c>
      <c r="U197" s="118"/>
      <c r="V197" s="20">
        <v>31.937629111832386</v>
      </c>
      <c r="W197" s="20">
        <v>49.602175955209702</v>
      </c>
      <c r="X197" s="20">
        <v>35.278576926105302</v>
      </c>
    </row>
    <row r="198" spans="1:24">
      <c r="A198" s="13" t="s">
        <v>455</v>
      </c>
      <c r="B198" s="13">
        <v>60</v>
      </c>
      <c r="C198" s="13" t="s">
        <v>372</v>
      </c>
      <c r="D198" s="14">
        <v>-1643.8538050283037</v>
      </c>
      <c r="E198" s="17">
        <v>5.58</v>
      </c>
      <c r="F198" s="13" t="s">
        <v>233</v>
      </c>
      <c r="G198" s="13">
        <v>-2865114</v>
      </c>
      <c r="H198" s="13" t="s">
        <v>1657</v>
      </c>
      <c r="I198" s="13">
        <v>4.2120372733333333</v>
      </c>
      <c r="J198" s="13">
        <v>2527222364</v>
      </c>
      <c r="K198" s="13">
        <v>600000000</v>
      </c>
      <c r="L198" s="13">
        <v>1.1870740156207322</v>
      </c>
      <c r="M198" s="13">
        <v>3000000000</v>
      </c>
      <c r="N198" s="13" t="s">
        <v>1123</v>
      </c>
      <c r="O198" s="13">
        <v>58.888931555108307</v>
      </c>
      <c r="P198" s="13">
        <v>361.1995447931896</v>
      </c>
      <c r="Q198" s="15"/>
      <c r="R198" s="20">
        <v>12.039984826439653</v>
      </c>
      <c r="T198" s="118">
        <v>-1.1366370014731064</v>
      </c>
      <c r="U198" s="120">
        <v>-2.7284941827199116</v>
      </c>
      <c r="V198" s="20">
        <v>38.413589730554655</v>
      </c>
      <c r="W198" s="20">
        <v>47.264003166276446</v>
      </c>
      <c r="X198" s="20">
        <v>46.356400556125642</v>
      </c>
    </row>
    <row r="199" spans="1:24">
      <c r="A199" s="13" t="s">
        <v>175</v>
      </c>
      <c r="B199" s="13">
        <v>60</v>
      </c>
      <c r="C199" s="13" t="s">
        <v>372</v>
      </c>
      <c r="D199" s="14">
        <v>-9307.4009727661887</v>
      </c>
      <c r="E199" s="17">
        <v>26.12</v>
      </c>
      <c r="F199" s="13" t="s">
        <v>233</v>
      </c>
      <c r="G199" s="13">
        <v>21111327</v>
      </c>
      <c r="H199" s="13" t="s">
        <v>1658</v>
      </c>
      <c r="I199" s="13">
        <v>19.31491613425926</v>
      </c>
      <c r="J199" s="13">
        <v>2503213131</v>
      </c>
      <c r="K199" s="13">
        <v>129600000</v>
      </c>
      <c r="L199" s="13">
        <v>1.3461099090087827</v>
      </c>
      <c r="M199" s="13">
        <v>3369600000</v>
      </c>
      <c r="N199" s="13" t="s">
        <v>1124</v>
      </c>
      <c r="O199" s="13">
        <v>20.592447511611123</v>
      </c>
      <c r="P199" s="13">
        <v>287.63416483925153</v>
      </c>
      <c r="Q199" s="15"/>
      <c r="R199" s="20">
        <v>9.5878054946417173</v>
      </c>
      <c r="T199" s="118">
        <v>-22.887116456819747</v>
      </c>
      <c r="U199" s="120">
        <v>-2.4234210125855782</v>
      </c>
      <c r="V199" s="20">
        <v>25.611071353556365</v>
      </c>
      <c r="W199" s="20">
        <v>27.238019248423935</v>
      </c>
      <c r="X199" s="20">
        <v>44.905461036185791</v>
      </c>
    </row>
    <row r="200" spans="1:24">
      <c r="A200" s="13" t="s">
        <v>86</v>
      </c>
      <c r="B200" s="13">
        <v>60</v>
      </c>
      <c r="C200" s="13" t="s">
        <v>372</v>
      </c>
      <c r="D200" s="14">
        <v>-13903.098421325505</v>
      </c>
      <c r="E200" s="17">
        <v>12.9</v>
      </c>
      <c r="F200" s="13" t="s">
        <v>375</v>
      </c>
      <c r="G200" s="13">
        <v>-28139576</v>
      </c>
      <c r="H200" s="13" t="s">
        <v>1659</v>
      </c>
      <c r="I200" s="13">
        <v>7.0063077533333331</v>
      </c>
      <c r="J200" s="13">
        <v>1050946163</v>
      </c>
      <c r="K200" s="13">
        <v>150000000</v>
      </c>
      <c r="L200" s="13">
        <v>1.8554708781975924</v>
      </c>
      <c r="M200" s="13">
        <v>1950000000</v>
      </c>
      <c r="N200" s="13" t="s">
        <v>1266</v>
      </c>
      <c r="O200" s="13">
        <v>57.399320855989679</v>
      </c>
      <c r="P200" s="13">
        <v>366.64432488839935</v>
      </c>
      <c r="Q200" s="15"/>
      <c r="R200" s="20">
        <v>12.221477496279979</v>
      </c>
      <c r="T200" s="118">
        <v>-47.299120234386294</v>
      </c>
      <c r="U200" s="120">
        <v>-8.5481268391272636</v>
      </c>
      <c r="V200" s="20">
        <v>36.549136894420265</v>
      </c>
      <c r="W200" s="20">
        <v>36.581677127636453</v>
      </c>
      <c r="X200" s="20">
        <v>43.875619161859746</v>
      </c>
    </row>
    <row r="201" spans="1:24">
      <c r="A201" s="13" t="s">
        <v>394</v>
      </c>
      <c r="B201" s="13">
        <v>60</v>
      </c>
      <c r="C201" s="13" t="s">
        <v>372</v>
      </c>
      <c r="D201" s="14">
        <v>-20403.349596653301</v>
      </c>
      <c r="E201" s="17">
        <v>155.80000000000001</v>
      </c>
      <c r="F201" s="13" t="s">
        <v>375</v>
      </c>
      <c r="G201" s="13">
        <v>1749577</v>
      </c>
      <c r="H201" s="13" t="s">
        <v>1197</v>
      </c>
      <c r="I201" s="13">
        <v>36.702989354838707</v>
      </c>
      <c r="J201" s="13">
        <v>227558534</v>
      </c>
      <c r="K201" s="13">
        <v>6200000</v>
      </c>
      <c r="L201" s="13">
        <v>4.0868605701247835</v>
      </c>
      <c r="M201" s="13">
        <v>930000000</v>
      </c>
      <c r="N201" s="13" t="s">
        <v>809</v>
      </c>
      <c r="O201" s="13">
        <v>47.885560001479988</v>
      </c>
      <c r="P201" s="13">
        <v>500.00852567879593</v>
      </c>
      <c r="Q201" s="15"/>
      <c r="R201" s="20">
        <v>16.666950855959865</v>
      </c>
      <c r="T201" s="118">
        <v>4.0650655948203962</v>
      </c>
      <c r="U201" s="120">
        <v>-162.52934776820382</v>
      </c>
      <c r="V201" s="20">
        <v>55.425626250873194</v>
      </c>
      <c r="W201" s="20">
        <v>44.599882184301265</v>
      </c>
      <c r="X201" s="20">
        <v>45.398287081064097</v>
      </c>
    </row>
    <row r="202" spans="1:24">
      <c r="A202" s="13" t="s">
        <v>770</v>
      </c>
      <c r="B202" s="13">
        <v>60</v>
      </c>
      <c r="C202" s="13" t="s">
        <v>372</v>
      </c>
      <c r="D202" s="14">
        <v>352161</v>
      </c>
      <c r="E202" s="17">
        <v>68.2</v>
      </c>
      <c r="F202" s="13" t="s">
        <v>355</v>
      </c>
      <c r="G202" s="13">
        <v>-4892536</v>
      </c>
      <c r="H202" s="13" t="s">
        <v>1660</v>
      </c>
      <c r="I202" s="13">
        <v>10.435658305882352</v>
      </c>
      <c r="J202" s="13">
        <v>1774061912</v>
      </c>
      <c r="K202" s="13">
        <v>170000000</v>
      </c>
      <c r="L202" s="13">
        <v>6.995246285406977</v>
      </c>
      <c r="M202" s="13">
        <v>12410000000</v>
      </c>
      <c r="N202" s="13" t="s">
        <v>865</v>
      </c>
      <c r="O202" s="13">
        <v>21.108751283267129</v>
      </c>
      <c r="Q202" s="15"/>
      <c r="R202" s="165" t="str">
        <f t="shared" ref="R202:R253" si="3">IF(OR(H202="", H203="", Q202=0), "", IF(H202&lt;H203, LN(H203/H202)/10, ""))</f>
        <v/>
      </c>
      <c r="T202" s="118"/>
      <c r="U202" s="118"/>
      <c r="V202" s="20">
        <v>60.625794838871798</v>
      </c>
      <c r="W202" s="20">
        <v>61.101228983747859</v>
      </c>
      <c r="X202" s="20"/>
    </row>
    <row r="203" spans="1:24">
      <c r="A203" s="13" t="s">
        <v>633</v>
      </c>
      <c r="B203" s="13">
        <v>60</v>
      </c>
      <c r="C203" s="13" t="s">
        <v>372</v>
      </c>
      <c r="D203" s="14">
        <v>549.80494022522919</v>
      </c>
      <c r="E203" s="17">
        <v>17.3</v>
      </c>
      <c r="F203" s="13" t="s">
        <v>208</v>
      </c>
      <c r="G203" s="13">
        <v>147302768</v>
      </c>
      <c r="H203" s="13" t="s">
        <v>1661</v>
      </c>
      <c r="I203" s="13">
        <v>26.831403821758499</v>
      </c>
      <c r="J203" s="13">
        <v>11730613818</v>
      </c>
      <c r="K203" s="13">
        <v>437197170</v>
      </c>
      <c r="L203" s="13">
        <v>0.59631617138962578</v>
      </c>
      <c r="M203" s="13">
        <v>6995154720</v>
      </c>
      <c r="N203" s="13" t="s">
        <v>1662</v>
      </c>
      <c r="O203" s="13">
        <v>13.468328786144243</v>
      </c>
      <c r="P203" s="13">
        <v>1341.0900530927381</v>
      </c>
      <c r="Q203" s="15"/>
      <c r="R203" s="20">
        <v>44.70300176975794</v>
      </c>
      <c r="T203" s="118">
        <v>15.437322404515292</v>
      </c>
      <c r="U203" s="118"/>
      <c r="V203" s="20">
        <v>67.525434936830962</v>
      </c>
      <c r="W203" s="20">
        <v>46.819045355137646</v>
      </c>
      <c r="X203" s="20">
        <v>55.663432571170574</v>
      </c>
    </row>
    <row r="204" spans="1:24">
      <c r="A204" s="13" t="s">
        <v>486</v>
      </c>
      <c r="B204" s="13">
        <v>60</v>
      </c>
      <c r="C204" s="13" t="s">
        <v>372</v>
      </c>
      <c r="D204" s="14">
        <v>3929.6016365924124</v>
      </c>
      <c r="E204" s="17">
        <v>11.04</v>
      </c>
      <c r="F204" s="13" t="s">
        <v>208</v>
      </c>
      <c r="G204" s="13">
        <v>2366280534</v>
      </c>
      <c r="H204" s="13" t="s">
        <v>1663</v>
      </c>
      <c r="I204" s="13">
        <v>6.5784452268888893</v>
      </c>
      <c r="J204" s="13">
        <v>59206007042</v>
      </c>
      <c r="K204" s="13">
        <v>9000000000</v>
      </c>
      <c r="L204" s="13">
        <v>1.5201160236351545</v>
      </c>
      <c r="M204" s="13">
        <v>90000000000</v>
      </c>
      <c r="N204" s="13" t="s">
        <v>1267</v>
      </c>
      <c r="O204" s="13">
        <v>37.21620478004462</v>
      </c>
      <c r="P204" s="13">
        <v>3000</v>
      </c>
      <c r="Q204" s="15"/>
      <c r="R204" s="20">
        <v>100</v>
      </c>
      <c r="T204" s="118">
        <v>-4.1960944768172759</v>
      </c>
      <c r="U204" s="118">
        <v>17.523546525347726</v>
      </c>
      <c r="V204" s="20">
        <v>34.686694252986477</v>
      </c>
      <c r="W204" s="20">
        <v>49.802292131862444</v>
      </c>
      <c r="X204" s="20">
        <v>55.603321422919514</v>
      </c>
    </row>
    <row r="205" spans="1:24">
      <c r="A205" s="13" t="s">
        <v>218</v>
      </c>
      <c r="B205" s="13">
        <v>60</v>
      </c>
      <c r="C205" s="13" t="s">
        <v>372</v>
      </c>
      <c r="D205" s="14">
        <v>14063.934351257074</v>
      </c>
      <c r="E205" s="17">
        <v>113.7</v>
      </c>
      <c r="F205" s="13" t="s">
        <v>208</v>
      </c>
      <c r="G205" s="13">
        <v>1079652000</v>
      </c>
      <c r="H205" s="13" t="s">
        <v>1664</v>
      </c>
      <c r="I205" s="13">
        <v>85.285931643282481</v>
      </c>
      <c r="J205" s="13">
        <v>100728570000</v>
      </c>
      <c r="K205" s="13">
        <v>1181069000</v>
      </c>
      <c r="L205" s="13">
        <v>1.33668001044788</v>
      </c>
      <c r="M205" s="13">
        <v>134641866000</v>
      </c>
      <c r="N205" s="13" t="s">
        <v>844</v>
      </c>
      <c r="O205" s="13">
        <v>61.968624806499939</v>
      </c>
      <c r="P205" s="13">
        <v>2091.2996700850563</v>
      </c>
      <c r="Q205" s="15"/>
      <c r="R205" s="20">
        <v>69.709989002835215</v>
      </c>
      <c r="T205" s="118">
        <v>34.151581781676015</v>
      </c>
      <c r="U205" s="118">
        <v>161.04883245779504</v>
      </c>
      <c r="V205" s="20">
        <v>53.940256199100091</v>
      </c>
      <c r="W205" s="20">
        <v>33.651818904839388</v>
      </c>
      <c r="X205" s="20">
        <v>67.753946147631567</v>
      </c>
    </row>
    <row r="206" spans="1:24">
      <c r="A206" s="13" t="s">
        <v>395</v>
      </c>
      <c r="B206" s="13">
        <v>60</v>
      </c>
      <c r="C206" s="13" t="s">
        <v>372</v>
      </c>
      <c r="D206" s="14">
        <v>-421.54317081070758</v>
      </c>
      <c r="E206" s="17">
        <v>87.25</v>
      </c>
      <c r="F206" s="13" t="s">
        <v>376</v>
      </c>
      <c r="G206" s="13">
        <v>4518370000</v>
      </c>
      <c r="H206" s="13" t="s">
        <v>1665</v>
      </c>
      <c r="I206" s="13">
        <v>64.206837483636235</v>
      </c>
      <c r="J206" s="13">
        <v>386633607000</v>
      </c>
      <c r="K206" s="13">
        <v>6021689000</v>
      </c>
      <c r="L206" s="13">
        <v>1.3394212107381549</v>
      </c>
      <c r="M206" s="13">
        <v>517865254000</v>
      </c>
      <c r="N206" s="13" t="s">
        <v>495</v>
      </c>
      <c r="O206" s="13">
        <v>22.788018269674151</v>
      </c>
      <c r="P206" s="13">
        <v>1334.8773751896272</v>
      </c>
      <c r="Q206" s="15"/>
      <c r="R206" s="20">
        <v>44.495912506320906</v>
      </c>
      <c r="T206" s="118">
        <v>-28.654298491772749</v>
      </c>
      <c r="U206" s="118">
        <v>128.42942627966664</v>
      </c>
      <c r="V206" s="20">
        <v>39.358919856604317</v>
      </c>
      <c r="W206" s="20">
        <v>55.941718767672114</v>
      </c>
      <c r="X206" s="20">
        <v>59.952676085516806</v>
      </c>
    </row>
    <row r="207" spans="1:24">
      <c r="A207" s="13" t="s">
        <v>776</v>
      </c>
      <c r="B207" s="13">
        <v>60</v>
      </c>
      <c r="C207" s="13" t="s">
        <v>372</v>
      </c>
      <c r="D207" s="14">
        <v>-562344</v>
      </c>
      <c r="E207" s="17">
        <v>58</v>
      </c>
      <c r="F207" s="13" t="s">
        <v>374</v>
      </c>
      <c r="G207" s="13">
        <v>0</v>
      </c>
      <c r="H207" s="13" t="s">
        <v>1666</v>
      </c>
      <c r="I207" s="13">
        <v>1.6490523266393005</v>
      </c>
      <c r="J207" s="13">
        <v>20572406000</v>
      </c>
      <c r="K207" s="13">
        <v>12475290000</v>
      </c>
      <c r="L207" s="13">
        <v>34.565307042841759</v>
      </c>
      <c r="M207" s="13">
        <v>711091530000</v>
      </c>
      <c r="N207" s="13" t="s">
        <v>869</v>
      </c>
      <c r="O207" s="13">
        <v>261.66826632840747</v>
      </c>
      <c r="Q207" s="15"/>
      <c r="R207" s="165" t="str">
        <f t="shared" si="3"/>
        <v/>
      </c>
      <c r="T207" s="118"/>
      <c r="U207" s="118"/>
      <c r="V207" s="20">
        <v>34.87272854799599</v>
      </c>
      <c r="W207" s="20">
        <v>33.606117909888489</v>
      </c>
      <c r="X207" s="20"/>
    </row>
    <row r="208" spans="1:24">
      <c r="A208" s="13" t="s">
        <v>199</v>
      </c>
      <c r="B208" s="13">
        <v>60</v>
      </c>
      <c r="C208" s="13" t="s">
        <v>372</v>
      </c>
      <c r="D208" s="14">
        <v>-2482.2678351015084</v>
      </c>
      <c r="E208" s="17">
        <v>4.63</v>
      </c>
      <c r="F208" s="13" t="s">
        <v>287</v>
      </c>
      <c r="G208" s="13">
        <v>-45102815</v>
      </c>
      <c r="H208" s="13" t="s">
        <v>1667</v>
      </c>
      <c r="I208" s="13">
        <v>2.7645533589743589</v>
      </c>
      <c r="J208" s="13">
        <v>1509446134</v>
      </c>
      <c r="K208" s="13">
        <v>546000000</v>
      </c>
      <c r="L208" s="13">
        <v>1.4468883326180357</v>
      </c>
      <c r="M208" s="13">
        <v>2184000000</v>
      </c>
      <c r="N208" s="13" t="s">
        <v>1668</v>
      </c>
      <c r="O208" s="13">
        <v>38.363616764463949</v>
      </c>
      <c r="P208" s="13">
        <v>0</v>
      </c>
      <c r="Q208" s="16" t="s">
        <v>2257</v>
      </c>
      <c r="R208" s="20">
        <v>0</v>
      </c>
      <c r="T208" s="118">
        <v>-49.692007303815956</v>
      </c>
      <c r="U208" s="118">
        <v>11.506711382043342</v>
      </c>
      <c r="V208" s="20">
        <v>32.252885893109024</v>
      </c>
      <c r="W208" s="20">
        <v>41.060429223374683</v>
      </c>
      <c r="X208" s="20">
        <v>42.201277937366399</v>
      </c>
    </row>
    <row r="209" spans="1:24">
      <c r="A209" s="13" t="s">
        <v>532</v>
      </c>
      <c r="B209" s="13">
        <v>60</v>
      </c>
      <c r="C209" s="13" t="s">
        <v>372</v>
      </c>
      <c r="D209" s="13">
        <v>-1293.7605400693731</v>
      </c>
      <c r="E209" s="17">
        <v>4.22</v>
      </c>
      <c r="F209" s="13" t="s">
        <v>208</v>
      </c>
      <c r="G209" s="13">
        <v>-217866000</v>
      </c>
      <c r="H209" s="13" t="s">
        <v>1669</v>
      </c>
      <c r="I209" s="13">
        <v>20.872422222222223</v>
      </c>
      <c r="J209" s="13">
        <v>38509619000</v>
      </c>
      <c r="K209" s="13">
        <v>1845000000</v>
      </c>
      <c r="L209" s="13">
        <v>0.19164043144649132</v>
      </c>
      <c r="M209" s="13">
        <v>7380000000</v>
      </c>
      <c r="N209" s="13" t="s">
        <v>1383</v>
      </c>
      <c r="O209" s="13">
        <v>31.773293874321489</v>
      </c>
      <c r="P209" s="13">
        <v>98.382659846086639</v>
      </c>
      <c r="Q209" s="16" t="s">
        <v>2383</v>
      </c>
      <c r="R209" s="20">
        <v>3.2794219948695544</v>
      </c>
      <c r="T209" s="118">
        <v>-6.8696399977934419E-2</v>
      </c>
      <c r="U209" s="118"/>
      <c r="V209" s="20">
        <v>45.132655573578724</v>
      </c>
      <c r="W209" s="20">
        <v>44.940107369948585</v>
      </c>
      <c r="X209" s="20">
        <v>46.75722664283078</v>
      </c>
    </row>
    <row r="210" spans="1:24">
      <c r="A210" s="13" t="s">
        <v>167</v>
      </c>
      <c r="B210" s="13">
        <v>60</v>
      </c>
      <c r="C210" s="13" t="s">
        <v>372</v>
      </c>
      <c r="D210" s="14">
        <v>-22.333264698355393</v>
      </c>
      <c r="E210" s="17">
        <v>5.47</v>
      </c>
      <c r="F210" s="13" t="s">
        <v>255</v>
      </c>
      <c r="G210" s="13">
        <v>-54418198</v>
      </c>
      <c r="H210" s="13" t="s">
        <v>1670</v>
      </c>
      <c r="I210" s="13">
        <v>19.014132916341104</v>
      </c>
      <c r="J210" s="13">
        <v>3624383186</v>
      </c>
      <c r="K210" s="13">
        <v>190615223</v>
      </c>
      <c r="L210" s="13">
        <v>0.26296229346871269</v>
      </c>
      <c r="M210" s="13">
        <v>953076115</v>
      </c>
      <c r="N210" s="13" t="s">
        <v>1268</v>
      </c>
      <c r="O210" s="13">
        <v>33.014138422437327</v>
      </c>
      <c r="P210" s="13">
        <v>291.43434802215546</v>
      </c>
      <c r="Q210" s="15"/>
      <c r="R210" s="20">
        <v>9.7144782674051822</v>
      </c>
      <c r="T210" s="118">
        <v>0.59401266569908628</v>
      </c>
      <c r="U210" s="120">
        <v>0.65820164520218327</v>
      </c>
      <c r="V210" s="20">
        <v>53.007111429226647</v>
      </c>
      <c r="W210" s="20">
        <v>52.645282681239209</v>
      </c>
      <c r="X210" s="20">
        <v>49.310742694912406</v>
      </c>
    </row>
    <row r="211" spans="1:24">
      <c r="A211" s="13" t="s">
        <v>201</v>
      </c>
      <c r="B211" s="13">
        <v>60</v>
      </c>
      <c r="C211" s="13" t="s">
        <v>372</v>
      </c>
      <c r="D211" s="14">
        <v>-38887.718716027848</v>
      </c>
      <c r="E211" s="17">
        <v>145.6</v>
      </c>
      <c r="F211" s="13" t="s">
        <v>200</v>
      </c>
      <c r="G211" s="13">
        <v>-127375317</v>
      </c>
      <c r="H211" s="13" t="s">
        <v>1671</v>
      </c>
      <c r="I211" s="13">
        <v>187.75405065000001</v>
      </c>
      <c r="J211" s="13">
        <v>3755081013</v>
      </c>
      <c r="K211" s="13">
        <v>20000000</v>
      </c>
      <c r="L211" s="13">
        <v>0.76163469978377263</v>
      </c>
      <c r="M211" s="13">
        <v>2860000000</v>
      </c>
      <c r="N211" s="13" t="s">
        <v>1672</v>
      </c>
      <c r="O211" s="13">
        <v>26.672591286716067</v>
      </c>
      <c r="P211" s="13">
        <v>199.98982467534216</v>
      </c>
      <c r="Q211" s="15"/>
      <c r="R211" s="20">
        <v>6.6663274891780722</v>
      </c>
      <c r="T211" s="118">
        <v>-149.68051698919027</v>
      </c>
      <c r="U211" s="120">
        <v>-22.524757041077237</v>
      </c>
      <c r="V211" s="20">
        <v>34.716068342472553</v>
      </c>
      <c r="W211" s="20">
        <v>36.003132876102242</v>
      </c>
      <c r="X211" s="20">
        <v>43.408676487220028</v>
      </c>
    </row>
    <row r="212" spans="1:24">
      <c r="A212" s="13" t="s">
        <v>202</v>
      </c>
      <c r="B212" s="13">
        <v>60</v>
      </c>
      <c r="C212" s="13" t="s">
        <v>372</v>
      </c>
      <c r="D212" s="14">
        <v>-16089.059853112672</v>
      </c>
      <c r="E212" s="17">
        <v>43.32</v>
      </c>
      <c r="F212" s="13" t="s">
        <v>200</v>
      </c>
      <c r="G212" s="13">
        <v>117049208</v>
      </c>
      <c r="H212" s="13" t="s">
        <v>1673</v>
      </c>
      <c r="I212" s="13">
        <v>76.213562508376413</v>
      </c>
      <c r="J212" s="13">
        <v>5927165415</v>
      </c>
      <c r="K212" s="13">
        <v>77770481</v>
      </c>
      <c r="L212" s="13">
        <v>0.55108301747978128</v>
      </c>
      <c r="M212" s="13">
        <v>3266360202</v>
      </c>
      <c r="N212" s="13" t="s">
        <v>1384</v>
      </c>
      <c r="O212" s="13">
        <v>67.682098111339656</v>
      </c>
      <c r="P212" s="13">
        <v>107.47923856278727</v>
      </c>
      <c r="Q212" s="15"/>
      <c r="R212" s="20">
        <v>3.5826412854262424</v>
      </c>
      <c r="T212" s="118">
        <v>-58.196281202352154</v>
      </c>
      <c r="U212" s="120">
        <v>-118.14202620922231</v>
      </c>
      <c r="V212" s="20">
        <v>38.237522155393421</v>
      </c>
      <c r="W212" s="20">
        <v>53.803297636729603</v>
      </c>
      <c r="X212" s="20">
        <v>36.809757928310859</v>
      </c>
    </row>
    <row r="213" spans="1:24">
      <c r="A213" s="13" t="s">
        <v>206</v>
      </c>
      <c r="B213" s="13">
        <v>60</v>
      </c>
      <c r="C213" s="13" t="s">
        <v>372</v>
      </c>
      <c r="D213" s="14">
        <v>-7332.2652191783536</v>
      </c>
      <c r="E213" s="17">
        <v>37.200000000000003</v>
      </c>
      <c r="F213" s="13" t="s">
        <v>200</v>
      </c>
      <c r="G213" s="13">
        <v>405786000</v>
      </c>
      <c r="H213" s="13" t="s">
        <v>1674</v>
      </c>
      <c r="I213" s="13">
        <v>42.21376442857143</v>
      </c>
      <c r="J213" s="13">
        <v>295496351000</v>
      </c>
      <c r="K213" s="13">
        <v>7000000000</v>
      </c>
      <c r="L213" s="13">
        <v>0.85280240905580595</v>
      </c>
      <c r="M213" s="13">
        <v>252000000000</v>
      </c>
      <c r="N213" s="13" t="s">
        <v>1385</v>
      </c>
      <c r="O213" s="13">
        <v>47.143383227344799</v>
      </c>
      <c r="P213" s="13">
        <v>977.63017452436191</v>
      </c>
      <c r="Q213" s="15"/>
      <c r="R213" s="20">
        <v>32.587672484145394</v>
      </c>
      <c r="T213" s="118">
        <v>13.599617991644948</v>
      </c>
      <c r="U213" s="118">
        <v>43.538355203526855</v>
      </c>
      <c r="V213" s="20">
        <v>33.620360788546741</v>
      </c>
      <c r="W213" s="20">
        <v>45.005572979989267</v>
      </c>
      <c r="X213" s="20">
        <v>60.989222201933131</v>
      </c>
    </row>
    <row r="214" spans="1:24">
      <c r="A214" s="13" t="s">
        <v>29</v>
      </c>
      <c r="B214" s="13">
        <v>60</v>
      </c>
      <c r="C214" s="13" t="s">
        <v>372</v>
      </c>
      <c r="D214" s="14">
        <v>-1671.0982967984123</v>
      </c>
      <c r="E214" s="17">
        <v>23</v>
      </c>
      <c r="F214" s="13" t="s">
        <v>233</v>
      </c>
      <c r="G214" s="13">
        <v>-15955475</v>
      </c>
      <c r="H214" s="13" t="s">
        <v>1675</v>
      </c>
      <c r="I214" s="13">
        <v>12.609632</v>
      </c>
      <c r="J214" s="13">
        <v>453946752</v>
      </c>
      <c r="K214" s="13">
        <v>36000000</v>
      </c>
      <c r="L214" s="13">
        <v>1.744698021322113</v>
      </c>
      <c r="M214" s="13">
        <v>792000000</v>
      </c>
      <c r="N214" s="13" t="s">
        <v>1269</v>
      </c>
      <c r="O214" s="13">
        <v>39.925299861183376</v>
      </c>
      <c r="P214" s="13">
        <v>740.36573470032954</v>
      </c>
      <c r="Q214" s="15"/>
      <c r="R214" s="20">
        <v>24.67885782334432</v>
      </c>
      <c r="T214" s="118">
        <v>8.1778459747989274</v>
      </c>
      <c r="U214" s="120">
        <v>21.773913538603971</v>
      </c>
      <c r="V214" s="20">
        <v>57.215316389484002</v>
      </c>
      <c r="W214" s="20">
        <v>67.030580528275664</v>
      </c>
      <c r="X214" s="20">
        <v>60.574970349929423</v>
      </c>
    </row>
    <row r="215" spans="1:24">
      <c r="A215" s="13" t="s">
        <v>396</v>
      </c>
      <c r="B215" s="13">
        <v>60</v>
      </c>
      <c r="C215" s="13" t="s">
        <v>372</v>
      </c>
      <c r="D215" s="14">
        <v>-3565.3509548496486</v>
      </c>
      <c r="E215" s="17">
        <v>45.46</v>
      </c>
      <c r="F215" s="13" t="s">
        <v>607</v>
      </c>
      <c r="G215" s="13">
        <v>852352853</v>
      </c>
      <c r="H215" s="13" t="s">
        <v>1676</v>
      </c>
      <c r="I215" s="13">
        <v>13.853868122</v>
      </c>
      <c r="J215" s="13">
        <v>6926934061</v>
      </c>
      <c r="K215" s="13">
        <v>500000000</v>
      </c>
      <c r="L215" s="13">
        <v>3.2481902962927598</v>
      </c>
      <c r="M215" s="13">
        <v>22500000000</v>
      </c>
      <c r="N215" s="13" t="s">
        <v>867</v>
      </c>
      <c r="O215" s="13">
        <v>39.736357104147906</v>
      </c>
      <c r="P215" s="13">
        <v>1656.0914655835136</v>
      </c>
      <c r="Q215" s="15"/>
      <c r="R215" s="20">
        <v>55.203048852783787</v>
      </c>
      <c r="T215" s="118">
        <v>16.324670979224933</v>
      </c>
      <c r="U215" s="120">
        <v>35.66575689075691</v>
      </c>
      <c r="V215" s="20">
        <v>34.019802456945328</v>
      </c>
      <c r="W215" s="20">
        <v>33.291098475010315</v>
      </c>
      <c r="X215" s="20">
        <v>55.09483771845489</v>
      </c>
    </row>
    <row r="216" spans="1:24">
      <c r="A216" s="13" t="s">
        <v>61</v>
      </c>
      <c r="B216" s="13">
        <v>60</v>
      </c>
      <c r="C216" s="13" t="s">
        <v>372</v>
      </c>
      <c r="D216" s="14">
        <v>-1274.1450259078667</v>
      </c>
      <c r="E216" s="17">
        <v>5.08</v>
      </c>
      <c r="F216" s="13" t="s">
        <v>355</v>
      </c>
      <c r="G216" s="13">
        <v>132778559</v>
      </c>
      <c r="H216" s="13" t="s">
        <v>1677</v>
      </c>
      <c r="I216" s="13">
        <v>5.3739363542776601</v>
      </c>
      <c r="J216" s="13">
        <v>3787777042</v>
      </c>
      <c r="K216" s="13">
        <v>704842185</v>
      </c>
      <c r="L216" s="13">
        <v>0.93041667604045841</v>
      </c>
      <c r="M216" s="13">
        <v>3524210925</v>
      </c>
      <c r="N216" s="13" t="s">
        <v>1126</v>
      </c>
      <c r="O216" s="13">
        <v>2.0924501977181258</v>
      </c>
      <c r="P216" s="13">
        <v>782.1845382607728</v>
      </c>
      <c r="Q216" s="15"/>
      <c r="R216" s="20">
        <v>26.072817942025761</v>
      </c>
      <c r="T216" s="118">
        <v>3.5749710854215522</v>
      </c>
      <c r="U216" s="118">
        <v>6.1674378510342986</v>
      </c>
      <c r="V216" s="20">
        <v>51.892099053943497</v>
      </c>
      <c r="W216" s="20">
        <v>60.069957507881817</v>
      </c>
      <c r="X216" s="20">
        <v>60.83847610272764</v>
      </c>
    </row>
    <row r="217" spans="1:24">
      <c r="A217" s="13" t="s">
        <v>210</v>
      </c>
      <c r="B217" s="13">
        <v>60</v>
      </c>
      <c r="C217" s="13" t="s">
        <v>372</v>
      </c>
      <c r="D217" s="14">
        <v>-173.61560992662282</v>
      </c>
      <c r="E217" s="17">
        <v>3.38</v>
      </c>
      <c r="F217" s="13" t="s">
        <v>208</v>
      </c>
      <c r="G217" s="13">
        <v>1689358773</v>
      </c>
      <c r="H217" s="13" t="s">
        <v>1678</v>
      </c>
      <c r="I217" s="13">
        <v>6.6196108032967036</v>
      </c>
      <c r="J217" s="13">
        <v>12047691662</v>
      </c>
      <c r="K217" s="13">
        <v>1820000000</v>
      </c>
      <c r="L217" s="13">
        <v>0.45319884947101996</v>
      </c>
      <c r="M217" s="13">
        <v>5460000000</v>
      </c>
      <c r="N217" s="13" t="s">
        <v>1270</v>
      </c>
      <c r="O217" s="13">
        <v>44.723995564110723</v>
      </c>
      <c r="P217" s="13">
        <v>401.48572635923284</v>
      </c>
      <c r="Q217" s="15"/>
      <c r="R217" s="20">
        <v>13.382857545307761</v>
      </c>
      <c r="T217" s="118">
        <v>-6.0320232032478671</v>
      </c>
      <c r="U217" s="120">
        <v>-2.7886159146216549</v>
      </c>
      <c r="V217" s="20">
        <v>39.378184161314728</v>
      </c>
      <c r="W217" s="20">
        <v>48.058450603159848</v>
      </c>
      <c r="X217" s="20">
        <v>43.623737184254857</v>
      </c>
    </row>
    <row r="218" spans="1:24">
      <c r="A218" s="13" t="s">
        <v>311</v>
      </c>
      <c r="B218" s="13">
        <v>60</v>
      </c>
      <c r="C218" s="13" t="s">
        <v>372</v>
      </c>
      <c r="D218" s="14">
        <v>-897.92010711412297</v>
      </c>
      <c r="E218" s="17">
        <v>5.69</v>
      </c>
      <c r="F218" s="13" t="s">
        <v>608</v>
      </c>
      <c r="G218" s="13">
        <v>-38865072</v>
      </c>
      <c r="H218" s="13" t="s">
        <v>1679</v>
      </c>
      <c r="I218" s="13">
        <v>2.2107446833333335</v>
      </c>
      <c r="J218" s="13">
        <v>530578724</v>
      </c>
      <c r="K218" s="13">
        <v>240000000</v>
      </c>
      <c r="L218" s="13">
        <v>2.2616813409954974</v>
      </c>
      <c r="M218" s="13">
        <v>1200000000</v>
      </c>
      <c r="N218" s="13" t="s">
        <v>1680</v>
      </c>
      <c r="O218" s="13">
        <v>64.55549327548492</v>
      </c>
      <c r="P218" s="13">
        <v>924.34070370189556</v>
      </c>
      <c r="Q218" s="15"/>
      <c r="R218" s="20">
        <v>30.811356790063186</v>
      </c>
      <c r="T218" s="118">
        <v>0.6329092244271628</v>
      </c>
      <c r="U218" s="120">
        <v>-4.1851841088233677</v>
      </c>
      <c r="V218" s="20">
        <v>36.742877077047325</v>
      </c>
      <c r="W218" s="20">
        <v>69.636529143407643</v>
      </c>
      <c r="X218" s="20">
        <v>48.002258300367167</v>
      </c>
    </row>
    <row r="219" spans="1:24">
      <c r="A219" s="13" t="s">
        <v>703</v>
      </c>
      <c r="B219" s="13">
        <v>60</v>
      </c>
      <c r="C219" s="13" t="s">
        <v>372</v>
      </c>
      <c r="D219" s="14">
        <v>5377.1376067607334</v>
      </c>
      <c r="E219" s="17">
        <v>16.13</v>
      </c>
      <c r="F219" s="13" t="s">
        <v>689</v>
      </c>
      <c r="G219" s="13">
        <v>-5598285</v>
      </c>
      <c r="H219" s="13" t="s">
        <v>1681</v>
      </c>
      <c r="I219" s="13">
        <v>3.4662939499999998</v>
      </c>
      <c r="J219" s="13">
        <v>69325879</v>
      </c>
      <c r="K219" s="13">
        <v>20000000</v>
      </c>
      <c r="L219" s="13">
        <v>4.6158808891554051</v>
      </c>
      <c r="M219" s="13">
        <v>320000000</v>
      </c>
      <c r="N219" s="13" t="s">
        <v>1271</v>
      </c>
      <c r="O219" s="13">
        <v>12.430338475408345</v>
      </c>
      <c r="P219" s="13">
        <v>2621.106965453816</v>
      </c>
      <c r="Q219" s="16" t="s">
        <v>2232</v>
      </c>
      <c r="R219" s="20">
        <v>87.370232181793867</v>
      </c>
      <c r="T219" s="120">
        <v>21.237352112458545</v>
      </c>
      <c r="U219" s="118">
        <v>22.668616414962422</v>
      </c>
      <c r="V219" s="20">
        <v>67.787417532506282</v>
      </c>
      <c r="W219" s="20">
        <v>80.138254625024231</v>
      </c>
      <c r="X219" s="20">
        <v>78.395079700443802</v>
      </c>
    </row>
    <row r="220" spans="1:24">
      <c r="A220" s="13" t="s">
        <v>12</v>
      </c>
      <c r="B220" s="13">
        <v>60</v>
      </c>
      <c r="C220" s="13" t="s">
        <v>372</v>
      </c>
      <c r="D220" s="14">
        <v>-2487.8812328571698</v>
      </c>
      <c r="E220" s="17">
        <v>9.98</v>
      </c>
      <c r="F220" s="13" t="s">
        <v>349</v>
      </c>
      <c r="G220" s="13">
        <v>-90708270</v>
      </c>
      <c r="H220" s="13" t="s">
        <v>1682</v>
      </c>
      <c r="I220" s="13">
        <v>32.913167873333336</v>
      </c>
      <c r="J220" s="13">
        <v>4936975181</v>
      </c>
      <c r="K220" s="13">
        <v>150000000</v>
      </c>
      <c r="L220" s="13">
        <v>0.30382976316607091</v>
      </c>
      <c r="M220" s="13">
        <v>1500000000</v>
      </c>
      <c r="N220" s="13" t="s">
        <v>1272</v>
      </c>
      <c r="O220" s="13">
        <v>10.503274484386774</v>
      </c>
      <c r="P220" s="13">
        <v>114.49079165404606</v>
      </c>
      <c r="Q220" s="15"/>
      <c r="R220" s="20">
        <v>3.8163597218015353</v>
      </c>
      <c r="T220" s="118">
        <v>0.99967136629409481</v>
      </c>
      <c r="U220" s="118">
        <v>13.529230346053183</v>
      </c>
      <c r="V220" s="20">
        <v>81.35236063066958</v>
      </c>
      <c r="W220" s="20">
        <v>87.907931433437057</v>
      </c>
      <c r="X220" s="20">
        <v>55.875715859679325</v>
      </c>
    </row>
    <row r="221" spans="1:24">
      <c r="A221" s="13" t="s">
        <v>704</v>
      </c>
      <c r="B221" s="13">
        <v>60</v>
      </c>
      <c r="C221" s="13" t="s">
        <v>372</v>
      </c>
      <c r="D221" s="14">
        <v>2156.0618608370951</v>
      </c>
      <c r="E221" s="17">
        <v>13.8</v>
      </c>
      <c r="F221" s="13" t="s">
        <v>689</v>
      </c>
      <c r="G221" s="13">
        <v>-6495135</v>
      </c>
      <c r="H221" s="13" t="s">
        <v>1683</v>
      </c>
      <c r="I221" s="13">
        <v>4.1498749000000004</v>
      </c>
      <c r="J221" s="13">
        <v>82997498</v>
      </c>
      <c r="K221" s="13">
        <v>20000000</v>
      </c>
      <c r="L221" s="13">
        <v>3.1326245521280653</v>
      </c>
      <c r="M221" s="13">
        <v>260000000</v>
      </c>
      <c r="N221" s="13" t="s">
        <v>1684</v>
      </c>
      <c r="O221" s="13">
        <v>7.7081568777782419</v>
      </c>
      <c r="P221" s="13">
        <v>2733.1902559689293</v>
      </c>
      <c r="Q221" s="16" t="s">
        <v>2232</v>
      </c>
      <c r="R221" s="20">
        <v>91.106341865630981</v>
      </c>
      <c r="T221" s="120">
        <v>21.36406534254176</v>
      </c>
      <c r="U221" s="118">
        <v>18.907595762220105</v>
      </c>
      <c r="V221" s="20">
        <v>58.872000840282432</v>
      </c>
      <c r="W221" s="20">
        <v>55.742669004263632</v>
      </c>
      <c r="X221" s="20">
        <v>79.325317155721777</v>
      </c>
    </row>
    <row r="222" spans="1:24">
      <c r="A222" s="13" t="s">
        <v>460</v>
      </c>
      <c r="B222" s="13">
        <v>60</v>
      </c>
      <c r="C222" s="13" t="s">
        <v>372</v>
      </c>
      <c r="D222" s="14">
        <v>-23741.620676774459</v>
      </c>
      <c r="E222" s="17">
        <v>69.400000000000006</v>
      </c>
      <c r="F222" s="13" t="s">
        <v>375</v>
      </c>
      <c r="G222" s="13">
        <v>414998000</v>
      </c>
      <c r="H222" s="13" t="s">
        <v>1685</v>
      </c>
      <c r="I222" s="13">
        <v>18.44051515151515</v>
      </c>
      <c r="J222" s="13">
        <v>12170740000</v>
      </c>
      <c r="K222" s="13">
        <v>660000000</v>
      </c>
      <c r="L222" s="13">
        <v>4.0129030773806686</v>
      </c>
      <c r="M222" s="13">
        <v>48840000000</v>
      </c>
      <c r="N222" s="13" t="s">
        <v>1392</v>
      </c>
      <c r="O222" s="13">
        <v>43.206535630773466</v>
      </c>
      <c r="P222" s="13">
        <v>1424.0588906920279</v>
      </c>
      <c r="Q222" s="15"/>
      <c r="R222" s="20">
        <v>47.468629689734264</v>
      </c>
      <c r="T222" s="120">
        <v>132.25404858530908</v>
      </c>
      <c r="U222" s="118">
        <v>94.609471311061881</v>
      </c>
      <c r="V222" s="20">
        <v>47.245647020757303</v>
      </c>
      <c r="W222" s="20">
        <v>64.101857526054957</v>
      </c>
      <c r="X222" s="20">
        <v>77.923300819940508</v>
      </c>
    </row>
    <row r="223" spans="1:24">
      <c r="A223" s="13" t="s">
        <v>397</v>
      </c>
      <c r="B223" s="13">
        <v>60</v>
      </c>
      <c r="C223" s="13" t="s">
        <v>372</v>
      </c>
      <c r="D223" s="14">
        <v>-507.79976720526588</v>
      </c>
      <c r="E223" s="17">
        <v>3.84</v>
      </c>
      <c r="F223" s="13" t="s">
        <v>255</v>
      </c>
      <c r="G223" s="13">
        <v>102822055</v>
      </c>
      <c r="H223" s="13" t="s">
        <v>1686</v>
      </c>
      <c r="I223" s="13">
        <v>5.4096065776190478</v>
      </c>
      <c r="J223" s="13">
        <v>11360173813</v>
      </c>
      <c r="K223" s="13">
        <v>2100000000</v>
      </c>
      <c r="L223" s="13">
        <v>0.55456897963925544</v>
      </c>
      <c r="M223" s="13">
        <v>6300000000</v>
      </c>
      <c r="N223" s="13" t="s">
        <v>658</v>
      </c>
      <c r="O223" s="13">
        <v>29.377294692725268</v>
      </c>
      <c r="P223" s="13">
        <v>571.92963496160451</v>
      </c>
      <c r="Q223" s="15"/>
      <c r="R223" s="20">
        <v>19.064321165386819</v>
      </c>
      <c r="T223" s="118">
        <v>-6.3036497946270176</v>
      </c>
      <c r="U223" s="120">
        <v>-16.168463212389</v>
      </c>
      <c r="V223" s="20">
        <v>30.029742729865468</v>
      </c>
      <c r="W223" s="20">
        <v>36.413157515812429</v>
      </c>
      <c r="X223" s="20">
        <v>38.179295014620571</v>
      </c>
    </row>
    <row r="224" spans="1:24">
      <c r="A224" s="13" t="s">
        <v>705</v>
      </c>
      <c r="B224" s="13">
        <v>60</v>
      </c>
      <c r="C224" s="13" t="s">
        <v>372</v>
      </c>
      <c r="D224" s="14">
        <v>-1373.7092139609165</v>
      </c>
      <c r="E224" s="17">
        <v>4.84</v>
      </c>
      <c r="F224" s="13" t="s">
        <v>689</v>
      </c>
      <c r="G224" s="13">
        <v>-4821694</v>
      </c>
      <c r="H224" s="13" t="s">
        <v>1273</v>
      </c>
      <c r="I224" s="13">
        <v>4.1816513500000001</v>
      </c>
      <c r="J224" s="13">
        <v>83633027</v>
      </c>
      <c r="K224" s="13">
        <v>20000000</v>
      </c>
      <c r="L224" s="13">
        <v>0.95655990067177643</v>
      </c>
      <c r="M224" s="13">
        <v>80000000</v>
      </c>
      <c r="N224" s="13" t="s">
        <v>1089</v>
      </c>
      <c r="O224" s="13">
        <v>6.5367797316132519</v>
      </c>
      <c r="P224" s="13">
        <v>240.19468438390999</v>
      </c>
      <c r="Q224" s="16" t="s">
        <v>2232</v>
      </c>
      <c r="R224" s="20">
        <v>8.0064894794636654</v>
      </c>
      <c r="T224" s="118">
        <v>-0.2783491443296171</v>
      </c>
      <c r="U224" s="120">
        <v>5.2318351801341922</v>
      </c>
      <c r="V224" s="20">
        <v>54.520900218160193</v>
      </c>
      <c r="W224" s="20">
        <v>47.27433768848703</v>
      </c>
      <c r="X224" s="20">
        <v>57.186762118159521</v>
      </c>
    </row>
    <row r="225" spans="1:24">
      <c r="A225" s="13" t="s">
        <v>445</v>
      </c>
      <c r="B225" s="13">
        <v>60</v>
      </c>
      <c r="C225" s="13" t="s">
        <v>372</v>
      </c>
      <c r="D225" s="14">
        <v>519.98484183026324</v>
      </c>
      <c r="E225" s="17">
        <v>2.57</v>
      </c>
      <c r="F225" s="13" t="s">
        <v>221</v>
      </c>
      <c r="G225" s="13">
        <v>-73334422</v>
      </c>
      <c r="H225" s="13" t="s">
        <v>1687</v>
      </c>
      <c r="I225" s="13">
        <v>2.7669685642857145</v>
      </c>
      <c r="J225" s="13">
        <v>1936877995</v>
      </c>
      <c r="K225" s="13">
        <v>700000000</v>
      </c>
      <c r="L225" s="13">
        <v>0.72281269321767472</v>
      </c>
      <c r="M225" s="13">
        <v>1400000000</v>
      </c>
      <c r="N225" s="13" t="s">
        <v>871</v>
      </c>
      <c r="O225" s="13">
        <v>41.319308031139713</v>
      </c>
      <c r="P225" s="13">
        <v>768.4144926756403</v>
      </c>
      <c r="Q225" s="15"/>
      <c r="R225" s="20">
        <v>25.613816422521342</v>
      </c>
      <c r="T225" s="118">
        <v>-2.9015908020163872</v>
      </c>
      <c r="U225" s="118"/>
      <c r="V225" s="20">
        <v>50.409908778735556</v>
      </c>
      <c r="W225" s="20">
        <v>54.232209523674378</v>
      </c>
      <c r="X225" s="20">
        <v>43.016494882875143</v>
      </c>
    </row>
    <row r="226" spans="1:24">
      <c r="A226" s="13" t="s">
        <v>30</v>
      </c>
      <c r="B226" s="13">
        <v>60</v>
      </c>
      <c r="C226" s="13" t="s">
        <v>372</v>
      </c>
      <c r="D226" s="14">
        <v>-770.47745090059288</v>
      </c>
      <c r="E226" s="17">
        <v>15.84</v>
      </c>
      <c r="F226" s="13" t="s">
        <v>233</v>
      </c>
      <c r="G226" s="13">
        <v>41940809</v>
      </c>
      <c r="H226" s="13" t="s">
        <v>1688</v>
      </c>
      <c r="I226" s="13">
        <v>24.212018821145481</v>
      </c>
      <c r="J226" s="13">
        <v>2031267319</v>
      </c>
      <c r="K226" s="13">
        <v>83895000</v>
      </c>
      <c r="L226" s="13">
        <v>0.61952702543332749</v>
      </c>
      <c r="M226" s="13">
        <v>1258425000</v>
      </c>
      <c r="N226" s="13" t="s">
        <v>659</v>
      </c>
      <c r="O226" s="13">
        <v>22.517969335342844</v>
      </c>
      <c r="P226" s="13">
        <v>1262.3239553604978</v>
      </c>
      <c r="Q226" s="15"/>
      <c r="R226" s="20">
        <v>42.077465178683262</v>
      </c>
      <c r="T226" s="118">
        <v>16.902826007450464</v>
      </c>
      <c r="U226" s="120">
        <v>6.5862393421333643</v>
      </c>
      <c r="V226" s="20">
        <v>71.86096724185542</v>
      </c>
      <c r="W226" s="20">
        <v>37.483594873549741</v>
      </c>
      <c r="X226" s="20">
        <v>60.945255657165625</v>
      </c>
    </row>
    <row r="227" spans="1:24">
      <c r="A227" s="13" t="s">
        <v>706</v>
      </c>
      <c r="B227" s="13">
        <v>60</v>
      </c>
      <c r="C227" s="13" t="s">
        <v>372</v>
      </c>
      <c r="D227" s="14">
        <v>-50.766446812273713</v>
      </c>
      <c r="E227" s="17">
        <v>3.09</v>
      </c>
      <c r="F227" s="13" t="s">
        <v>693</v>
      </c>
      <c r="G227" s="13" t="s">
        <v>872</v>
      </c>
      <c r="H227" s="13" t="s">
        <v>1689</v>
      </c>
      <c r="I227" s="13" t="s">
        <v>864</v>
      </c>
      <c r="J227" s="13" t="s">
        <v>873</v>
      </c>
      <c r="K227" s="13" t="s">
        <v>874</v>
      </c>
      <c r="L227" s="13" t="s">
        <v>1185</v>
      </c>
      <c r="M227" s="13" t="s">
        <v>1690</v>
      </c>
      <c r="N227" s="13" t="s">
        <v>497</v>
      </c>
      <c r="O227" s="13">
        <v>22.517969335342844</v>
      </c>
      <c r="P227" s="13">
        <v>628.44756778040085</v>
      </c>
      <c r="Q227" s="16" t="s">
        <v>2384</v>
      </c>
      <c r="R227" s="20">
        <v>20.948252259346695</v>
      </c>
      <c r="T227" s="118">
        <v>-9.9652596987974729</v>
      </c>
      <c r="U227" s="120">
        <v>-183.18880183798714</v>
      </c>
      <c r="V227" s="20">
        <v>53.353880391840313</v>
      </c>
      <c r="W227" s="20">
        <v>43.046543728394347</v>
      </c>
      <c r="X227" s="20">
        <v>34.638182631450604</v>
      </c>
    </row>
    <row r="228" spans="1:24">
      <c r="A228" s="13" t="s">
        <v>707</v>
      </c>
      <c r="B228" s="13">
        <v>60</v>
      </c>
      <c r="C228" s="13" t="s">
        <v>372</v>
      </c>
      <c r="D228" s="14">
        <v>1143.1360723012497</v>
      </c>
      <c r="E228" s="17">
        <v>10.97</v>
      </c>
      <c r="F228" s="13" t="s">
        <v>697</v>
      </c>
      <c r="G228" s="13">
        <v>-42754773</v>
      </c>
      <c r="H228" s="13" t="s">
        <v>1691</v>
      </c>
      <c r="I228" s="13">
        <v>11.408042261333334</v>
      </c>
      <c r="J228" s="13">
        <v>1069503962</v>
      </c>
      <c r="K228" s="13">
        <v>93750000</v>
      </c>
      <c r="L228" s="13">
        <v>0.96423205209220164</v>
      </c>
      <c r="M228" s="13">
        <v>1031250000</v>
      </c>
      <c r="N228" s="13" t="s">
        <v>1387</v>
      </c>
      <c r="O228" s="13">
        <v>14.341569462501884</v>
      </c>
      <c r="P228" s="13">
        <v>1954.6948255661814</v>
      </c>
      <c r="Q228" s="15"/>
      <c r="R228" s="20">
        <v>65.156494185539387</v>
      </c>
      <c r="T228" s="118">
        <v>-6.8896949876305236</v>
      </c>
      <c r="U228" s="120">
        <v>6.3312439025100353</v>
      </c>
      <c r="V228" s="20">
        <v>44.268065356822802</v>
      </c>
      <c r="W228" s="20">
        <v>61.333458208935937</v>
      </c>
      <c r="X228" s="20">
        <v>50.687191282857142</v>
      </c>
    </row>
    <row r="229" spans="1:24">
      <c r="A229" s="13" t="s">
        <v>54</v>
      </c>
      <c r="B229" s="13">
        <v>60</v>
      </c>
      <c r="C229" s="13" t="s">
        <v>372</v>
      </c>
      <c r="D229" s="14">
        <v>-6570.6422570769973</v>
      </c>
      <c r="E229" s="17">
        <v>288.25</v>
      </c>
      <c r="F229" s="13" t="s">
        <v>375</v>
      </c>
      <c r="G229" s="13">
        <v>43394990</v>
      </c>
      <c r="H229" s="13" t="s">
        <v>1692</v>
      </c>
      <c r="I229" s="13">
        <v>45.297119170345717</v>
      </c>
      <c r="J229" s="13">
        <v>646697458</v>
      </c>
      <c r="K229" s="13">
        <v>14276790</v>
      </c>
      <c r="L229" s="13">
        <v>6.2034850150903171</v>
      </c>
      <c r="M229" s="13">
        <v>4011777990</v>
      </c>
      <c r="N229" s="13" t="s">
        <v>1274</v>
      </c>
      <c r="O229" s="13">
        <v>14.140957331902888</v>
      </c>
      <c r="P229" s="13">
        <v>342.72815076369199</v>
      </c>
      <c r="Q229" s="15"/>
      <c r="R229" s="20">
        <v>11.424271692123066</v>
      </c>
      <c r="T229" s="118">
        <v>-58.685057279776629</v>
      </c>
      <c r="U229" s="120">
        <v>48.197940632948644</v>
      </c>
      <c r="V229" s="20">
        <v>55.441277728774025</v>
      </c>
      <c r="W229" s="20">
        <v>60.592333143065694</v>
      </c>
      <c r="X229" s="20">
        <v>50.52864036121543</v>
      </c>
    </row>
    <row r="230" spans="1:24">
      <c r="A230" s="13" t="s">
        <v>152</v>
      </c>
      <c r="B230" s="13">
        <v>60</v>
      </c>
      <c r="C230" s="13" t="s">
        <v>372</v>
      </c>
      <c r="D230" s="14">
        <v>-1115.2862792296946</v>
      </c>
      <c r="E230" s="17">
        <v>4.6900000000000004</v>
      </c>
      <c r="F230" s="13" t="s">
        <v>355</v>
      </c>
      <c r="G230" s="13">
        <v>22610716</v>
      </c>
      <c r="H230" s="13" t="s">
        <v>1693</v>
      </c>
      <c r="I230" s="13">
        <v>2.0045220010683762</v>
      </c>
      <c r="J230" s="13">
        <v>1876232593</v>
      </c>
      <c r="K230" s="13">
        <v>936000000</v>
      </c>
      <c r="L230" s="13">
        <v>1.9954882001135772</v>
      </c>
      <c r="M230" s="13">
        <v>3744000000</v>
      </c>
      <c r="N230" s="13" t="s">
        <v>1388</v>
      </c>
      <c r="O230" s="13">
        <v>9.119840841952179</v>
      </c>
      <c r="P230" s="13">
        <v>771.75822000928338</v>
      </c>
      <c r="Q230" s="16" t="s">
        <v>2254</v>
      </c>
      <c r="R230" s="20">
        <v>25.725274000309447</v>
      </c>
      <c r="T230" s="118">
        <v>2.0902198021769358</v>
      </c>
      <c r="U230" s="118">
        <v>8.1263283809790785</v>
      </c>
      <c r="V230" s="20">
        <v>42.846069973228907</v>
      </c>
      <c r="W230" s="20">
        <v>54.273469928628671</v>
      </c>
      <c r="X230" s="20">
        <v>65.531737406562314</v>
      </c>
    </row>
    <row r="231" spans="1:24">
      <c r="A231" s="13" t="s">
        <v>328</v>
      </c>
      <c r="B231" s="13">
        <v>60</v>
      </c>
      <c r="C231" s="13" t="s">
        <v>372</v>
      </c>
      <c r="D231" s="14">
        <v>-941.90948012141007</v>
      </c>
      <c r="E231" s="17">
        <v>1.47</v>
      </c>
      <c r="F231" s="13" t="s">
        <v>375</v>
      </c>
      <c r="G231" s="13">
        <v>-96679510</v>
      </c>
      <c r="H231" s="13" t="s">
        <v>1694</v>
      </c>
      <c r="I231" s="13">
        <v>2.0670276906874521</v>
      </c>
      <c r="J231" s="13">
        <v>2224663158</v>
      </c>
      <c r="K231" s="13">
        <v>1076261904</v>
      </c>
      <c r="L231" s="13">
        <v>0.48378645554933042</v>
      </c>
      <c r="M231" s="13">
        <v>1076261904</v>
      </c>
      <c r="N231" s="13" t="s">
        <v>1127</v>
      </c>
      <c r="O231" s="13">
        <v>26.008766075929824</v>
      </c>
      <c r="P231" s="13">
        <v>305.6667246156245</v>
      </c>
      <c r="Q231" s="15"/>
      <c r="R231" s="20">
        <v>10.188890820520816</v>
      </c>
      <c r="T231" s="118">
        <v>-4.8155266988448853</v>
      </c>
      <c r="U231" s="120">
        <v>-4.5669714438105924</v>
      </c>
      <c r="V231" s="20">
        <v>17.61399414679363</v>
      </c>
      <c r="W231" s="20">
        <v>43.403814959286464</v>
      </c>
      <c r="X231" s="20">
        <v>35.379603712975303</v>
      </c>
    </row>
    <row r="232" spans="1:24">
      <c r="A232" s="13" t="s">
        <v>467</v>
      </c>
      <c r="B232" s="13">
        <v>60</v>
      </c>
      <c r="C232" s="13" t="s">
        <v>372</v>
      </c>
      <c r="D232" s="14">
        <v>-7490.6982197570924</v>
      </c>
      <c r="E232" s="17">
        <v>110.7</v>
      </c>
      <c r="F232" s="13" t="s">
        <v>355</v>
      </c>
      <c r="G232" s="13">
        <v>9762773</v>
      </c>
      <c r="H232" s="13" t="s">
        <v>1695</v>
      </c>
      <c r="I232" s="13">
        <v>40.686512328358212</v>
      </c>
      <c r="J232" s="13">
        <v>2725996326</v>
      </c>
      <c r="K232" s="13">
        <v>67000000</v>
      </c>
      <c r="L232" s="13">
        <v>2.6544423156350212</v>
      </c>
      <c r="M232" s="13">
        <v>7236000000</v>
      </c>
      <c r="N232" s="13" t="s">
        <v>1389</v>
      </c>
      <c r="O232" s="13">
        <v>59.562529766186529</v>
      </c>
      <c r="P232" s="13">
        <v>1168.6220092235139</v>
      </c>
      <c r="Q232" s="15"/>
      <c r="R232" s="20">
        <v>38.954066974117133</v>
      </c>
      <c r="T232" s="120">
        <v>199.5807750102189</v>
      </c>
      <c r="U232" s="118"/>
      <c r="V232" s="20">
        <v>77.143985550113385</v>
      </c>
      <c r="W232" s="20">
        <v>47.916683484229999</v>
      </c>
      <c r="X232" s="20">
        <v>72.032899743859502</v>
      </c>
    </row>
    <row r="233" spans="1:24">
      <c r="A233" s="13" t="s">
        <v>114</v>
      </c>
      <c r="B233" s="13">
        <v>60</v>
      </c>
      <c r="C233" s="13" t="s">
        <v>372</v>
      </c>
      <c r="D233" s="13">
        <v>491.45288473055882</v>
      </c>
      <c r="E233" s="17">
        <v>2.34</v>
      </c>
      <c r="F233" s="13" t="s">
        <v>233</v>
      </c>
      <c r="G233" s="13">
        <v>-101180902</v>
      </c>
      <c r="H233" s="13" t="s">
        <v>1696</v>
      </c>
      <c r="I233" s="13">
        <v>4.8038618894753471</v>
      </c>
      <c r="J233" s="13">
        <v>1413319947</v>
      </c>
      <c r="K233" s="13">
        <v>294204950</v>
      </c>
      <c r="L233" s="13">
        <v>0.41633170270397379</v>
      </c>
      <c r="M233" s="13">
        <v>588409900</v>
      </c>
      <c r="N233" s="13" t="s">
        <v>1390</v>
      </c>
      <c r="O233" s="13">
        <v>50.151909444614752</v>
      </c>
      <c r="P233" s="13">
        <v>485.68505904979429</v>
      </c>
      <c r="Q233" s="16" t="s">
        <v>2219</v>
      </c>
      <c r="R233" s="20">
        <v>16.189501968326475</v>
      </c>
      <c r="T233" s="118">
        <v>-0.69507979560234912</v>
      </c>
      <c r="U233" s="118">
        <v>3.3184335682878929</v>
      </c>
      <c r="V233" s="20">
        <v>59.93176958378119</v>
      </c>
      <c r="W233" s="20">
        <v>43.534911443860523</v>
      </c>
      <c r="X233" s="20">
        <v>54.857787215194946</v>
      </c>
    </row>
    <row r="234" spans="1:24">
      <c r="A234" s="13" t="s">
        <v>761</v>
      </c>
      <c r="B234" s="13">
        <v>60</v>
      </c>
      <c r="C234" s="13" t="s">
        <v>372</v>
      </c>
      <c r="D234" s="14">
        <v>-6729.8178636976754</v>
      </c>
      <c r="E234" s="17">
        <v>31.94</v>
      </c>
      <c r="F234" s="13" t="s">
        <v>255</v>
      </c>
      <c r="G234" s="13">
        <v>29754818</v>
      </c>
      <c r="H234" s="13" t="s">
        <v>1697</v>
      </c>
      <c r="I234" s="13">
        <v>22.487149943750001</v>
      </c>
      <c r="J234" s="13">
        <v>3597943991</v>
      </c>
      <c r="K234" s="13">
        <v>160000000</v>
      </c>
      <c r="L234" s="13">
        <v>1.3785650950673733</v>
      </c>
      <c r="M234" s="13">
        <v>4960000000</v>
      </c>
      <c r="N234" s="13" t="s">
        <v>819</v>
      </c>
      <c r="O234" s="13">
        <v>32.403975575786674</v>
      </c>
      <c r="P234" s="13">
        <v>8.6713711907880509</v>
      </c>
      <c r="Q234" s="15"/>
      <c r="R234" s="20">
        <v>0.2890457063596017</v>
      </c>
      <c r="T234" s="118"/>
      <c r="U234" s="118"/>
      <c r="V234" s="20">
        <v>56.973643034402784</v>
      </c>
      <c r="W234" s="20">
        <v>19.010838459150637</v>
      </c>
      <c r="X234" s="20"/>
    </row>
    <row r="235" spans="1:24">
      <c r="A235" s="13" t="s">
        <v>191</v>
      </c>
      <c r="B235" s="13">
        <v>60</v>
      </c>
      <c r="C235" s="13" t="s">
        <v>372</v>
      </c>
      <c r="D235" s="14">
        <v>-10169.025513778251</v>
      </c>
      <c r="E235" s="17">
        <v>77.2</v>
      </c>
      <c r="F235" s="13" t="s">
        <v>375</v>
      </c>
      <c r="G235" s="13">
        <v>5498818000</v>
      </c>
      <c r="H235" s="13" t="s">
        <v>1698</v>
      </c>
      <c r="I235" s="13">
        <v>46.85977686586304</v>
      </c>
      <c r="J235" s="13">
        <v>164435643000</v>
      </c>
      <c r="K235" s="13">
        <v>3509100000</v>
      </c>
      <c r="L235" s="13">
        <v>1.6005197851173909</v>
      </c>
      <c r="M235" s="13">
        <v>263182500000</v>
      </c>
      <c r="N235" s="13" t="s">
        <v>1275</v>
      </c>
      <c r="O235" s="13">
        <v>64.142292396100544</v>
      </c>
      <c r="P235" s="13">
        <v>688.17451181839465</v>
      </c>
      <c r="Q235" s="15"/>
      <c r="R235" s="20">
        <v>22.939150393946488</v>
      </c>
      <c r="T235" s="118">
        <v>-80.563991080502859</v>
      </c>
      <c r="U235" s="120">
        <v>4.0208475027183965</v>
      </c>
      <c r="V235" s="20">
        <v>43.480769776952869</v>
      </c>
      <c r="W235" s="20">
        <v>60.475501305833511</v>
      </c>
      <c r="X235" s="20">
        <v>43.859124919224456</v>
      </c>
    </row>
    <row r="236" spans="1:24">
      <c r="A236" s="13" t="s">
        <v>471</v>
      </c>
      <c r="B236" s="13">
        <v>60</v>
      </c>
      <c r="C236" s="13" t="s">
        <v>372</v>
      </c>
      <c r="D236" s="14">
        <v>-9187.6305629138242</v>
      </c>
      <c r="E236" s="17">
        <v>7.99</v>
      </c>
      <c r="F236" s="13" t="s">
        <v>221</v>
      </c>
      <c r="G236" s="13">
        <v>-26535988</v>
      </c>
      <c r="H236" s="13" t="s">
        <v>1699</v>
      </c>
      <c r="I236" s="13">
        <v>3.5820731343999999</v>
      </c>
      <c r="J236" s="13">
        <v>4477591418</v>
      </c>
      <c r="K236" s="13">
        <v>1250000000</v>
      </c>
      <c r="L236" s="13">
        <v>1.9541756232658565</v>
      </c>
      <c r="M236" s="13">
        <v>8750000000</v>
      </c>
      <c r="N236" s="13" t="s">
        <v>1065</v>
      </c>
      <c r="O236" s="13">
        <v>69.736044483809337</v>
      </c>
      <c r="P236" s="13">
        <v>261.52836466683806</v>
      </c>
      <c r="Q236" s="15"/>
      <c r="R236" s="20">
        <v>8.7176121555612678</v>
      </c>
      <c r="T236" s="118">
        <v>-19.567539556025775</v>
      </c>
      <c r="U236" s="118"/>
      <c r="V236" s="20">
        <v>24.590158723515813</v>
      </c>
      <c r="W236" s="20">
        <v>40.77380011761656</v>
      </c>
      <c r="X236" s="20">
        <v>50.839668231866185</v>
      </c>
    </row>
    <row r="237" spans="1:24">
      <c r="A237" s="13" t="s">
        <v>708</v>
      </c>
      <c r="B237" s="13">
        <v>60</v>
      </c>
      <c r="C237" s="13" t="s">
        <v>372</v>
      </c>
      <c r="D237" s="14">
        <v>7692.6179106436621</v>
      </c>
      <c r="E237" s="17">
        <v>131.4</v>
      </c>
      <c r="F237" s="13" t="s">
        <v>374</v>
      </c>
      <c r="G237" s="13">
        <v>0</v>
      </c>
      <c r="H237" s="13" t="s">
        <v>1700</v>
      </c>
      <c r="I237" s="13">
        <v>107.87802452380953</v>
      </c>
      <c r="J237" s="13">
        <v>453087703000</v>
      </c>
      <c r="K237" s="13">
        <v>4200000000</v>
      </c>
      <c r="L237" s="13">
        <v>1.2143344353797216</v>
      </c>
      <c r="M237" s="13">
        <v>550200000000</v>
      </c>
      <c r="N237" s="13" t="s">
        <v>875</v>
      </c>
      <c r="O237" s="13">
        <v>558.75548580426141</v>
      </c>
      <c r="P237" s="13">
        <v>990.69439814349221</v>
      </c>
      <c r="Q237" s="15"/>
      <c r="R237" s="20">
        <v>33.023146604783072</v>
      </c>
      <c r="T237" s="118">
        <v>-51.663217881033603</v>
      </c>
      <c r="U237" s="120">
        <v>109.90058080416631</v>
      </c>
      <c r="V237" s="20">
        <v>44.751885403553011</v>
      </c>
      <c r="W237" s="20">
        <v>67.027816703112052</v>
      </c>
      <c r="X237" s="20">
        <v>52.463701956798964</v>
      </c>
    </row>
    <row r="238" spans="1:24">
      <c r="A238" s="13" t="s">
        <v>709</v>
      </c>
      <c r="B238" s="13">
        <v>60</v>
      </c>
      <c r="C238" s="13" t="s">
        <v>372</v>
      </c>
      <c r="D238" s="14">
        <v>-1354.1301652890779</v>
      </c>
      <c r="E238" s="17">
        <v>26.46</v>
      </c>
      <c r="F238" s="13" t="s">
        <v>699</v>
      </c>
      <c r="G238" s="13" t="s">
        <v>1013</v>
      </c>
      <c r="H238" s="13" t="s">
        <v>1701</v>
      </c>
      <c r="I238" s="13" t="s">
        <v>793</v>
      </c>
      <c r="J238" s="13" t="s">
        <v>1014</v>
      </c>
      <c r="K238" s="13" t="s">
        <v>876</v>
      </c>
      <c r="L238" s="13" t="s">
        <v>1702</v>
      </c>
      <c r="M238" s="13" t="s">
        <v>1703</v>
      </c>
      <c r="N238" s="13" t="s">
        <v>877</v>
      </c>
      <c r="P238" s="13">
        <v>448.77269842564704</v>
      </c>
      <c r="Q238" s="15"/>
      <c r="R238" s="20">
        <v>14.959089947521568</v>
      </c>
      <c r="T238" s="118">
        <v>-10.878887859043864</v>
      </c>
      <c r="U238" s="120">
        <v>23.527713687157039</v>
      </c>
      <c r="V238" s="20">
        <v>36.017139360182661</v>
      </c>
      <c r="W238" s="20">
        <v>50.186525576819825</v>
      </c>
      <c r="X238" s="20">
        <v>52.48723126441336</v>
      </c>
    </row>
    <row r="239" spans="1:24">
      <c r="A239" s="13" t="s">
        <v>765</v>
      </c>
      <c r="B239" s="13">
        <v>60</v>
      </c>
      <c r="C239" s="13" t="s">
        <v>372</v>
      </c>
      <c r="D239" s="14">
        <v>-23132.474104836547</v>
      </c>
      <c r="E239" s="17">
        <v>284</v>
      </c>
      <c r="F239" s="13" t="s">
        <v>743</v>
      </c>
      <c r="G239" s="13">
        <v>16005244</v>
      </c>
      <c r="H239" s="13" t="s">
        <v>1391</v>
      </c>
      <c r="I239" s="13">
        <v>27.513072088552811</v>
      </c>
      <c r="J239" s="13">
        <v>311457358</v>
      </c>
      <c r="K239" s="13">
        <v>11320341</v>
      </c>
      <c r="L239" s="13">
        <v>10.140634208423485</v>
      </c>
      <c r="M239" s="13">
        <v>3158375139</v>
      </c>
      <c r="N239" s="13" t="s">
        <v>1276</v>
      </c>
      <c r="O239" s="13">
        <v>63.902350149513119</v>
      </c>
      <c r="P239" s="13">
        <v>658.25731682735727</v>
      </c>
      <c r="Q239" s="15"/>
      <c r="R239" s="20">
        <v>21.941910560911911</v>
      </c>
      <c r="T239" s="118">
        <v>-117.87035851119128</v>
      </c>
      <c r="U239" s="118">
        <v>575.45724313516132</v>
      </c>
      <c r="V239" s="20">
        <v>54.342211201116932</v>
      </c>
      <c r="W239" s="20">
        <v>75.742626819178241</v>
      </c>
      <c r="X239" s="20">
        <v>64.631172386800017</v>
      </c>
    </row>
    <row r="240" spans="1:24">
      <c r="A240" s="13" t="s">
        <v>398</v>
      </c>
      <c r="B240" s="13">
        <v>60</v>
      </c>
      <c r="C240" s="13" t="s">
        <v>372</v>
      </c>
      <c r="D240" s="14">
        <v>-1937.2809393236246</v>
      </c>
      <c r="E240" s="17">
        <v>5.73</v>
      </c>
      <c r="F240" s="13" t="s">
        <v>679</v>
      </c>
      <c r="G240" s="13">
        <v>321175807</v>
      </c>
      <c r="H240" s="13" t="s">
        <v>1704</v>
      </c>
      <c r="I240" s="13">
        <v>2.5582374575000002</v>
      </c>
      <c r="J240" s="13">
        <v>5116474915</v>
      </c>
      <c r="K240" s="13">
        <v>2000000000</v>
      </c>
      <c r="L240" s="13">
        <v>1.9544706396747769</v>
      </c>
      <c r="M240" s="13">
        <v>10000000000</v>
      </c>
      <c r="N240" s="13" t="s">
        <v>1129</v>
      </c>
      <c r="O240" s="13">
        <v>84.55799595142372</v>
      </c>
      <c r="P240" s="13">
        <v>453.98201165276669</v>
      </c>
      <c r="Q240" s="15"/>
      <c r="R240" s="20">
        <v>15.132733721758889</v>
      </c>
      <c r="T240" s="118">
        <v>-0.20003013972777595</v>
      </c>
      <c r="U240" s="118">
        <v>6.5153341380915641</v>
      </c>
      <c r="V240" s="20">
        <v>52.006767549318013</v>
      </c>
      <c r="W240" s="20">
        <v>43.393281599266771</v>
      </c>
      <c r="X240" s="20">
        <v>57.991377328850064</v>
      </c>
    </row>
    <row r="241" spans="1:24">
      <c r="A241" s="13" t="s">
        <v>102</v>
      </c>
      <c r="B241" s="13">
        <v>60</v>
      </c>
      <c r="C241" s="13" t="s">
        <v>372</v>
      </c>
      <c r="D241" s="14">
        <v>-1526.0363802126876</v>
      </c>
      <c r="E241" s="17">
        <v>27.46</v>
      </c>
      <c r="F241" s="13" t="s">
        <v>255</v>
      </c>
      <c r="G241" s="13">
        <v>-1305327</v>
      </c>
      <c r="H241" s="13" t="s">
        <v>1705</v>
      </c>
      <c r="I241" s="13">
        <v>25.42794219393004</v>
      </c>
      <c r="J241" s="13">
        <v>1186366071</v>
      </c>
      <c r="K241" s="13">
        <v>46656000</v>
      </c>
      <c r="L241" s="13">
        <v>1.0618240278383686</v>
      </c>
      <c r="M241" s="13">
        <v>1259712000</v>
      </c>
      <c r="N241" s="13" t="s">
        <v>1706</v>
      </c>
      <c r="O241" s="13">
        <v>25.26565196327811</v>
      </c>
      <c r="P241" s="13">
        <v>713.40225459737439</v>
      </c>
      <c r="Q241" s="15"/>
      <c r="R241" s="20">
        <v>23.780075153245814</v>
      </c>
      <c r="T241" s="118">
        <v>-12.968014824330432</v>
      </c>
      <c r="U241" s="120">
        <v>18.576038362399601</v>
      </c>
      <c r="V241" s="20">
        <v>32.770731893536208</v>
      </c>
      <c r="W241" s="20">
        <v>65.087417360739423</v>
      </c>
      <c r="X241" s="20">
        <v>50.75089471153629</v>
      </c>
    </row>
    <row r="242" spans="1:24">
      <c r="A242" s="13" t="s">
        <v>244</v>
      </c>
      <c r="B242" s="13">
        <v>60</v>
      </c>
      <c r="C242" s="13" t="s">
        <v>372</v>
      </c>
      <c r="D242" s="14">
        <v>3761.690488989906</v>
      </c>
      <c r="E242" s="17">
        <v>11.2</v>
      </c>
      <c r="F242" s="13" t="s">
        <v>357</v>
      </c>
      <c r="G242" s="13">
        <v>374434153</v>
      </c>
      <c r="H242" s="13" t="s">
        <v>1707</v>
      </c>
      <c r="I242" s="13">
        <v>2.6108828031111111</v>
      </c>
      <c r="J242" s="13">
        <v>11748972614</v>
      </c>
      <c r="K242" s="13">
        <v>4500000000</v>
      </c>
      <c r="L242" s="13">
        <v>3.830122128838592</v>
      </c>
      <c r="M242" s="13">
        <v>45000000000</v>
      </c>
      <c r="N242" s="13" t="s">
        <v>1708</v>
      </c>
      <c r="O242" s="13">
        <v>47.373497903469016</v>
      </c>
      <c r="P242" s="13">
        <v>2097.6014342187768</v>
      </c>
      <c r="Q242" s="15"/>
      <c r="R242" s="20">
        <v>69.920047807292562</v>
      </c>
      <c r="T242" s="118">
        <v>5.7918646024762843</v>
      </c>
      <c r="U242" s="120">
        <v>9.6387715135834995</v>
      </c>
      <c r="V242" s="20">
        <v>72.983937402348715</v>
      </c>
      <c r="W242" s="20">
        <v>66.52679382797632</v>
      </c>
      <c r="X242" s="20">
        <v>57.437773012538173</v>
      </c>
    </row>
    <row r="243" spans="1:24">
      <c r="A243" s="13" t="s">
        <v>771</v>
      </c>
      <c r="B243" s="13">
        <v>60</v>
      </c>
      <c r="C243" s="13" t="s">
        <v>372</v>
      </c>
      <c r="D243" s="13" t="s">
        <v>1709</v>
      </c>
      <c r="E243" s="17">
        <v>11.15</v>
      </c>
      <c r="F243" s="13" t="s">
        <v>255</v>
      </c>
      <c r="G243" s="13">
        <v>52028005</v>
      </c>
      <c r="H243" s="13" t="s">
        <v>1710</v>
      </c>
      <c r="I243" s="13">
        <v>10.998305908045976</v>
      </c>
      <c r="J243" s="13">
        <v>6697968298</v>
      </c>
      <c r="K243" s="13">
        <v>609000000</v>
      </c>
      <c r="L243" s="13">
        <v>0.90923093825607715</v>
      </c>
      <c r="M243" s="13">
        <v>6090000000</v>
      </c>
      <c r="N243" s="13" t="s">
        <v>1130</v>
      </c>
      <c r="O243" s="13">
        <v>18.959683737432556</v>
      </c>
      <c r="Q243" s="15"/>
      <c r="R243" s="165" t="str">
        <f t="shared" si="3"/>
        <v/>
      </c>
      <c r="T243" s="118"/>
      <c r="U243" s="118"/>
      <c r="V243" s="20">
        <v>27.48286400308346</v>
      </c>
      <c r="W243" s="20">
        <v>41.195247191247397</v>
      </c>
      <c r="X243" s="20"/>
    </row>
    <row r="244" spans="1:24">
      <c r="A244" s="13" t="s">
        <v>399</v>
      </c>
      <c r="B244" s="13">
        <v>60</v>
      </c>
      <c r="C244" s="13" t="s">
        <v>372</v>
      </c>
      <c r="D244" s="14">
        <v>-1457.4915104633224</v>
      </c>
      <c r="E244" s="17">
        <v>5.15</v>
      </c>
      <c r="F244" s="13" t="s">
        <v>390</v>
      </c>
      <c r="G244" s="13">
        <v>274798301</v>
      </c>
      <c r="H244" s="13" t="s">
        <v>1711</v>
      </c>
      <c r="I244" s="13">
        <v>5.4845677000000004</v>
      </c>
      <c r="J244" s="13">
        <v>4113425775</v>
      </c>
      <c r="K244" s="13">
        <v>750000000</v>
      </c>
      <c r="L244" s="13">
        <v>0.91164887981964371</v>
      </c>
      <c r="M244" s="13">
        <v>3750000000</v>
      </c>
      <c r="N244" s="13" t="s">
        <v>1277</v>
      </c>
      <c r="O244" s="13">
        <v>33.293836134016303</v>
      </c>
      <c r="P244" s="13">
        <v>638.42489706064077</v>
      </c>
      <c r="Q244" s="15"/>
      <c r="R244" s="20">
        <v>21.28082990202136</v>
      </c>
      <c r="T244" s="118">
        <v>-12.744794175417162</v>
      </c>
      <c r="U244" s="120">
        <v>4.8408191816957657</v>
      </c>
      <c r="V244" s="20">
        <v>27.509756008489777</v>
      </c>
      <c r="W244" s="20">
        <v>44.901197843584768</v>
      </c>
      <c r="X244" s="20">
        <v>43.894930510864256</v>
      </c>
    </row>
    <row r="245" spans="1:24">
      <c r="A245" s="13" t="s">
        <v>55</v>
      </c>
      <c r="B245" s="13">
        <v>60</v>
      </c>
      <c r="C245" s="13" t="s">
        <v>372</v>
      </c>
      <c r="D245" s="14">
        <v>-9874.3489299254597</v>
      </c>
      <c r="E245" s="17">
        <v>38.520000000000003</v>
      </c>
      <c r="F245" s="13" t="s">
        <v>375</v>
      </c>
      <c r="G245" s="13">
        <v>47613264</v>
      </c>
      <c r="H245" s="13" t="s">
        <v>1712</v>
      </c>
      <c r="I245" s="13">
        <v>9.640428505939683</v>
      </c>
      <c r="J245" s="13">
        <v>3590822435</v>
      </c>
      <c r="K245" s="13">
        <v>372475397</v>
      </c>
      <c r="L245" s="13">
        <v>3.6305440135192875</v>
      </c>
      <c r="M245" s="13">
        <v>13036638895</v>
      </c>
      <c r="N245" s="13" t="s">
        <v>661</v>
      </c>
      <c r="O245" s="13">
        <v>40.345835379165877</v>
      </c>
      <c r="P245" s="13">
        <v>1057.1210692523055</v>
      </c>
      <c r="Q245" s="15"/>
      <c r="R245" s="20">
        <v>35.237368975076848</v>
      </c>
      <c r="T245" s="120">
        <v>43.255959858266451</v>
      </c>
      <c r="U245" s="118">
        <v>79.497477612314043</v>
      </c>
      <c r="V245" s="20">
        <v>50.994675920327204</v>
      </c>
      <c r="W245" s="20">
        <v>63.594461632427219</v>
      </c>
      <c r="X245" s="20">
        <v>77.979084427005887</v>
      </c>
    </row>
    <row r="246" spans="1:24">
      <c r="A246" s="13" t="s">
        <v>211</v>
      </c>
      <c r="B246" s="13">
        <v>60</v>
      </c>
      <c r="C246" s="13" t="s">
        <v>372</v>
      </c>
      <c r="D246" s="14">
        <v>-18975.858231002432</v>
      </c>
      <c r="E246" s="17">
        <v>60.5</v>
      </c>
      <c r="F246" s="13" t="s">
        <v>208</v>
      </c>
      <c r="G246" s="13">
        <v>167767000</v>
      </c>
      <c r="H246" s="13" t="s">
        <v>1713</v>
      </c>
      <c r="I246" s="13">
        <v>33.345119565217388</v>
      </c>
      <c r="J246" s="13">
        <v>15338755000</v>
      </c>
      <c r="K246" s="13">
        <v>460000000</v>
      </c>
      <c r="L246" s="13">
        <v>2.0092895414262761</v>
      </c>
      <c r="M246" s="13">
        <v>30820000000</v>
      </c>
      <c r="N246" s="13" t="s">
        <v>1392</v>
      </c>
      <c r="O246" s="13">
        <v>44.753513851165764</v>
      </c>
      <c r="P246" s="13">
        <v>1273.7555465708222</v>
      </c>
      <c r="Q246" s="15"/>
      <c r="R246" s="20">
        <v>42.458518219027404</v>
      </c>
      <c r="T246" s="120">
        <v>82.413549690136847</v>
      </c>
      <c r="U246" s="120">
        <v>62.940141289670279</v>
      </c>
      <c r="V246" s="20">
        <v>53.931463838019951</v>
      </c>
      <c r="W246" s="20">
        <v>52.977144780788436</v>
      </c>
      <c r="X246" s="20">
        <v>66.95249069589002</v>
      </c>
    </row>
    <row r="247" spans="1:24">
      <c r="A247" s="13" t="s">
        <v>487</v>
      </c>
      <c r="B247" s="13">
        <v>60</v>
      </c>
      <c r="C247" s="13" t="s">
        <v>372</v>
      </c>
      <c r="D247" s="14">
        <v>16884.544725741223</v>
      </c>
      <c r="E247" s="17">
        <v>69.25</v>
      </c>
      <c r="F247" s="13" t="s">
        <v>605</v>
      </c>
      <c r="G247" s="13">
        <v>-103901230</v>
      </c>
      <c r="H247" s="13" t="s">
        <v>1714</v>
      </c>
      <c r="I247" s="13">
        <v>26.880030181818181</v>
      </c>
      <c r="J247" s="13">
        <v>3548163984</v>
      </c>
      <c r="K247" s="13">
        <v>132000000</v>
      </c>
      <c r="L247" s="13">
        <v>2.5297590642586263</v>
      </c>
      <c r="M247" s="13">
        <v>8976000000</v>
      </c>
      <c r="N247" s="13" t="s">
        <v>1715</v>
      </c>
      <c r="O247" s="13">
        <v>16.988510926249347</v>
      </c>
      <c r="P247" s="13">
        <v>1229.197598345022</v>
      </c>
      <c r="Q247" s="15"/>
      <c r="R247" s="20">
        <v>40.973253278167398</v>
      </c>
      <c r="T247" s="118">
        <v>-20.323302677377058</v>
      </c>
      <c r="U247" s="118"/>
      <c r="V247" s="20">
        <v>63.75576199863044</v>
      </c>
      <c r="W247" s="20">
        <v>50.020644437678712</v>
      </c>
      <c r="X247" s="20">
        <v>50.552742972015011</v>
      </c>
    </row>
    <row r="248" spans="1:24">
      <c r="A248" s="13" t="s">
        <v>710</v>
      </c>
      <c r="B248" s="13">
        <v>60</v>
      </c>
      <c r="C248" s="13" t="s">
        <v>372</v>
      </c>
      <c r="D248" s="14">
        <v>-2836.2315182619645</v>
      </c>
      <c r="E248" s="17">
        <v>11.6</v>
      </c>
      <c r="F248" s="13" t="s">
        <v>679</v>
      </c>
      <c r="G248" s="13">
        <v>-28506759</v>
      </c>
      <c r="H248" s="13" t="s">
        <v>1716</v>
      </c>
      <c r="I248" s="13">
        <v>5.0791884152542375</v>
      </c>
      <c r="J248" s="13">
        <v>599344233</v>
      </c>
      <c r="K248" s="13">
        <v>118000000</v>
      </c>
      <c r="L248" s="13">
        <v>2.1657003246746851</v>
      </c>
      <c r="M248" s="13">
        <v>1298000000</v>
      </c>
      <c r="N248" s="13" t="s">
        <v>1278</v>
      </c>
      <c r="O248" s="13">
        <v>81.986278622089756</v>
      </c>
      <c r="P248" s="13">
        <v>265.9569747362778</v>
      </c>
      <c r="Q248" s="15"/>
      <c r="R248" s="20">
        <v>8.8652324912092606</v>
      </c>
      <c r="T248" s="118">
        <v>-1.5746155187672706</v>
      </c>
      <c r="U248" s="120">
        <v>7.2836143580342849</v>
      </c>
      <c r="V248" s="20">
        <v>50.553486737333174</v>
      </c>
      <c r="W248" s="20">
        <v>63.852123672455036</v>
      </c>
      <c r="X248" s="20">
        <v>53.55538969601006</v>
      </c>
    </row>
    <row r="249" spans="1:24">
      <c r="A249" s="13" t="s">
        <v>711</v>
      </c>
      <c r="B249" s="13">
        <v>60</v>
      </c>
      <c r="C249" s="13" t="s">
        <v>372</v>
      </c>
      <c r="D249" s="14">
        <v>-3756.5064815245109</v>
      </c>
      <c r="E249" s="17">
        <v>51.35</v>
      </c>
      <c r="F249" s="13" t="s">
        <v>695</v>
      </c>
      <c r="G249" s="13" t="s">
        <v>1015</v>
      </c>
      <c r="H249" s="13" t="s">
        <v>1717</v>
      </c>
      <c r="I249" s="13" t="s">
        <v>883</v>
      </c>
      <c r="J249" s="13" t="s">
        <v>1016</v>
      </c>
      <c r="K249" s="13" t="s">
        <v>880</v>
      </c>
      <c r="L249" s="13" t="s">
        <v>1552</v>
      </c>
      <c r="M249" s="13" t="s">
        <v>1718</v>
      </c>
      <c r="N249" s="13" t="s">
        <v>881</v>
      </c>
      <c r="P249" s="13">
        <v>277.88759934431715</v>
      </c>
      <c r="Q249" s="15"/>
      <c r="R249" s="20">
        <v>9.2629199781439056</v>
      </c>
      <c r="T249" s="118">
        <v>-64.960561520635878</v>
      </c>
      <c r="U249" s="120">
        <v>35.305340678674284</v>
      </c>
      <c r="V249" s="20">
        <v>32.836201620404353</v>
      </c>
      <c r="W249" s="20">
        <v>41.150801268390936</v>
      </c>
      <c r="X249" s="20">
        <v>44.4008385405768</v>
      </c>
    </row>
    <row r="250" spans="1:24">
      <c r="A250" s="13" t="s">
        <v>635</v>
      </c>
      <c r="B250" s="13">
        <v>60</v>
      </c>
      <c r="C250" s="13" t="s">
        <v>372</v>
      </c>
      <c r="D250" s="14">
        <v>-13065.70455391295</v>
      </c>
      <c r="E250" s="17">
        <v>158.30000000000001</v>
      </c>
      <c r="F250" s="13" t="s">
        <v>376</v>
      </c>
      <c r="G250" s="13">
        <v>610474964</v>
      </c>
      <c r="H250" s="13" t="s">
        <v>1719</v>
      </c>
      <c r="I250" s="13">
        <v>58.6988959733416</v>
      </c>
      <c r="J250" s="13">
        <v>18936263841</v>
      </c>
      <c r="K250" s="13">
        <v>322600000</v>
      </c>
      <c r="L250" s="13">
        <v>2.6405948089789293</v>
      </c>
      <c r="M250" s="13">
        <v>50003000000</v>
      </c>
      <c r="N250" s="13" t="s">
        <v>963</v>
      </c>
      <c r="O250" s="13">
        <v>71.554226529256525</v>
      </c>
      <c r="P250" s="13">
        <v>334.29436653777418</v>
      </c>
      <c r="Q250" s="15"/>
      <c r="R250" s="20">
        <v>11.14314555125914</v>
      </c>
      <c r="T250" s="118">
        <v>-26.535772130964972</v>
      </c>
      <c r="U250" s="118"/>
      <c r="V250" s="20">
        <v>59.825418133852239</v>
      </c>
      <c r="W250" s="20">
        <v>60.062269133817793</v>
      </c>
      <c r="X250" s="20">
        <v>53.670727304082135</v>
      </c>
    </row>
    <row r="251" spans="1:24">
      <c r="A251" s="13" t="s">
        <v>131</v>
      </c>
      <c r="B251" s="13">
        <v>60</v>
      </c>
      <c r="C251" s="13" t="s">
        <v>372</v>
      </c>
      <c r="D251" s="14">
        <v>-194.57899790573663</v>
      </c>
      <c r="E251" s="17">
        <v>2.9</v>
      </c>
      <c r="F251" s="13" t="s">
        <v>349</v>
      </c>
      <c r="G251" s="13">
        <v>-882648890</v>
      </c>
      <c r="H251" s="13" t="s">
        <v>1720</v>
      </c>
      <c r="I251" s="13">
        <v>9.0341280333333334</v>
      </c>
      <c r="J251" s="13">
        <v>5420476820</v>
      </c>
      <c r="K251" s="13">
        <v>600000000</v>
      </c>
      <c r="L251" s="13">
        <v>0.22138273805956429</v>
      </c>
      <c r="M251" s="13">
        <v>1200000000</v>
      </c>
      <c r="N251" s="13" t="s">
        <v>1131</v>
      </c>
      <c r="O251" s="13">
        <v>33.234709875584507</v>
      </c>
      <c r="P251" s="13">
        <v>277.44294211984823</v>
      </c>
      <c r="Q251" s="15"/>
      <c r="R251" s="20">
        <v>9.2480980706616069</v>
      </c>
      <c r="T251" s="118">
        <v>-4.2690165871530494</v>
      </c>
      <c r="U251" s="120">
        <v>-0.10212115238920738</v>
      </c>
      <c r="V251" s="20">
        <v>35.557662142424334</v>
      </c>
      <c r="W251" s="20">
        <v>55.154989258175853</v>
      </c>
      <c r="X251" s="20">
        <v>42.3945753853871</v>
      </c>
    </row>
    <row r="252" spans="1:24">
      <c r="A252" s="13" t="s">
        <v>248</v>
      </c>
      <c r="B252" s="13">
        <v>60</v>
      </c>
      <c r="C252" s="13" t="s">
        <v>372</v>
      </c>
      <c r="D252" s="14">
        <v>-1220.3087404191847</v>
      </c>
      <c r="E252" s="17">
        <v>16.64</v>
      </c>
      <c r="F252" s="13" t="s">
        <v>349</v>
      </c>
      <c r="G252" s="13">
        <v>1209286139</v>
      </c>
      <c r="H252" s="13" t="s">
        <v>1721</v>
      </c>
      <c r="I252" s="13">
        <v>8.1766724528205135</v>
      </c>
      <c r="J252" s="13">
        <v>15944511283</v>
      </c>
      <c r="K252" s="13">
        <v>1950000000</v>
      </c>
      <c r="L252" s="13">
        <v>1.9567862223074448</v>
      </c>
      <c r="M252" s="13">
        <v>31200000000</v>
      </c>
      <c r="N252" s="13" t="s">
        <v>1279</v>
      </c>
      <c r="O252" s="13">
        <v>77.954537839149765</v>
      </c>
      <c r="P252" s="13">
        <v>1190.8290266311687</v>
      </c>
      <c r="Q252" s="15"/>
      <c r="R252" s="20">
        <v>39.694300887705623</v>
      </c>
      <c r="T252" s="118">
        <v>9.0256905925781616</v>
      </c>
      <c r="U252" s="118">
        <v>30.909968760143034</v>
      </c>
      <c r="V252" s="20">
        <v>52.134305217805839</v>
      </c>
      <c r="W252" s="20">
        <v>61.21366960389178</v>
      </c>
      <c r="X252" s="20">
        <v>71.204064660345253</v>
      </c>
    </row>
    <row r="253" spans="1:24">
      <c r="A253" s="13" t="s">
        <v>712</v>
      </c>
      <c r="B253" s="13">
        <v>60</v>
      </c>
      <c r="C253" s="13" t="s">
        <v>372</v>
      </c>
      <c r="D253" s="14">
        <v>-4056299</v>
      </c>
      <c r="E253" s="13" t="s">
        <v>1722</v>
      </c>
      <c r="F253" s="13" t="s">
        <v>687</v>
      </c>
      <c r="H253" s="13">
        <v>0</v>
      </c>
      <c r="N253" s="13" t="s">
        <v>777</v>
      </c>
      <c r="Q253" s="15"/>
      <c r="R253" s="165" t="str">
        <f t="shared" si="3"/>
        <v/>
      </c>
      <c r="T253" s="118"/>
      <c r="U253" s="118"/>
      <c r="V253" s="20"/>
      <c r="W253" s="20"/>
      <c r="X253" s="20"/>
    </row>
    <row r="254" spans="1:24">
      <c r="A254" s="13" t="s">
        <v>334</v>
      </c>
      <c r="B254" s="13">
        <v>60</v>
      </c>
      <c r="C254" s="13" t="s">
        <v>372</v>
      </c>
      <c r="D254" s="14">
        <v>-2772.2176004385092</v>
      </c>
      <c r="E254" s="17">
        <v>45.98</v>
      </c>
      <c r="F254" s="13" t="s">
        <v>352</v>
      </c>
      <c r="G254" s="13">
        <v>117445317</v>
      </c>
      <c r="H254" s="13" t="s">
        <v>1723</v>
      </c>
      <c r="I254" s="13">
        <v>14.48304445</v>
      </c>
      <c r="J254" s="13">
        <v>4344913335</v>
      </c>
      <c r="K254" s="13">
        <v>300000000</v>
      </c>
      <c r="L254" s="13">
        <v>3.0380352799372923</v>
      </c>
      <c r="M254" s="13">
        <v>13200000000</v>
      </c>
      <c r="N254" s="13" t="s">
        <v>1017</v>
      </c>
      <c r="O254" s="13">
        <v>21.150241298793865</v>
      </c>
      <c r="P254" s="13">
        <v>1691.3958242944655</v>
      </c>
      <c r="Q254" s="16" t="s">
        <v>2385</v>
      </c>
      <c r="R254" s="20">
        <v>56.379860809815519</v>
      </c>
      <c r="T254" s="120">
        <v>51.490681661444668</v>
      </c>
      <c r="U254" s="118">
        <v>105.12397540791781</v>
      </c>
      <c r="V254" s="20">
        <v>54.940758386938313</v>
      </c>
      <c r="W254" s="20">
        <v>51.320404591752848</v>
      </c>
      <c r="X254" s="20">
        <v>97.30986680662788</v>
      </c>
    </row>
    <row r="255" spans="1:24">
      <c r="A255" s="13" t="s">
        <v>456</v>
      </c>
      <c r="B255" s="13">
        <v>60</v>
      </c>
      <c r="C255" s="13" t="s">
        <v>372</v>
      </c>
      <c r="D255" s="14">
        <v>-14600.107441061389</v>
      </c>
      <c r="E255" s="17">
        <v>16.71</v>
      </c>
      <c r="F255" s="13" t="s">
        <v>233</v>
      </c>
      <c r="G255" s="13">
        <v>260197818</v>
      </c>
      <c r="H255" s="13" t="s">
        <v>1724</v>
      </c>
      <c r="I255" s="13">
        <v>31.102090517142859</v>
      </c>
      <c r="J255" s="13">
        <v>10885731681</v>
      </c>
      <c r="K255" s="13">
        <v>350000000</v>
      </c>
      <c r="L255" s="13">
        <v>0.51443487347518058</v>
      </c>
      <c r="M255" s="13">
        <v>5600000000</v>
      </c>
      <c r="N255" s="13" t="s">
        <v>882</v>
      </c>
      <c r="O255" s="13">
        <v>39.128424600098072</v>
      </c>
      <c r="P255" s="13">
        <v>150.62827495398341</v>
      </c>
      <c r="Q255" s="15"/>
      <c r="R255" s="20">
        <v>5.0209424984661135</v>
      </c>
      <c r="T255" s="118">
        <v>-1.1345535787341987</v>
      </c>
      <c r="U255" s="120">
        <v>-0.27228746662842696</v>
      </c>
      <c r="V255" s="20">
        <v>40.859994008120921</v>
      </c>
      <c r="W255" s="20">
        <v>43.936378391264391</v>
      </c>
      <c r="X255" s="20">
        <v>49.522295786572336</v>
      </c>
    </row>
    <row r="256" spans="1:24">
      <c r="A256" s="13" t="s">
        <v>113</v>
      </c>
      <c r="B256" s="13">
        <v>60</v>
      </c>
      <c r="C256" s="13" t="s">
        <v>372</v>
      </c>
      <c r="D256" s="14">
        <v>-24384.964028146213</v>
      </c>
      <c r="E256" s="17">
        <v>291.75</v>
      </c>
      <c r="F256" s="13" t="s">
        <v>353</v>
      </c>
      <c r="G256" s="13">
        <v>62342924</v>
      </c>
      <c r="H256" s="13" t="s">
        <v>1725</v>
      </c>
      <c r="I256" s="13">
        <v>584.8653100555556</v>
      </c>
      <c r="J256" s="13">
        <v>10527575581</v>
      </c>
      <c r="K256" s="13">
        <v>18000000</v>
      </c>
      <c r="L256" s="13">
        <v>0.49926024843611144</v>
      </c>
      <c r="M256" s="13">
        <v>5256000000</v>
      </c>
      <c r="N256" s="13" t="s">
        <v>1393</v>
      </c>
      <c r="O256" s="13">
        <v>26.71039890836218</v>
      </c>
      <c r="P256" s="13">
        <v>390.89884561185903</v>
      </c>
      <c r="Q256" s="15"/>
      <c r="R256" s="20">
        <v>13.0299615203953</v>
      </c>
      <c r="T256" s="118">
        <v>-238.33851821801147</v>
      </c>
      <c r="U256" s="120">
        <v>-19.064500181695507</v>
      </c>
      <c r="V256" s="20">
        <v>31.626371818318809</v>
      </c>
      <c r="W256" s="20">
        <v>64.4214787388117</v>
      </c>
      <c r="X256" s="20">
        <v>43.037618044776515</v>
      </c>
    </row>
    <row r="257" spans="1:24">
      <c r="A257" s="13" t="s">
        <v>260</v>
      </c>
      <c r="B257" s="13">
        <v>60</v>
      </c>
      <c r="C257" s="13" t="s">
        <v>372</v>
      </c>
      <c r="D257" s="14">
        <v>-232.97237560059526</v>
      </c>
      <c r="E257" s="17">
        <v>2.65</v>
      </c>
      <c r="F257" s="13" t="s">
        <v>255</v>
      </c>
      <c r="G257" s="13">
        <v>120604000</v>
      </c>
      <c r="H257" s="13" t="s">
        <v>1726</v>
      </c>
      <c r="I257" s="13">
        <v>8.6086902037037039</v>
      </c>
      <c r="J257" s="13">
        <v>2324346355</v>
      </c>
      <c r="K257" s="13">
        <v>270000000</v>
      </c>
      <c r="L257" s="13">
        <v>0.2323233793614205</v>
      </c>
      <c r="M257" s="13">
        <v>540000000</v>
      </c>
      <c r="N257" s="13" t="s">
        <v>1280</v>
      </c>
      <c r="O257" s="13">
        <v>86.921853000663617</v>
      </c>
      <c r="P257" s="13">
        <v>330.9123823750142</v>
      </c>
      <c r="Q257" s="16" t="s">
        <v>2234</v>
      </c>
      <c r="R257" s="20">
        <v>11.030412745833807</v>
      </c>
      <c r="T257" s="118">
        <v>-1.2152613468517481</v>
      </c>
      <c r="U257" s="120">
        <v>-0.89467322035177599</v>
      </c>
      <c r="V257" s="20">
        <v>42.333523813544119</v>
      </c>
      <c r="W257" s="20">
        <v>46.755964262658409</v>
      </c>
      <c r="X257" s="20">
        <v>45.017923868921805</v>
      </c>
    </row>
    <row r="258" spans="1:24">
      <c r="A258" s="13" t="s">
        <v>437</v>
      </c>
      <c r="B258" s="13">
        <v>60</v>
      </c>
      <c r="C258" s="13" t="s">
        <v>372</v>
      </c>
      <c r="D258" s="14">
        <v>-4802.5417412393526</v>
      </c>
      <c r="E258" s="17">
        <v>21.62</v>
      </c>
      <c r="F258" s="13" t="s">
        <v>696</v>
      </c>
      <c r="G258" s="13">
        <v>-1360985632</v>
      </c>
      <c r="H258" s="13" t="s">
        <v>1727</v>
      </c>
      <c r="I258" s="13">
        <v>69.054407441558439</v>
      </c>
      <c r="J258" s="13">
        <v>26585946865</v>
      </c>
      <c r="K258" s="13">
        <v>385000000</v>
      </c>
      <c r="L258" s="13">
        <v>0.30410803275334086</v>
      </c>
      <c r="M258" s="13">
        <v>8085000000</v>
      </c>
      <c r="N258" s="13" t="s">
        <v>883</v>
      </c>
      <c r="O258" s="13">
        <v>4.7881423273020793</v>
      </c>
      <c r="P258" s="13">
        <v>842.66580692448599</v>
      </c>
      <c r="Q258" s="15"/>
      <c r="R258" s="20">
        <v>28.088860230816199</v>
      </c>
      <c r="T258" s="118">
        <v>19.500238717224327</v>
      </c>
      <c r="U258" s="120">
        <v>7.1956649986326227</v>
      </c>
      <c r="V258" s="20">
        <v>62.563561884464995</v>
      </c>
      <c r="W258" s="20">
        <v>27.775190614006465</v>
      </c>
      <c r="X258" s="20">
        <v>57.530344795928748</v>
      </c>
    </row>
    <row r="259" spans="1:24">
      <c r="A259" s="13" t="s">
        <v>713</v>
      </c>
      <c r="B259" s="13">
        <v>60</v>
      </c>
      <c r="C259" s="13" t="s">
        <v>372</v>
      </c>
      <c r="D259" s="14">
        <v>-8801.2892903740794</v>
      </c>
      <c r="E259" s="17">
        <v>11.19</v>
      </c>
      <c r="F259" s="13" t="s">
        <v>689</v>
      </c>
      <c r="G259" s="13">
        <v>-6134544</v>
      </c>
      <c r="H259" s="13" t="s">
        <v>1728</v>
      </c>
      <c r="I259" s="13">
        <v>2.4384674400000002</v>
      </c>
      <c r="J259" s="13">
        <v>91442529</v>
      </c>
      <c r="K259" s="13">
        <v>37500000</v>
      </c>
      <c r="L259" s="13">
        <v>4.5110300919170774</v>
      </c>
      <c r="M259" s="13">
        <v>412500000</v>
      </c>
      <c r="N259" s="13" t="s">
        <v>1133</v>
      </c>
      <c r="O259" s="13">
        <v>4.7752863045947738</v>
      </c>
      <c r="P259" s="13">
        <v>545.35630077007124</v>
      </c>
      <c r="Q259" s="15"/>
      <c r="R259" s="20">
        <v>18.178543359002376</v>
      </c>
      <c r="T259" s="118">
        <v>-11.78558286840623</v>
      </c>
      <c r="U259" s="118">
        <v>21.148005360302431</v>
      </c>
      <c r="V259" s="20">
        <v>39.263224317190222</v>
      </c>
      <c r="W259" s="20">
        <v>54.491534945547521</v>
      </c>
      <c r="X259" s="20">
        <v>54.3303627039801</v>
      </c>
    </row>
    <row r="260" spans="1:24">
      <c r="A260" s="13" t="s">
        <v>337</v>
      </c>
      <c r="B260" s="13">
        <v>60</v>
      </c>
      <c r="C260" s="13" t="s">
        <v>372</v>
      </c>
      <c r="D260" s="14">
        <v>-89509.558677555106</v>
      </c>
      <c r="E260" s="17">
        <v>298</v>
      </c>
      <c r="F260" s="13" t="s">
        <v>356</v>
      </c>
      <c r="G260" s="13">
        <v>887823164</v>
      </c>
      <c r="H260" s="13" t="s">
        <v>1729</v>
      </c>
      <c r="I260" s="13">
        <v>121.49303746078431</v>
      </c>
      <c r="J260" s="13">
        <v>12392289821</v>
      </c>
      <c r="K260" s="13">
        <v>102000000</v>
      </c>
      <c r="L260" s="13">
        <v>2.4857391527270027</v>
      </c>
      <c r="M260" s="13">
        <v>30804000000</v>
      </c>
      <c r="N260" s="13" t="s">
        <v>1281</v>
      </c>
      <c r="O260" s="13">
        <v>23.739501236649485</v>
      </c>
      <c r="P260" s="13">
        <v>606.63695107292233</v>
      </c>
      <c r="Q260" s="15"/>
      <c r="R260" s="20">
        <v>20.221231702430746</v>
      </c>
      <c r="T260" s="118">
        <v>150.58582512342696</v>
      </c>
      <c r="U260" s="118">
        <v>514.64296627938836</v>
      </c>
      <c r="V260" s="20">
        <v>61.804928534951785</v>
      </c>
      <c r="W260" s="20">
        <v>56.559875185526202</v>
      </c>
      <c r="X260" s="20">
        <v>63.893130486009483</v>
      </c>
    </row>
    <row r="261" spans="1:24">
      <c r="A261" s="13" t="s">
        <v>553</v>
      </c>
      <c r="B261" s="13">
        <v>60</v>
      </c>
      <c r="C261" s="13" t="s">
        <v>372</v>
      </c>
      <c r="D261" s="14">
        <v>-94148.538780960676</v>
      </c>
      <c r="E261" s="17">
        <v>197.4</v>
      </c>
      <c r="F261" s="13" t="s">
        <v>357</v>
      </c>
      <c r="G261" s="13">
        <v>199317137</v>
      </c>
      <c r="H261" s="13" t="s">
        <v>1730</v>
      </c>
      <c r="I261" s="13">
        <v>79.556253432000005</v>
      </c>
      <c r="J261" s="13">
        <v>9944531679</v>
      </c>
      <c r="K261" s="13">
        <v>125000000</v>
      </c>
      <c r="L261" s="13">
        <v>2.3631077619899652</v>
      </c>
      <c r="M261" s="13">
        <v>23500000000</v>
      </c>
      <c r="N261" s="13" t="s">
        <v>1394</v>
      </c>
      <c r="O261" s="13">
        <v>14.881840592712162</v>
      </c>
      <c r="P261" s="13">
        <v>258.26634421871614</v>
      </c>
      <c r="Q261" s="15"/>
      <c r="R261" s="20">
        <v>8.6088781406238706</v>
      </c>
      <c r="T261" s="118">
        <v>-100.4973096258243</v>
      </c>
      <c r="U261" s="118"/>
      <c r="V261" s="20">
        <v>45.690943602352</v>
      </c>
      <c r="W261" s="20">
        <v>21.51580431917078</v>
      </c>
      <c r="X261" s="20">
        <v>51.826628437481276</v>
      </c>
    </row>
    <row r="262" spans="1:24">
      <c r="A262" s="13" t="s">
        <v>122</v>
      </c>
      <c r="B262" s="13">
        <v>60</v>
      </c>
      <c r="C262" s="13" t="s">
        <v>372</v>
      </c>
      <c r="D262" s="14">
        <v>-490.61362579770673</v>
      </c>
      <c r="E262" s="17">
        <v>12.82</v>
      </c>
      <c r="F262" s="13" t="s">
        <v>356</v>
      </c>
      <c r="G262" s="13">
        <v>-64393000</v>
      </c>
      <c r="H262" s="13" t="s">
        <v>1731</v>
      </c>
      <c r="I262" s="13">
        <v>19.424466666666667</v>
      </c>
      <c r="J262" s="13">
        <v>2913670000</v>
      </c>
      <c r="K262" s="13">
        <v>150000000</v>
      </c>
      <c r="L262" s="13">
        <v>0.61777757947880163</v>
      </c>
      <c r="M262" s="13">
        <v>1800000000</v>
      </c>
      <c r="N262" s="13" t="s">
        <v>1174</v>
      </c>
      <c r="O262" s="13">
        <v>32.591821078338377</v>
      </c>
      <c r="P262" s="13">
        <v>1028.8385448292295</v>
      </c>
      <c r="Q262" s="15"/>
      <c r="R262" s="20">
        <v>34.294618160974316</v>
      </c>
      <c r="T262" s="118">
        <v>5.8503815737106279</v>
      </c>
      <c r="U262" s="120">
        <v>11.804342002453136</v>
      </c>
      <c r="V262" s="20">
        <v>50.520798069738227</v>
      </c>
      <c r="W262" s="20">
        <v>36.386811519099595</v>
      </c>
      <c r="X262" s="20">
        <v>65.177566544072704</v>
      </c>
    </row>
    <row r="263" spans="1:24">
      <c r="A263" s="13" t="s">
        <v>438</v>
      </c>
      <c r="B263" s="13">
        <v>60</v>
      </c>
      <c r="C263" s="13" t="s">
        <v>372</v>
      </c>
      <c r="D263" s="14">
        <v>-1545.4820832068172</v>
      </c>
      <c r="E263" s="17">
        <v>4.5</v>
      </c>
      <c r="F263" s="13" t="s">
        <v>349</v>
      </c>
      <c r="G263" s="13">
        <v>-420715000</v>
      </c>
      <c r="H263" s="13" t="s">
        <v>1732</v>
      </c>
      <c r="I263" s="13">
        <v>13.120657</v>
      </c>
      <c r="J263" s="13">
        <v>13120657000</v>
      </c>
      <c r="K263" s="13">
        <v>1000000000</v>
      </c>
      <c r="L263" s="13">
        <v>0.30486278240487502</v>
      </c>
      <c r="M263" s="13">
        <v>4000000000</v>
      </c>
      <c r="N263" s="13" t="s">
        <v>1282</v>
      </c>
      <c r="O263" s="13">
        <v>36.360147536214136</v>
      </c>
      <c r="P263" s="13">
        <v>421.90977220554765</v>
      </c>
      <c r="Q263" s="15"/>
      <c r="R263" s="20">
        <v>14.063659073518256</v>
      </c>
      <c r="T263" s="118">
        <v>-2.1597032477054334</v>
      </c>
      <c r="U263" s="120">
        <v>3.9336056963008037</v>
      </c>
      <c r="V263" s="20">
        <v>34.374286891492908</v>
      </c>
      <c r="W263" s="20">
        <v>40.166492382146018</v>
      </c>
      <c r="X263" s="20">
        <v>52.449409203557984</v>
      </c>
    </row>
    <row r="264" spans="1:24">
      <c r="A264" s="13" t="s">
        <v>714</v>
      </c>
      <c r="B264" s="13">
        <v>60</v>
      </c>
      <c r="C264" s="13" t="s">
        <v>372</v>
      </c>
      <c r="D264" s="13">
        <v>63.197640033123562</v>
      </c>
      <c r="E264" s="17">
        <v>1.02</v>
      </c>
      <c r="F264" s="13" t="s">
        <v>693</v>
      </c>
      <c r="G264" s="13" t="s">
        <v>884</v>
      </c>
      <c r="H264" s="13" t="s">
        <v>1733</v>
      </c>
      <c r="I264" s="13" t="s">
        <v>860</v>
      </c>
      <c r="J264" s="13" t="s">
        <v>885</v>
      </c>
      <c r="K264" s="13" t="s">
        <v>886</v>
      </c>
      <c r="L264" s="13" t="s">
        <v>901</v>
      </c>
      <c r="M264" s="13" t="s">
        <v>1734</v>
      </c>
      <c r="N264" s="13" t="s">
        <v>612</v>
      </c>
      <c r="O264" s="13">
        <v>36.360147536214136</v>
      </c>
      <c r="P264" s="13">
        <v>886.51642668477166</v>
      </c>
      <c r="Q264" s="15"/>
      <c r="R264" s="20">
        <v>29.550547556159056</v>
      </c>
      <c r="T264" s="118">
        <v>-0.66997676954133834</v>
      </c>
      <c r="U264" s="120">
        <v>-9.0809431383047627</v>
      </c>
      <c r="V264" s="20">
        <v>55.187265606867761</v>
      </c>
      <c r="W264" s="20">
        <v>50.985307589533392</v>
      </c>
      <c r="X264" s="20">
        <v>33.680358629336787</v>
      </c>
    </row>
    <row r="265" spans="1:24">
      <c r="A265" s="13" t="s">
        <v>262</v>
      </c>
      <c r="B265" s="13">
        <v>60</v>
      </c>
      <c r="C265" s="13" t="s">
        <v>372</v>
      </c>
      <c r="D265" s="14">
        <v>122414.05564264368</v>
      </c>
      <c r="E265" s="17">
        <v>478.75</v>
      </c>
      <c r="F265" s="13" t="s">
        <v>255</v>
      </c>
      <c r="G265" s="13">
        <v>3685710974</v>
      </c>
      <c r="H265" s="13" t="s">
        <v>1735</v>
      </c>
      <c r="I265" s="13">
        <v>105.95432893413174</v>
      </c>
      <c r="J265" s="13">
        <v>35388745864</v>
      </c>
      <c r="K265" s="13">
        <v>334000000</v>
      </c>
      <c r="L265" s="13">
        <v>4.5491298453661413</v>
      </c>
      <c r="M265" s="13">
        <v>160988000000</v>
      </c>
      <c r="N265" s="13" t="s">
        <v>887</v>
      </c>
      <c r="O265" s="13">
        <v>41.265120286241007</v>
      </c>
      <c r="P265" s="13">
        <v>1874.1978582871852</v>
      </c>
      <c r="Q265" s="15"/>
      <c r="R265" s="20">
        <v>62.473261942906177</v>
      </c>
      <c r="T265" s="118">
        <v>-169.92643753327513</v>
      </c>
      <c r="U265" s="118">
        <v>666.10021715461357</v>
      </c>
      <c r="V265" s="20">
        <v>45.264548870010039</v>
      </c>
      <c r="W265" s="20">
        <v>48.153890240912759</v>
      </c>
      <c r="X265" s="20">
        <v>57.13270823054188</v>
      </c>
    </row>
    <row r="266" spans="1:24">
      <c r="A266" s="13" t="s">
        <v>550</v>
      </c>
      <c r="B266" s="13">
        <v>60</v>
      </c>
      <c r="C266" s="13" t="s">
        <v>372</v>
      </c>
      <c r="D266" s="13">
        <v>-1173387.8800810317</v>
      </c>
      <c r="E266" s="17">
        <v>1256</v>
      </c>
      <c r="F266" s="13" t="s">
        <v>233</v>
      </c>
      <c r="G266" s="13">
        <v>-34585163</v>
      </c>
      <c r="H266" s="13" t="s">
        <v>1736</v>
      </c>
      <c r="I266" s="13">
        <v>21.349161128205129</v>
      </c>
      <c r="J266" s="13">
        <v>832617284</v>
      </c>
      <c r="K266" s="13">
        <v>39000000</v>
      </c>
      <c r="L266" s="13">
        <v>65.342145839960722</v>
      </c>
      <c r="M266" s="13">
        <v>54405000000</v>
      </c>
      <c r="N266" s="13" t="s">
        <v>1737</v>
      </c>
      <c r="O266" s="13">
        <v>15.489860437091497</v>
      </c>
      <c r="P266" s="13">
        <v>1247.0559938957431</v>
      </c>
      <c r="Q266" s="15"/>
      <c r="R266" s="20">
        <v>41.568533129858103</v>
      </c>
      <c r="T266" s="120">
        <v>5333.902151441348</v>
      </c>
      <c r="U266" s="118"/>
      <c r="V266" s="20">
        <v>55.97539040080401</v>
      </c>
      <c r="W266" s="20">
        <v>44.260276955209719</v>
      </c>
      <c r="X266" s="20">
        <v>98.543821252183193</v>
      </c>
    </row>
    <row r="267" spans="1:24">
      <c r="A267" s="13" t="s">
        <v>216</v>
      </c>
      <c r="B267" s="13">
        <v>60</v>
      </c>
      <c r="C267" s="13" t="s">
        <v>372</v>
      </c>
      <c r="D267" s="14">
        <v>-5181.0051812646307</v>
      </c>
      <c r="E267" s="17">
        <v>22.34</v>
      </c>
      <c r="F267" s="13" t="s">
        <v>208</v>
      </c>
      <c r="G267" s="13">
        <v>164148082</v>
      </c>
      <c r="H267" s="13" t="s">
        <v>1738</v>
      </c>
      <c r="I267" s="13">
        <v>29.053411653703705</v>
      </c>
      <c r="J267" s="13">
        <v>15688842293</v>
      </c>
      <c r="K267" s="13">
        <v>540000000</v>
      </c>
      <c r="L267" s="13">
        <v>0.72280667930862219</v>
      </c>
      <c r="M267" s="13">
        <v>11340000000</v>
      </c>
      <c r="N267" s="13" t="s">
        <v>1283</v>
      </c>
      <c r="O267" s="13">
        <v>29.454461619168644</v>
      </c>
      <c r="P267" s="13">
        <v>466.61465750871452</v>
      </c>
      <c r="Q267" s="15"/>
      <c r="R267" s="20">
        <v>15.553821916957151</v>
      </c>
      <c r="T267" s="118">
        <v>-11.774523403389985</v>
      </c>
      <c r="U267" s="120">
        <v>5.1384968758206995</v>
      </c>
      <c r="V267" s="20">
        <v>34.913267557283476</v>
      </c>
      <c r="W267" s="20">
        <v>23.101955572004265</v>
      </c>
      <c r="X267" s="20">
        <v>46.751033230331416</v>
      </c>
    </row>
    <row r="268" spans="1:24">
      <c r="A268" s="13" t="s">
        <v>346</v>
      </c>
      <c r="B268" s="13">
        <v>60</v>
      </c>
      <c r="C268" s="13" t="s">
        <v>372</v>
      </c>
      <c r="D268" s="14">
        <v>-18779.247748440182</v>
      </c>
      <c r="E268" s="17">
        <v>52.95</v>
      </c>
      <c r="F268" s="13" t="s">
        <v>715</v>
      </c>
      <c r="G268" s="13">
        <v>-149675006</v>
      </c>
      <c r="H268" s="13" t="s">
        <v>1739</v>
      </c>
      <c r="I268" s="13">
        <v>20.805705400000001</v>
      </c>
      <c r="J268" s="13">
        <v>1352370851</v>
      </c>
      <c r="K268" s="13">
        <v>65000000</v>
      </c>
      <c r="L268" s="13">
        <v>2.4512507035690314</v>
      </c>
      <c r="M268" s="13">
        <v>3315000000</v>
      </c>
      <c r="N268" s="13" t="s">
        <v>1284</v>
      </c>
      <c r="O268" s="13">
        <v>69.050759590759228</v>
      </c>
      <c r="P268" s="13">
        <v>0</v>
      </c>
      <c r="Q268" s="15"/>
      <c r="R268" s="20">
        <v>0</v>
      </c>
      <c r="T268" s="118">
        <v>-98.643004098073277</v>
      </c>
      <c r="U268" s="120">
        <v>-60.956489734211772</v>
      </c>
      <c r="V268" s="20">
        <v>41.438244376054911</v>
      </c>
      <c r="W268" s="20">
        <v>43.415358705038287</v>
      </c>
      <c r="X268" s="20">
        <v>42.614619121197272</v>
      </c>
    </row>
    <row r="269" spans="1:24">
      <c r="A269" s="13" t="s">
        <v>439</v>
      </c>
      <c r="B269" s="13">
        <v>60</v>
      </c>
      <c r="C269" s="13" t="s">
        <v>372</v>
      </c>
      <c r="D269" s="14">
        <v>29388.423418126309</v>
      </c>
      <c r="E269" s="17">
        <v>54.35</v>
      </c>
      <c r="F269" s="13" t="s">
        <v>374</v>
      </c>
      <c r="G269" s="13">
        <v>0</v>
      </c>
      <c r="H269" s="13" t="s">
        <v>1740</v>
      </c>
      <c r="I269" s="13">
        <v>32.162408775887023</v>
      </c>
      <c r="J269" s="13">
        <v>231079767000</v>
      </c>
      <c r="K269" s="13">
        <v>7184778000</v>
      </c>
      <c r="L269" s="13">
        <v>1.5235177297024018</v>
      </c>
      <c r="M269" s="13">
        <v>352054122000</v>
      </c>
      <c r="N269" s="13" t="s">
        <v>1134</v>
      </c>
      <c r="O269" s="13">
        <v>445.04371990188656</v>
      </c>
      <c r="P269" s="13">
        <v>2142.6945466123693</v>
      </c>
      <c r="Q269" s="15"/>
      <c r="R269" s="20">
        <v>71.42315155374564</v>
      </c>
      <c r="T269" s="118">
        <v>-36.468318489140827</v>
      </c>
      <c r="U269" s="118">
        <v>58.40437926500389</v>
      </c>
      <c r="V269" s="20">
        <v>24.690839711503543</v>
      </c>
      <c r="W269" s="20">
        <v>56.016243971355088</v>
      </c>
      <c r="X269" s="20">
        <v>53.398358349203818</v>
      </c>
    </row>
    <row r="270" spans="1:24">
      <c r="A270" s="13" t="s">
        <v>716</v>
      </c>
      <c r="B270" s="13">
        <v>60</v>
      </c>
      <c r="C270" s="13" t="s">
        <v>372</v>
      </c>
      <c r="D270" s="14">
        <v>-1874.8521890829118</v>
      </c>
      <c r="E270" s="17">
        <v>12.8</v>
      </c>
      <c r="F270" s="13" t="s">
        <v>287</v>
      </c>
      <c r="G270" s="13">
        <v>-9013360</v>
      </c>
      <c r="H270" s="13" t="s">
        <v>1741</v>
      </c>
      <c r="I270" s="13">
        <v>26.938727777777778</v>
      </c>
      <c r="J270" s="13">
        <v>1697139850</v>
      </c>
      <c r="K270" s="13">
        <v>63000000</v>
      </c>
      <c r="L270" s="13">
        <v>0.44545533475040372</v>
      </c>
      <c r="M270" s="13">
        <v>756000000</v>
      </c>
      <c r="N270" s="13" t="s">
        <v>1742</v>
      </c>
      <c r="O270" s="13">
        <v>54.420812035785445</v>
      </c>
      <c r="P270" s="13">
        <v>198.17111946606647</v>
      </c>
      <c r="Q270" s="15"/>
      <c r="R270" s="20">
        <v>6.6057039822022157</v>
      </c>
      <c r="T270" s="118">
        <v>-19.970970656604887</v>
      </c>
      <c r="U270" s="120">
        <v>-0.21398398639499661</v>
      </c>
      <c r="V270" s="20">
        <v>30.383122467475918</v>
      </c>
      <c r="W270" s="20">
        <v>62.368470053205115</v>
      </c>
      <c r="X270" s="20">
        <v>42.466271400309239</v>
      </c>
    </row>
    <row r="271" spans="1:24">
      <c r="A271" s="13" t="s">
        <v>483</v>
      </c>
      <c r="B271" s="13">
        <v>60</v>
      </c>
      <c r="C271" s="13" t="s">
        <v>372</v>
      </c>
      <c r="D271" s="14">
        <v>31093.121514632287</v>
      </c>
      <c r="E271" s="17">
        <v>60</v>
      </c>
      <c r="F271" s="13" t="s">
        <v>375</v>
      </c>
      <c r="G271" s="13">
        <v>-70180474</v>
      </c>
      <c r="H271" s="13" t="s">
        <v>1743</v>
      </c>
      <c r="I271" s="13">
        <v>28.509360293453724</v>
      </c>
      <c r="J271" s="13">
        <v>6314823305</v>
      </c>
      <c r="K271" s="13">
        <v>221500000</v>
      </c>
      <c r="L271" s="13">
        <v>2.0694957513146126</v>
      </c>
      <c r="M271" s="13">
        <v>13068500000</v>
      </c>
      <c r="N271" s="13" t="s">
        <v>617</v>
      </c>
      <c r="O271" s="13">
        <v>27.47061773616468</v>
      </c>
      <c r="P271" s="13">
        <v>1910.450375345087</v>
      </c>
      <c r="Q271" s="15"/>
      <c r="R271" s="20">
        <v>63.681679178169567</v>
      </c>
      <c r="T271" s="118">
        <v>16.481636642610908</v>
      </c>
      <c r="U271" s="118"/>
      <c r="V271" s="20">
        <v>40.670903085639225</v>
      </c>
      <c r="W271" s="20">
        <v>30.946986289234179</v>
      </c>
      <c r="X271" s="20">
        <v>48.915057364399473</v>
      </c>
    </row>
    <row r="272" spans="1:24">
      <c r="A272" s="13" t="s">
        <v>186</v>
      </c>
      <c r="B272" s="13">
        <v>60</v>
      </c>
      <c r="C272" s="13" t="s">
        <v>372</v>
      </c>
      <c r="D272" s="14">
        <v>-471.09978504650485</v>
      </c>
      <c r="E272" s="17">
        <v>2.41</v>
      </c>
      <c r="F272" s="13" t="s">
        <v>696</v>
      </c>
      <c r="G272" s="13">
        <v>-21599676</v>
      </c>
      <c r="H272" s="13" t="s">
        <v>1744</v>
      </c>
      <c r="I272" s="13">
        <v>3.6284957920353982</v>
      </c>
      <c r="J272" s="13">
        <v>4100200245</v>
      </c>
      <c r="K272" s="13">
        <v>1130000000</v>
      </c>
      <c r="L272" s="13">
        <v>0.55119259181450053</v>
      </c>
      <c r="M272" s="13">
        <v>2260000000</v>
      </c>
      <c r="N272" s="13" t="s">
        <v>647</v>
      </c>
      <c r="O272" s="13">
        <v>0.13580124881339725</v>
      </c>
      <c r="P272" s="13">
        <v>239.13670718391572</v>
      </c>
      <c r="Q272" s="15"/>
      <c r="R272" s="20">
        <v>7.9712235727971903</v>
      </c>
      <c r="T272" s="118">
        <v>-2.1509800181690819</v>
      </c>
      <c r="U272" s="120">
        <v>2.4999337101158003</v>
      </c>
      <c r="V272" s="20">
        <v>45.363069023516054</v>
      </c>
      <c r="W272" s="20">
        <v>29.307917197305105</v>
      </c>
      <c r="X272" s="20">
        <v>50.240042383427124</v>
      </c>
    </row>
    <row r="273" spans="1:24">
      <c r="A273" s="13" t="s">
        <v>169</v>
      </c>
      <c r="B273" s="13">
        <v>60</v>
      </c>
      <c r="C273" s="13" t="s">
        <v>372</v>
      </c>
      <c r="D273" s="14">
        <v>-406449.17533294362</v>
      </c>
      <c r="E273" s="17">
        <v>55.35</v>
      </c>
      <c r="F273" s="13" t="s">
        <v>349</v>
      </c>
      <c r="G273" s="13">
        <v>-246395102</v>
      </c>
      <c r="H273" s="13" t="s">
        <v>1745</v>
      </c>
      <c r="I273" s="13">
        <v>3.1254224233158712</v>
      </c>
      <c r="J273" s="13">
        <v>6092873180</v>
      </c>
      <c r="K273" s="13">
        <v>1949455899</v>
      </c>
      <c r="L273" s="13">
        <v>19.517361731628885</v>
      </c>
      <c r="M273" s="13">
        <v>118916809839</v>
      </c>
      <c r="N273" s="13" t="s">
        <v>888</v>
      </c>
      <c r="O273" s="13">
        <v>18.367108928461228</v>
      </c>
      <c r="P273" s="13">
        <v>976.27216563921115</v>
      </c>
      <c r="Q273" s="16" t="s">
        <v>2228</v>
      </c>
      <c r="R273" s="20">
        <v>32.542405521307039</v>
      </c>
      <c r="T273" s="120">
        <v>563.09288044195932</v>
      </c>
      <c r="U273" s="118">
        <v>481.63122209060259</v>
      </c>
      <c r="V273" s="20">
        <v>45.971699557064689</v>
      </c>
      <c r="W273" s="20">
        <v>4.702100222673737</v>
      </c>
      <c r="X273" s="20">
        <v>73.775292102437277</v>
      </c>
    </row>
    <row r="274" spans="1:24">
      <c r="A274" s="13" t="s">
        <v>263</v>
      </c>
      <c r="B274" s="13">
        <v>60</v>
      </c>
      <c r="C274" s="13" t="s">
        <v>372</v>
      </c>
      <c r="D274" s="13">
        <v>-920.45046263550478</v>
      </c>
      <c r="E274" s="17">
        <v>2.64</v>
      </c>
      <c r="F274" s="13" t="s">
        <v>255</v>
      </c>
      <c r="G274" s="13">
        <v>-257856860</v>
      </c>
      <c r="H274" s="13" t="s">
        <v>1746</v>
      </c>
      <c r="I274" s="13">
        <v>1.7713935208778173</v>
      </c>
      <c r="J274" s="13">
        <v>14932847381</v>
      </c>
      <c r="K274" s="13">
        <v>8430000000</v>
      </c>
      <c r="L274" s="13">
        <v>1.1290545982176203</v>
      </c>
      <c r="M274" s="13">
        <v>16860000000</v>
      </c>
      <c r="N274" s="13" t="s">
        <v>1395</v>
      </c>
      <c r="O274" s="13">
        <v>47.862944147720739</v>
      </c>
      <c r="P274" s="13">
        <v>251.05716270580686</v>
      </c>
      <c r="Q274" s="15"/>
      <c r="R274" s="20">
        <v>8.3685720901935614</v>
      </c>
      <c r="T274" s="118">
        <v>-2.8020213180938081</v>
      </c>
      <c r="U274" s="120">
        <v>-19.382628236604717</v>
      </c>
      <c r="V274" s="20">
        <v>34.337796419565251</v>
      </c>
      <c r="W274" s="20">
        <v>48.193326363478128</v>
      </c>
      <c r="X274" s="20">
        <v>34.942935801425712</v>
      </c>
    </row>
    <row r="275" spans="1:24">
      <c r="A275" s="13" t="s">
        <v>400</v>
      </c>
      <c r="B275" s="13">
        <v>60</v>
      </c>
      <c r="C275" s="13" t="s">
        <v>372</v>
      </c>
      <c r="D275" s="14">
        <v>4720.5722793064278</v>
      </c>
      <c r="E275" s="17">
        <v>12.9</v>
      </c>
      <c r="F275" s="13" t="s">
        <v>375</v>
      </c>
      <c r="G275" s="13">
        <v>-45288475</v>
      </c>
      <c r="H275" s="13" t="s">
        <v>1747</v>
      </c>
      <c r="I275" s="13">
        <v>10.037587695238095</v>
      </c>
      <c r="J275" s="13">
        <v>1053946708</v>
      </c>
      <c r="K275" s="13">
        <v>105000000</v>
      </c>
      <c r="L275" s="13">
        <v>1.2951318976936355</v>
      </c>
      <c r="M275" s="13">
        <v>1365000000</v>
      </c>
      <c r="N275" s="13" t="s">
        <v>889</v>
      </c>
      <c r="O275" s="13">
        <v>51.77941704870581</v>
      </c>
      <c r="P275" s="13">
        <v>1520.5015450612257</v>
      </c>
      <c r="Q275" s="15"/>
      <c r="R275" s="20">
        <v>50.683384835374191</v>
      </c>
      <c r="T275" s="118">
        <v>-7.0932496375954557</v>
      </c>
      <c r="U275" s="120">
        <v>-13.812320694710571</v>
      </c>
      <c r="V275" s="20">
        <v>46.043195132211167</v>
      </c>
      <c r="W275" s="20">
        <v>63.569375588777326</v>
      </c>
      <c r="X275" s="20">
        <v>46.16547246766703</v>
      </c>
    </row>
    <row r="276" spans="1:24">
      <c r="A276" s="13" t="s">
        <v>231</v>
      </c>
      <c r="B276" s="13">
        <v>60</v>
      </c>
      <c r="C276" s="13" t="s">
        <v>372</v>
      </c>
      <c r="D276" s="14">
        <v>-1241.5432048650478</v>
      </c>
      <c r="E276" s="17">
        <v>4.6500000000000004</v>
      </c>
      <c r="F276" s="13" t="s">
        <v>221</v>
      </c>
      <c r="G276" s="13">
        <v>1583012802</v>
      </c>
      <c r="H276" s="13" t="s">
        <v>1748</v>
      </c>
      <c r="I276" s="13">
        <v>16.416658220052085</v>
      </c>
      <c r="J276" s="13">
        <v>63039967565</v>
      </c>
      <c r="K276" s="13">
        <v>3840000000</v>
      </c>
      <c r="L276" s="13">
        <v>0.24365494769905185</v>
      </c>
      <c r="M276" s="13">
        <v>15360000000</v>
      </c>
      <c r="N276" s="13" t="s">
        <v>890</v>
      </c>
      <c r="O276" s="13">
        <v>29.52643017938497</v>
      </c>
      <c r="P276" s="13">
        <v>1698.8993606282932</v>
      </c>
      <c r="Q276" s="15"/>
      <c r="R276" s="20">
        <v>56.629978687609771</v>
      </c>
      <c r="T276" s="118">
        <v>-3.6678556093392078</v>
      </c>
      <c r="U276" s="118">
        <v>7.4637136784293467</v>
      </c>
      <c r="V276" s="20">
        <v>27.028299479615118</v>
      </c>
      <c r="W276" s="20">
        <v>57.616760895062392</v>
      </c>
      <c r="X276" s="20">
        <v>55.722027678971926</v>
      </c>
    </row>
    <row r="277" spans="1:24">
      <c r="A277" s="13" t="s">
        <v>543</v>
      </c>
      <c r="B277" s="13">
        <v>60</v>
      </c>
      <c r="C277" s="13" t="s">
        <v>372</v>
      </c>
      <c r="D277" s="14">
        <v>-10222.021220696504</v>
      </c>
      <c r="E277" s="17">
        <v>57</v>
      </c>
      <c r="F277" s="13" t="s">
        <v>356</v>
      </c>
      <c r="G277" s="13">
        <v>-25344686</v>
      </c>
      <c r="H277" s="13" t="s">
        <v>1749</v>
      </c>
      <c r="I277" s="13">
        <v>45.594528567982501</v>
      </c>
      <c r="J277" s="13">
        <v>4125761531</v>
      </c>
      <c r="K277" s="13">
        <v>90488084</v>
      </c>
      <c r="L277" s="13">
        <v>1.2282175462457672</v>
      </c>
      <c r="M277" s="13">
        <v>5067332704</v>
      </c>
      <c r="N277" s="13" t="s">
        <v>891</v>
      </c>
      <c r="O277" s="13">
        <v>59.170664817978519</v>
      </c>
      <c r="P277" s="13">
        <v>4.4656655217615793</v>
      </c>
      <c r="Q277" s="15"/>
      <c r="R277" s="20">
        <v>0.14885551739205263</v>
      </c>
      <c r="T277" s="118">
        <v>-46.198078139812466</v>
      </c>
      <c r="U277" s="118"/>
      <c r="V277" s="20">
        <v>35.494112262679984</v>
      </c>
      <c r="W277" s="20">
        <v>75.386290451437134</v>
      </c>
      <c r="X277" s="20">
        <v>49.327479429947068</v>
      </c>
    </row>
    <row r="278" spans="1:24">
      <c r="A278" s="13" t="s">
        <v>537</v>
      </c>
      <c r="B278" s="13">
        <v>60</v>
      </c>
      <c r="C278" s="13" t="s">
        <v>372</v>
      </c>
      <c r="D278" s="14">
        <v>-17554.087077338922</v>
      </c>
      <c r="E278" s="17">
        <v>89</v>
      </c>
      <c r="F278" s="13" t="s">
        <v>356</v>
      </c>
      <c r="G278" s="13">
        <v>266471917</v>
      </c>
      <c r="H278" s="13" t="s">
        <v>1750</v>
      </c>
      <c r="I278" s="13">
        <v>65.840335815972225</v>
      </c>
      <c r="J278" s="13">
        <v>7584806686</v>
      </c>
      <c r="K278" s="13">
        <v>115200000</v>
      </c>
      <c r="L278" s="13">
        <v>1.3821314680768122</v>
      </c>
      <c r="M278" s="13">
        <v>10483200000</v>
      </c>
      <c r="N278" s="13" t="s">
        <v>1135</v>
      </c>
      <c r="O278" s="13">
        <v>59.497423677855373</v>
      </c>
      <c r="P278" s="13">
        <v>729.80429058497202</v>
      </c>
      <c r="Q278" s="15"/>
      <c r="R278" s="20">
        <v>24.326809686165735</v>
      </c>
      <c r="T278" s="118">
        <v>34.965684860005837</v>
      </c>
      <c r="U278" s="118"/>
      <c r="V278" s="20">
        <v>39.858495865873415</v>
      </c>
      <c r="W278" s="20">
        <v>21.209100661567664</v>
      </c>
      <c r="X278" s="20">
        <v>53.670578326870192</v>
      </c>
    </row>
    <row r="279" spans="1:24">
      <c r="A279" s="13" t="s">
        <v>401</v>
      </c>
      <c r="B279" s="13">
        <v>60</v>
      </c>
      <c r="C279" s="13" t="s">
        <v>372</v>
      </c>
      <c r="D279" s="14">
        <v>-5890.8259428696401</v>
      </c>
      <c r="E279" s="17">
        <v>36.44</v>
      </c>
      <c r="F279" s="13" t="s">
        <v>355</v>
      </c>
      <c r="G279" s="13">
        <v>82928795</v>
      </c>
      <c r="H279" s="13" t="s">
        <v>1751</v>
      </c>
      <c r="I279" s="13">
        <v>10.53288652</v>
      </c>
      <c r="J279" s="13">
        <v>3159865956</v>
      </c>
      <c r="K279" s="13">
        <v>300000000</v>
      </c>
      <c r="L279" s="13">
        <v>3.2279850291219123</v>
      </c>
      <c r="M279" s="13">
        <v>10200000000</v>
      </c>
      <c r="N279" s="13" t="s">
        <v>1066</v>
      </c>
      <c r="O279" s="13">
        <v>15.003075765692493</v>
      </c>
      <c r="P279" s="13">
        <v>625.20877939235868</v>
      </c>
      <c r="Q279" s="15"/>
      <c r="R279" s="20">
        <v>20.840292646411957</v>
      </c>
      <c r="T279" s="118">
        <v>-15.179585925718087</v>
      </c>
      <c r="U279" s="120">
        <v>21.182429638770657</v>
      </c>
      <c r="V279" s="20">
        <v>47.291979863105766</v>
      </c>
      <c r="W279" s="20">
        <v>43.032922294092018</v>
      </c>
      <c r="X279" s="20">
        <v>49.451387085978673</v>
      </c>
    </row>
    <row r="280" spans="1:24">
      <c r="A280" s="13" t="s">
        <v>90</v>
      </c>
      <c r="B280" s="13">
        <v>60</v>
      </c>
      <c r="C280" s="13" t="s">
        <v>372</v>
      </c>
      <c r="D280" s="14">
        <v>-661.20422660280735</v>
      </c>
      <c r="E280" s="17">
        <v>2.5499999999999998</v>
      </c>
      <c r="F280" s="13" t="s">
        <v>696</v>
      </c>
      <c r="G280" s="13">
        <v>1475420</v>
      </c>
      <c r="H280" s="13" t="s">
        <v>1752</v>
      </c>
      <c r="I280" s="13">
        <v>2.0720778821428572</v>
      </c>
      <c r="J280" s="13">
        <v>580181807</v>
      </c>
      <c r="K280" s="13">
        <v>280000000</v>
      </c>
      <c r="L280" s="13">
        <v>0.96521468485136419</v>
      </c>
      <c r="M280" s="13">
        <v>560000000</v>
      </c>
      <c r="N280" s="13" t="s">
        <v>1285</v>
      </c>
      <c r="O280" s="13">
        <v>5.6473695175796479</v>
      </c>
      <c r="P280" s="13">
        <v>331.79836984861458</v>
      </c>
      <c r="Q280" s="15"/>
      <c r="R280" s="20">
        <v>11.059945661620485</v>
      </c>
      <c r="T280" s="118">
        <v>-3.0884787928550805</v>
      </c>
      <c r="U280" s="118">
        <v>2.7699765391620224</v>
      </c>
      <c r="V280" s="20">
        <v>38.159807498666382</v>
      </c>
      <c r="W280" s="20">
        <v>41.313085950628853</v>
      </c>
      <c r="X280" s="20">
        <v>49.06281807521593</v>
      </c>
    </row>
    <row r="281" spans="1:24">
      <c r="A281" s="13" t="s">
        <v>298</v>
      </c>
      <c r="B281" s="13">
        <v>60</v>
      </c>
      <c r="C281" s="13" t="s">
        <v>372</v>
      </c>
      <c r="D281" s="14">
        <v>765.51746367843339</v>
      </c>
      <c r="E281" s="17">
        <v>3.89</v>
      </c>
      <c r="F281" s="13" t="s">
        <v>208</v>
      </c>
      <c r="G281" s="13">
        <v>-19394238</v>
      </c>
      <c r="H281" s="13" t="s">
        <v>1753</v>
      </c>
      <c r="I281" s="13">
        <v>4.9138593070000001</v>
      </c>
      <c r="J281" s="13">
        <v>4913859307</v>
      </c>
      <c r="K281" s="13">
        <v>1000000000</v>
      </c>
      <c r="L281" s="13">
        <v>0.61051809027710124</v>
      </c>
      <c r="M281" s="13">
        <v>3000000000</v>
      </c>
      <c r="N281" s="13" t="s">
        <v>1178</v>
      </c>
      <c r="O281" s="13">
        <v>47.741842057173251</v>
      </c>
      <c r="P281" s="13">
        <v>2148.1506132631193</v>
      </c>
      <c r="Q281" s="15"/>
      <c r="R281" s="20">
        <v>71.605020442103978</v>
      </c>
      <c r="T281" s="118">
        <v>0.66828249232897097</v>
      </c>
      <c r="U281" s="120">
        <v>-0.83845962310909794</v>
      </c>
      <c r="V281" s="20">
        <v>49.154679157291788</v>
      </c>
      <c r="W281" s="20">
        <v>53.178037968943414</v>
      </c>
      <c r="X281" s="20">
        <v>50.117397032669729</v>
      </c>
    </row>
    <row r="282" spans="1:24">
      <c r="A282" s="13" t="s">
        <v>116</v>
      </c>
      <c r="B282" s="13">
        <v>60</v>
      </c>
      <c r="C282" s="13" t="s">
        <v>372</v>
      </c>
      <c r="D282" s="13">
        <v>382.10754253158893</v>
      </c>
      <c r="E282" s="17">
        <v>7.38</v>
      </c>
      <c r="F282" s="13" t="s">
        <v>691</v>
      </c>
      <c r="G282" s="13">
        <v>-484144539</v>
      </c>
      <c r="H282" s="13" t="s">
        <v>1754</v>
      </c>
      <c r="I282" s="13">
        <v>3.8743927381756755</v>
      </c>
      <c r="J282" s="13">
        <v>2293640501</v>
      </c>
      <c r="K282" s="13">
        <v>592000000</v>
      </c>
      <c r="L282" s="13">
        <v>1.8067347512364145</v>
      </c>
      <c r="M282" s="13">
        <v>4144000000</v>
      </c>
      <c r="N282" s="13" t="s">
        <v>892</v>
      </c>
      <c r="O282" s="13">
        <v>58.330816287923518</v>
      </c>
      <c r="P282" s="13">
        <v>1706.324082854341</v>
      </c>
      <c r="Q282" s="15"/>
      <c r="R282" s="20">
        <v>56.87746942847803</v>
      </c>
      <c r="T282" s="118">
        <v>4.0992595824313671</v>
      </c>
      <c r="U282" s="120">
        <v>6.8022903479731589</v>
      </c>
      <c r="V282" s="20">
        <v>57.42910154895042</v>
      </c>
      <c r="W282" s="20">
        <v>62.089743047818388</v>
      </c>
      <c r="X282" s="20">
        <v>57.713188143071164</v>
      </c>
    </row>
    <row r="283" spans="1:24">
      <c r="A283" s="13" t="s">
        <v>717</v>
      </c>
      <c r="B283" s="13">
        <v>60</v>
      </c>
      <c r="C283" s="13" t="s">
        <v>372</v>
      </c>
      <c r="D283" s="14">
        <v>-5982.1953973433037</v>
      </c>
      <c r="E283" s="17">
        <v>19.46</v>
      </c>
      <c r="F283" s="13" t="s">
        <v>374</v>
      </c>
      <c r="G283" s="13">
        <v>0</v>
      </c>
      <c r="H283" s="13" t="s">
        <v>1755</v>
      </c>
      <c r="I283" s="13">
        <v>6.5476325581395347</v>
      </c>
      <c r="J283" s="13">
        <v>5630964000</v>
      </c>
      <c r="K283" s="13">
        <v>860000000</v>
      </c>
      <c r="L283" s="13">
        <v>2.7490852365598499</v>
      </c>
      <c r="M283" s="13">
        <v>15480000000</v>
      </c>
      <c r="N283" s="13" t="s">
        <v>490</v>
      </c>
      <c r="O283" s="13">
        <v>136.2496245406914</v>
      </c>
      <c r="P283" s="13">
        <v>1007.4120026699046</v>
      </c>
      <c r="Q283" s="15"/>
      <c r="R283" s="20">
        <v>33.580400088996818</v>
      </c>
      <c r="T283" s="118">
        <v>16.993883215225019</v>
      </c>
      <c r="U283" s="118">
        <v>22.038327735732217</v>
      </c>
      <c r="V283" s="20">
        <v>48.974347523767328</v>
      </c>
      <c r="W283" s="20">
        <v>64.813538854902546</v>
      </c>
      <c r="X283" s="20">
        <v>62.052695312911773</v>
      </c>
    </row>
    <row r="284" spans="1:24">
      <c r="A284" s="13" t="s">
        <v>469</v>
      </c>
      <c r="B284" s="13">
        <v>60</v>
      </c>
      <c r="C284" s="13" t="s">
        <v>372</v>
      </c>
      <c r="D284" s="14">
        <v>-3820.7612691988047</v>
      </c>
      <c r="E284" s="17">
        <v>4.03</v>
      </c>
      <c r="F284" s="13" t="s">
        <v>696</v>
      </c>
      <c r="G284" s="13">
        <v>-20352695</v>
      </c>
      <c r="H284" s="13" t="s">
        <v>1756</v>
      </c>
      <c r="I284" s="13">
        <v>1.275447525179856</v>
      </c>
      <c r="J284" s="13">
        <v>443218015</v>
      </c>
      <c r="K284" s="13">
        <v>347500000</v>
      </c>
      <c r="L284" s="13">
        <v>2.3521155835689576</v>
      </c>
      <c r="M284" s="13">
        <v>1042500000</v>
      </c>
      <c r="N284" s="13" t="s">
        <v>1397</v>
      </c>
      <c r="O284" s="13">
        <v>15.606924946468032</v>
      </c>
      <c r="P284" s="13">
        <v>1085.8712040102009</v>
      </c>
      <c r="Q284" s="15"/>
      <c r="R284" s="20">
        <v>36.195706800340034</v>
      </c>
      <c r="T284" s="118">
        <v>4.3658036930927402</v>
      </c>
      <c r="U284" s="118">
        <v>6.8917832112552313</v>
      </c>
      <c r="V284" s="20">
        <v>44.362439760118697</v>
      </c>
      <c r="W284" s="20">
        <v>42.815553475321856</v>
      </c>
      <c r="X284" s="20">
        <v>61.676686667285026</v>
      </c>
    </row>
    <row r="285" spans="1:24">
      <c r="A285" s="13" t="s">
        <v>300</v>
      </c>
      <c r="B285" s="13">
        <v>60</v>
      </c>
      <c r="C285" s="13" t="s">
        <v>372</v>
      </c>
      <c r="D285" s="14">
        <v>-2621.9392514125416</v>
      </c>
      <c r="E285" s="17">
        <v>2.8</v>
      </c>
      <c r="F285" s="13" t="s">
        <v>221</v>
      </c>
      <c r="G285" s="13">
        <v>-2270847</v>
      </c>
      <c r="H285" s="13" t="s">
        <v>1757</v>
      </c>
      <c r="I285" s="13">
        <v>3.3574174733333333</v>
      </c>
      <c r="J285" s="13">
        <v>503612621</v>
      </c>
      <c r="K285" s="13">
        <v>150000000</v>
      </c>
      <c r="L285" s="13">
        <v>0.59569595258415897</v>
      </c>
      <c r="M285" s="13">
        <v>300000000</v>
      </c>
      <c r="N285" s="13" t="s">
        <v>1202</v>
      </c>
      <c r="O285" s="13">
        <v>51.27527549155068</v>
      </c>
      <c r="P285" s="13">
        <v>377.04344859000025</v>
      </c>
      <c r="Q285" s="15"/>
      <c r="R285" s="20">
        <v>12.568114953000009</v>
      </c>
      <c r="T285" s="118">
        <v>-3.1473838525676712</v>
      </c>
      <c r="U285" s="120">
        <v>0.77328657687423696</v>
      </c>
      <c r="V285" s="20">
        <v>33.603784445512098</v>
      </c>
      <c r="W285" s="20">
        <v>29.12315585118106</v>
      </c>
      <c r="X285" s="20">
        <v>47.072899905602114</v>
      </c>
    </row>
    <row r="286" spans="1:24">
      <c r="A286" s="13" t="s">
        <v>133</v>
      </c>
      <c r="B286" s="13">
        <v>60</v>
      </c>
      <c r="C286" s="13" t="s">
        <v>372</v>
      </c>
      <c r="D286" s="14">
        <v>118924.27054346797</v>
      </c>
      <c r="E286" s="17">
        <v>214.6</v>
      </c>
      <c r="F286" s="13" t="s">
        <v>349</v>
      </c>
      <c r="G286" s="13">
        <v>-298631022</v>
      </c>
      <c r="H286" s="13" t="s">
        <v>1758</v>
      </c>
      <c r="I286" s="13">
        <v>4.1349895952917644</v>
      </c>
      <c r="J286" s="13">
        <v>2247762700</v>
      </c>
      <c r="K286" s="13">
        <v>543595733</v>
      </c>
      <c r="L286" s="13">
        <v>51.269778342704946</v>
      </c>
      <c r="M286" s="13">
        <v>115242295396</v>
      </c>
      <c r="N286" s="13" t="s">
        <v>1759</v>
      </c>
      <c r="O286" s="13">
        <v>25.48034613337348</v>
      </c>
      <c r="P286" s="13">
        <v>3000</v>
      </c>
      <c r="Q286" s="15"/>
      <c r="R286" s="20">
        <v>100</v>
      </c>
      <c r="T286" s="120">
        <v>351.12686808616587</v>
      </c>
      <c r="U286" s="118">
        <v>381.92307340127513</v>
      </c>
      <c r="V286" s="20">
        <v>84.432465870251022</v>
      </c>
      <c r="W286" s="20">
        <v>60.304736079421936</v>
      </c>
      <c r="X286" s="20">
        <v>98.333059103989356</v>
      </c>
    </row>
    <row r="287" spans="1:24">
      <c r="A287" s="13" t="s">
        <v>402</v>
      </c>
      <c r="B287" s="13">
        <v>60</v>
      </c>
      <c r="C287" s="13" t="s">
        <v>372</v>
      </c>
      <c r="D287" s="14">
        <v>-14988.388581449712</v>
      </c>
      <c r="E287" s="17">
        <v>50.5</v>
      </c>
      <c r="F287" s="13" t="s">
        <v>718</v>
      </c>
      <c r="G287" s="13">
        <v>-85773363</v>
      </c>
      <c r="H287" s="13" t="s">
        <v>1760</v>
      </c>
      <c r="I287" s="13">
        <v>1.8321772883435583</v>
      </c>
      <c r="J287" s="13">
        <v>298644898</v>
      </c>
      <c r="K287" s="13">
        <v>163000000</v>
      </c>
      <c r="L287" s="13">
        <v>26.744136777451327</v>
      </c>
      <c r="M287" s="13">
        <v>7987000000</v>
      </c>
      <c r="N287" s="13" t="s">
        <v>654</v>
      </c>
      <c r="O287" s="13">
        <v>43.681114393218152</v>
      </c>
      <c r="P287" s="13">
        <v>76.555623448337386</v>
      </c>
      <c r="Q287" s="15"/>
      <c r="R287" s="20">
        <v>2.5518541149445797</v>
      </c>
      <c r="T287" s="118">
        <v>-86.998968454048295</v>
      </c>
      <c r="U287" s="118">
        <v>100.7327419942078</v>
      </c>
      <c r="V287" s="20">
        <v>38.061825350811887</v>
      </c>
      <c r="W287" s="20">
        <v>72.67781752883451</v>
      </c>
      <c r="X287" s="20">
        <v>51.946498324346869</v>
      </c>
    </row>
    <row r="288" spans="1:24">
      <c r="A288" s="13" t="s">
        <v>56</v>
      </c>
      <c r="B288" s="13">
        <v>60</v>
      </c>
      <c r="C288" s="13" t="s">
        <v>372</v>
      </c>
      <c r="D288" s="13">
        <v>-139.00231444288647</v>
      </c>
      <c r="E288" s="17">
        <v>1.95</v>
      </c>
      <c r="F288" s="13" t="s">
        <v>375</v>
      </c>
      <c r="G288" s="13">
        <v>-44318667</v>
      </c>
      <c r="H288" s="13" t="s">
        <v>1761</v>
      </c>
      <c r="I288" s="13">
        <v>6.2572648045649073</v>
      </c>
      <c r="J288" s="13">
        <v>2193171314</v>
      </c>
      <c r="K288" s="13">
        <v>350500000</v>
      </c>
      <c r="L288" s="13">
        <v>0.15981423692832414</v>
      </c>
      <c r="M288" s="13">
        <v>350500000</v>
      </c>
      <c r="N288" s="13" t="s">
        <v>1286</v>
      </c>
      <c r="O288" s="13">
        <v>28.747426451344154</v>
      </c>
      <c r="P288" s="13">
        <v>278.6691515409679</v>
      </c>
      <c r="Q288" s="15"/>
      <c r="R288" s="20">
        <v>9.2889717180322631</v>
      </c>
      <c r="T288" s="118">
        <v>-1.1265021986292822</v>
      </c>
      <c r="U288" s="120">
        <v>-0.61134515350251828</v>
      </c>
      <c r="V288" s="20">
        <v>43.088329246914292</v>
      </c>
      <c r="W288" s="20">
        <v>38.815626350197284</v>
      </c>
      <c r="X288" s="20">
        <v>45.49205544511517</v>
      </c>
    </row>
    <row r="289" spans="1:24">
      <c r="A289" s="13" t="s">
        <v>83</v>
      </c>
      <c r="B289" s="13">
        <v>60</v>
      </c>
      <c r="C289" s="13" t="s">
        <v>372</v>
      </c>
      <c r="D289" s="14">
        <v>-144.72474894682509</v>
      </c>
      <c r="E289" s="17">
        <v>1.1599999999999999</v>
      </c>
      <c r="F289" s="13" t="s">
        <v>691</v>
      </c>
      <c r="G289" s="13">
        <v>-73450635</v>
      </c>
      <c r="H289" s="13" t="s">
        <v>1762</v>
      </c>
      <c r="I289" s="13">
        <v>5.5642943137499996</v>
      </c>
      <c r="J289" s="13">
        <v>4451435451</v>
      </c>
      <c r="K289" s="13">
        <v>800000000</v>
      </c>
      <c r="L289" s="13">
        <v>0.1797173089009485</v>
      </c>
      <c r="M289" s="13">
        <v>800000000</v>
      </c>
      <c r="N289" s="13" t="s">
        <v>803</v>
      </c>
      <c r="O289" s="13">
        <v>16.055939799272334</v>
      </c>
      <c r="P289" s="13">
        <v>428.38723355488634</v>
      </c>
      <c r="Q289" s="15"/>
      <c r="R289" s="20">
        <v>14.279574451829545</v>
      </c>
      <c r="T289" s="118">
        <v>-1.5949405241503678</v>
      </c>
      <c r="U289" s="120">
        <v>-0.10698716752375104</v>
      </c>
      <c r="V289" s="20">
        <v>24.500558276256299</v>
      </c>
      <c r="W289" s="20">
        <v>51.490018606968668</v>
      </c>
      <c r="X289" s="20">
        <v>41.877007407151517</v>
      </c>
    </row>
    <row r="290" spans="1:24">
      <c r="A290" s="13" t="s">
        <v>142</v>
      </c>
      <c r="B290" s="13">
        <v>60</v>
      </c>
      <c r="C290" s="13" t="s">
        <v>372</v>
      </c>
      <c r="D290" s="14">
        <v>-115.53978148514999</v>
      </c>
      <c r="E290" s="17">
        <v>1.05</v>
      </c>
      <c r="F290" s="13" t="s">
        <v>349</v>
      </c>
      <c r="G290" s="13">
        <v>-110755372</v>
      </c>
      <c r="H290" s="13" t="s">
        <v>1763</v>
      </c>
      <c r="I290" s="13">
        <v>2.0664973226666667</v>
      </c>
      <c r="J290" s="13">
        <v>3099745984</v>
      </c>
      <c r="K290" s="13">
        <v>1500000000</v>
      </c>
      <c r="L290" s="13">
        <v>0.48391061969031329</v>
      </c>
      <c r="M290" s="13">
        <v>1500000000</v>
      </c>
      <c r="N290" s="13" t="s">
        <v>1764</v>
      </c>
      <c r="O290" s="13">
        <v>57.770533871025435</v>
      </c>
      <c r="P290" s="13">
        <v>630.41465269669493</v>
      </c>
      <c r="Q290" s="16" t="s">
        <v>2203</v>
      </c>
      <c r="R290" s="20">
        <v>21.013821756556499</v>
      </c>
      <c r="T290" s="118">
        <v>-4.3073628372069495</v>
      </c>
      <c r="U290" s="120">
        <v>-1.2238322853128225</v>
      </c>
      <c r="V290" s="20">
        <v>32.125808403131131</v>
      </c>
      <c r="W290" s="20">
        <v>56.379153129512424</v>
      </c>
      <c r="X290" s="20">
        <v>39.407242085220794</v>
      </c>
    </row>
    <row r="291" spans="1:24">
      <c r="A291" s="13" t="s">
        <v>403</v>
      </c>
      <c r="B291" s="13">
        <v>60</v>
      </c>
      <c r="C291" s="13" t="s">
        <v>372</v>
      </c>
      <c r="D291" s="14">
        <v>-187.25195059593247</v>
      </c>
      <c r="E291" s="17">
        <v>1.57</v>
      </c>
      <c r="F291" s="13" t="s">
        <v>404</v>
      </c>
      <c r="G291" s="13">
        <v>288393147</v>
      </c>
      <c r="H291" s="13" t="s">
        <v>1765</v>
      </c>
      <c r="I291" s="13">
        <v>2.1936885340000001</v>
      </c>
      <c r="J291" s="13">
        <v>2193688534</v>
      </c>
      <c r="K291" s="13">
        <v>1000000000</v>
      </c>
      <c r="L291" s="13">
        <v>0.45585322825049696</v>
      </c>
      <c r="M291" s="13">
        <v>1000000000</v>
      </c>
      <c r="N291" s="13" t="s">
        <v>1287</v>
      </c>
      <c r="O291" s="13">
        <v>62.088599450525059</v>
      </c>
      <c r="P291" s="13">
        <v>572.13355036951452</v>
      </c>
      <c r="Q291" s="15"/>
      <c r="R291" s="20">
        <v>19.071118345650483</v>
      </c>
      <c r="T291" s="118">
        <v>-2.3929189833950826</v>
      </c>
      <c r="U291" s="120">
        <v>0.31062382689221124</v>
      </c>
      <c r="V291" s="20">
        <v>27.103150028756144</v>
      </c>
      <c r="W291" s="20">
        <v>43.58880992937052</v>
      </c>
      <c r="X291" s="20">
        <v>42.953428208935286</v>
      </c>
    </row>
    <row r="292" spans="1:24">
      <c r="A292" s="13" t="s">
        <v>111</v>
      </c>
      <c r="B292" s="13">
        <v>60</v>
      </c>
      <c r="C292" s="13" t="s">
        <v>372</v>
      </c>
      <c r="D292" s="14">
        <v>-332.58050565878381</v>
      </c>
      <c r="E292" s="17">
        <v>1.2</v>
      </c>
      <c r="F292" s="13" t="s">
        <v>349</v>
      </c>
      <c r="G292" s="13">
        <v>-234342255</v>
      </c>
      <c r="H292" s="13" t="s">
        <v>1766</v>
      </c>
      <c r="I292" s="13">
        <v>1.4227707933333333</v>
      </c>
      <c r="J292" s="13">
        <v>640246857</v>
      </c>
      <c r="K292" s="13">
        <v>450000000</v>
      </c>
      <c r="L292" s="13">
        <v>0.70285389936713116</v>
      </c>
      <c r="M292" s="13">
        <v>450000000</v>
      </c>
      <c r="N292" s="13" t="s">
        <v>1136</v>
      </c>
      <c r="O292" s="13">
        <v>37.534695210672801</v>
      </c>
      <c r="P292" s="13">
        <v>579.90276662422616</v>
      </c>
      <c r="Q292" s="15"/>
      <c r="R292" s="20">
        <v>19.33009222080754</v>
      </c>
      <c r="T292" s="118">
        <v>-2.4838522295590115</v>
      </c>
      <c r="U292" s="120">
        <v>-3.391385315508153</v>
      </c>
      <c r="V292" s="20">
        <v>38.920902360963296</v>
      </c>
      <c r="W292" s="20">
        <v>51.354355108615309</v>
      </c>
      <c r="X292" s="20">
        <v>38.400796719808845</v>
      </c>
    </row>
    <row r="293" spans="1:24">
      <c r="A293" s="13" t="s">
        <v>329</v>
      </c>
      <c r="B293" s="13">
        <v>60</v>
      </c>
      <c r="C293" s="13" t="s">
        <v>372</v>
      </c>
      <c r="D293" s="14">
        <v>-1111.5992836995092</v>
      </c>
      <c r="E293" s="17">
        <v>2.21</v>
      </c>
      <c r="F293" s="13" t="s">
        <v>375</v>
      </c>
      <c r="G293" s="13">
        <v>-158895000</v>
      </c>
      <c r="H293" s="13" t="s">
        <v>1767</v>
      </c>
      <c r="I293" s="13">
        <v>3.4810518918918918</v>
      </c>
      <c r="J293" s="13">
        <v>3219973000</v>
      </c>
      <c r="K293" s="13">
        <v>925000000</v>
      </c>
      <c r="L293" s="13">
        <v>0.57453897905355111</v>
      </c>
      <c r="M293" s="13">
        <v>1850000000</v>
      </c>
      <c r="N293" s="13" t="s">
        <v>1398</v>
      </c>
      <c r="O293" s="13">
        <v>43.148856298897599</v>
      </c>
      <c r="P293" s="13">
        <v>141.50301412365781</v>
      </c>
      <c r="Q293" s="15"/>
      <c r="R293" s="20">
        <v>4.7167671374552604</v>
      </c>
      <c r="T293" s="118">
        <v>-5.1575292843904741</v>
      </c>
      <c r="U293" s="120">
        <v>-2.8268432129045218</v>
      </c>
      <c r="V293" s="20">
        <v>41.914026714467028</v>
      </c>
      <c r="W293" s="20">
        <v>87.714995120240644</v>
      </c>
      <c r="X293" s="20">
        <v>44.002503781818739</v>
      </c>
    </row>
    <row r="294" spans="1:24">
      <c r="A294" s="13" t="s">
        <v>285</v>
      </c>
      <c r="B294" s="13">
        <v>60</v>
      </c>
      <c r="C294" s="13" t="s">
        <v>372</v>
      </c>
      <c r="D294" s="14">
        <v>2788.5722628257349</v>
      </c>
      <c r="E294" s="17">
        <v>11.7</v>
      </c>
      <c r="F294" s="13" t="s">
        <v>355</v>
      </c>
      <c r="G294" s="13">
        <v>309742404</v>
      </c>
      <c r="H294" s="13" t="s">
        <v>1768</v>
      </c>
      <c r="I294" s="13">
        <v>10.221106481333333</v>
      </c>
      <c r="J294" s="13">
        <v>7665829861</v>
      </c>
      <c r="K294" s="13">
        <v>750000000</v>
      </c>
      <c r="L294" s="13">
        <v>1.0762044226903564</v>
      </c>
      <c r="M294" s="13">
        <v>8250000000</v>
      </c>
      <c r="N294" s="13" t="s">
        <v>1769</v>
      </c>
      <c r="O294" s="13">
        <v>80.257584655929321</v>
      </c>
      <c r="P294" s="13">
        <v>2174.6633161837244</v>
      </c>
      <c r="Q294" s="15"/>
      <c r="R294" s="20">
        <v>72.488777206124141</v>
      </c>
      <c r="T294" s="118">
        <v>0.45248885298567743</v>
      </c>
      <c r="U294" s="120">
        <v>9.5889574743187289</v>
      </c>
      <c r="V294" s="20">
        <v>36.910562219130739</v>
      </c>
      <c r="W294" s="20">
        <v>54.112754708045408</v>
      </c>
      <c r="X294" s="20">
        <v>57.933177770890168</v>
      </c>
    </row>
    <row r="295" spans="1:24">
      <c r="A295" s="13" t="s">
        <v>187</v>
      </c>
      <c r="B295" s="13">
        <v>60</v>
      </c>
      <c r="C295" s="13" t="s">
        <v>372</v>
      </c>
      <c r="D295" s="14">
        <v>-3234.8858148957493</v>
      </c>
      <c r="E295" s="17">
        <v>4.83</v>
      </c>
      <c r="F295" s="13" t="s">
        <v>679</v>
      </c>
      <c r="G295" s="13">
        <v>433474987</v>
      </c>
      <c r="H295" s="13" t="s">
        <v>1770</v>
      </c>
      <c r="I295" s="13">
        <v>3.7264511025307807</v>
      </c>
      <c r="J295" s="13">
        <v>3578645146</v>
      </c>
      <c r="K295" s="13">
        <v>960336000</v>
      </c>
      <c r="L295" s="13">
        <v>1.3417591865365686</v>
      </c>
      <c r="M295" s="13">
        <v>4801680000</v>
      </c>
      <c r="N295" s="13" t="s">
        <v>1288</v>
      </c>
      <c r="O295" s="13">
        <v>88.53991117236194</v>
      </c>
      <c r="P295" s="13">
        <v>1067.1266617422004</v>
      </c>
      <c r="Q295" s="15"/>
      <c r="R295" s="20">
        <v>35.570888724740016</v>
      </c>
      <c r="T295" s="120">
        <v>10.945955037811705</v>
      </c>
      <c r="U295" s="118">
        <v>8.4488851503053439</v>
      </c>
      <c r="V295" s="20">
        <v>58.098334097744392</v>
      </c>
      <c r="W295" s="20">
        <v>47.95169854369918</v>
      </c>
      <c r="X295" s="20">
        <v>68.065428960903532</v>
      </c>
    </row>
    <row r="296" spans="1:24">
      <c r="A296" s="13" t="s">
        <v>464</v>
      </c>
      <c r="B296" s="13">
        <v>60</v>
      </c>
      <c r="C296" s="13" t="s">
        <v>372</v>
      </c>
      <c r="D296" s="14">
        <v>-56811.129311312245</v>
      </c>
      <c r="E296" s="17">
        <v>371.5</v>
      </c>
      <c r="F296" s="13" t="s">
        <v>355</v>
      </c>
      <c r="G296" s="13">
        <v>3056816</v>
      </c>
      <c r="H296" s="13" t="s">
        <v>1771</v>
      </c>
      <c r="I296" s="13">
        <v>83.411775666666671</v>
      </c>
      <c r="J296" s="13">
        <v>2001882616</v>
      </c>
      <c r="K296" s="13">
        <v>24000000</v>
      </c>
      <c r="L296" s="13">
        <v>4.423835807963278</v>
      </c>
      <c r="M296" s="13">
        <v>8856000000</v>
      </c>
      <c r="N296" s="13" t="s">
        <v>621</v>
      </c>
      <c r="O296" s="13">
        <v>86.727216051470165</v>
      </c>
      <c r="P296" s="13">
        <v>238.08011464761171</v>
      </c>
      <c r="Q296" s="15"/>
      <c r="R296" s="20">
        <v>7.9360038215870565</v>
      </c>
      <c r="T296" s="118">
        <v>-160.13943978706266</v>
      </c>
      <c r="U296" s="120">
        <v>-28.267576108265757</v>
      </c>
      <c r="V296" s="20">
        <v>45.164273441964333</v>
      </c>
      <c r="W296" s="20">
        <v>49.417732293575575</v>
      </c>
      <c r="X296" s="20">
        <v>47.791988144305741</v>
      </c>
    </row>
    <row r="297" spans="1:24">
      <c r="A297" s="13" t="s">
        <v>546</v>
      </c>
      <c r="B297" s="13">
        <v>60</v>
      </c>
      <c r="C297" s="13" t="s">
        <v>372</v>
      </c>
      <c r="D297" s="14">
        <v>-151360.52674747561</v>
      </c>
      <c r="E297" s="17">
        <v>230.7</v>
      </c>
      <c r="F297" s="13" t="s">
        <v>357</v>
      </c>
      <c r="G297" s="13" t="s">
        <v>894</v>
      </c>
      <c r="H297" s="13" t="s">
        <v>1772</v>
      </c>
      <c r="I297" s="13" t="s">
        <v>895</v>
      </c>
      <c r="J297" s="13" t="s">
        <v>896</v>
      </c>
      <c r="K297" s="13" t="s">
        <v>806</v>
      </c>
      <c r="L297" s="13" t="s">
        <v>1773</v>
      </c>
      <c r="M297" s="13" t="s">
        <v>1774</v>
      </c>
      <c r="N297" s="13" t="s">
        <v>879</v>
      </c>
      <c r="O297" s="13">
        <v>86.727216051470165</v>
      </c>
      <c r="P297" s="13">
        <v>349.92131892737478</v>
      </c>
      <c r="Q297" s="15"/>
      <c r="R297" s="20">
        <v>11.664043964245826</v>
      </c>
      <c r="T297" s="118">
        <v>70.429172249648104</v>
      </c>
      <c r="U297" s="120">
        <v>-302.41030113196985</v>
      </c>
      <c r="V297" s="20">
        <v>44.621101176555698</v>
      </c>
      <c r="W297" s="20">
        <v>24.116408468256491</v>
      </c>
      <c r="X297" s="20">
        <v>45.064752340777055</v>
      </c>
    </row>
    <row r="298" spans="1:24">
      <c r="A298" s="13" t="s">
        <v>336</v>
      </c>
      <c r="B298" s="13">
        <v>60</v>
      </c>
      <c r="C298" s="13" t="s">
        <v>372</v>
      </c>
      <c r="D298" s="14">
        <v>-30292.17194878896</v>
      </c>
      <c r="E298" s="17">
        <v>244.9</v>
      </c>
      <c r="F298" s="13" t="s">
        <v>357</v>
      </c>
      <c r="G298" s="13">
        <v>-13239520</v>
      </c>
      <c r="H298" s="13" t="s">
        <v>1289</v>
      </c>
      <c r="I298" s="13">
        <v>47.312649948559674</v>
      </c>
      <c r="J298" s="13">
        <v>919757915</v>
      </c>
      <c r="K298" s="13">
        <v>19440000</v>
      </c>
      <c r="L298" s="13">
        <v>5.0092311518732622</v>
      </c>
      <c r="M298" s="13">
        <v>4607280000</v>
      </c>
      <c r="N298" s="13" t="s">
        <v>1095</v>
      </c>
      <c r="O298" s="13">
        <v>78.501147953787751</v>
      </c>
      <c r="P298" s="13">
        <v>298.07024390250336</v>
      </c>
      <c r="Q298" s="15"/>
      <c r="R298" s="20">
        <v>9.9356747967501118</v>
      </c>
      <c r="T298" s="118">
        <v>-142.97601513382943</v>
      </c>
      <c r="U298" s="120">
        <v>180.81634454260467</v>
      </c>
      <c r="V298" s="20">
        <v>49.886368027776655</v>
      </c>
      <c r="W298" s="20">
        <v>44.087376946175965</v>
      </c>
      <c r="X298" s="20">
        <v>50.612328672653305</v>
      </c>
    </row>
    <row r="299" spans="1:24">
      <c r="A299" s="13" t="s">
        <v>185</v>
      </c>
      <c r="B299" s="13">
        <v>60</v>
      </c>
      <c r="C299" s="13" t="s">
        <v>372</v>
      </c>
      <c r="D299" s="13">
        <v>-1900.0592897900592</v>
      </c>
      <c r="E299" s="17">
        <v>6.66</v>
      </c>
      <c r="F299" s="13" t="s">
        <v>349</v>
      </c>
      <c r="G299" s="13">
        <v>-1076513816</v>
      </c>
      <c r="H299" s="13" t="s">
        <v>1775</v>
      </c>
      <c r="I299" s="13">
        <v>10.277253756</v>
      </c>
      <c r="J299" s="13">
        <v>10277253756</v>
      </c>
      <c r="K299" s="13">
        <v>1000000000</v>
      </c>
      <c r="L299" s="13">
        <v>0.58381355004464286</v>
      </c>
      <c r="M299" s="13">
        <v>6000000000</v>
      </c>
      <c r="N299" s="13" t="s">
        <v>1399</v>
      </c>
      <c r="O299" s="13">
        <v>30.893209658143785</v>
      </c>
      <c r="P299" s="13">
        <v>147.6363862303009</v>
      </c>
      <c r="Q299" s="15"/>
      <c r="R299" s="20">
        <v>4.9212128743433636</v>
      </c>
      <c r="T299" s="118">
        <v>-6.4962571427473392</v>
      </c>
      <c r="U299" s="120">
        <v>-1.2009211948188536</v>
      </c>
      <c r="V299" s="20">
        <v>32.542201592471272</v>
      </c>
      <c r="W299" s="20">
        <v>49.301871691026633</v>
      </c>
      <c r="X299" s="20">
        <v>44.876776046039161</v>
      </c>
    </row>
    <row r="300" spans="1:24">
      <c r="A300" s="13" t="s">
        <v>242</v>
      </c>
      <c r="B300" s="13">
        <v>60</v>
      </c>
      <c r="C300" s="13" t="s">
        <v>372</v>
      </c>
      <c r="D300" s="13">
        <v>181687.10326866744</v>
      </c>
      <c r="E300" s="17">
        <v>765</v>
      </c>
      <c r="F300" s="13" t="s">
        <v>349</v>
      </c>
      <c r="G300" s="13">
        <v>1083260368</v>
      </c>
      <c r="H300" s="13" t="s">
        <v>1776</v>
      </c>
      <c r="I300" s="13">
        <v>143.79636840000001</v>
      </c>
      <c r="J300" s="13">
        <v>26961819075</v>
      </c>
      <c r="K300" s="13">
        <v>187500000</v>
      </c>
      <c r="L300" s="13">
        <v>5.4591086599374785</v>
      </c>
      <c r="M300" s="13">
        <v>147187500000</v>
      </c>
      <c r="N300" s="13" t="s">
        <v>617</v>
      </c>
      <c r="O300" s="13">
        <v>12.479133752746055</v>
      </c>
      <c r="P300" s="13">
        <v>1739.8573289909991</v>
      </c>
      <c r="Q300" s="15"/>
      <c r="R300" s="20">
        <v>57.995244299699969</v>
      </c>
      <c r="T300" s="120">
        <v>1279.505492488139</v>
      </c>
      <c r="U300" s="118"/>
      <c r="V300" s="20">
        <v>74.354323800756362</v>
      </c>
      <c r="W300" s="20">
        <v>75.316137313128294</v>
      </c>
      <c r="X300" s="20">
        <v>65.872657366993224</v>
      </c>
    </row>
    <row r="301" spans="1:24">
      <c r="A301" s="13" t="s">
        <v>719</v>
      </c>
      <c r="B301" s="13">
        <v>60</v>
      </c>
      <c r="C301" s="13" t="s">
        <v>372</v>
      </c>
      <c r="D301" s="13">
        <v>-41.532674804329872</v>
      </c>
      <c r="E301" s="17">
        <v>4950000</v>
      </c>
      <c r="F301" s="13" t="s">
        <v>374</v>
      </c>
      <c r="G301" s="13">
        <v>0</v>
      </c>
      <c r="H301" s="13">
        <v>239</v>
      </c>
      <c r="I301" s="13">
        <v>19.922999999999998</v>
      </c>
      <c r="J301" s="13">
        <v>19923</v>
      </c>
      <c r="K301" s="13">
        <v>1000</v>
      </c>
      <c r="L301" s="13">
        <v>248456.5577473272</v>
      </c>
      <c r="M301" s="13">
        <v>4950000000</v>
      </c>
      <c r="N301" s="13" t="s">
        <v>1100</v>
      </c>
      <c r="O301" s="13">
        <v>368.74689757873256</v>
      </c>
      <c r="P301" s="13">
        <v>1168</v>
      </c>
      <c r="Q301" s="15"/>
      <c r="R301" s="20">
        <v>38.93333333333333</v>
      </c>
      <c r="T301" s="118"/>
      <c r="U301" s="120">
        <v>3968540.7892633695</v>
      </c>
      <c r="V301" s="20">
        <v>5.7237614259353364E-8</v>
      </c>
      <c r="W301" s="20"/>
      <c r="X301" s="20">
        <v>70.87849350841914</v>
      </c>
    </row>
    <row r="302" spans="1:24">
      <c r="A302" s="13" t="s">
        <v>405</v>
      </c>
      <c r="B302" s="13">
        <v>60</v>
      </c>
      <c r="C302" s="13" t="s">
        <v>372</v>
      </c>
      <c r="D302" s="14">
        <v>3507.5435043189882</v>
      </c>
      <c r="E302" s="17">
        <v>70.7</v>
      </c>
      <c r="F302" s="13" t="s">
        <v>349</v>
      </c>
      <c r="G302" s="13" t="s">
        <v>897</v>
      </c>
      <c r="H302" s="13" t="s">
        <v>1777</v>
      </c>
      <c r="I302" s="13" t="s">
        <v>898</v>
      </c>
      <c r="J302" s="13" t="s">
        <v>899</v>
      </c>
      <c r="K302" s="13" t="s">
        <v>900</v>
      </c>
      <c r="L302" s="13" t="s">
        <v>1198</v>
      </c>
      <c r="M302" s="13" t="s">
        <v>1778</v>
      </c>
      <c r="N302" s="13" t="s">
        <v>1290</v>
      </c>
      <c r="O302" s="13">
        <v>368.74689757873256</v>
      </c>
      <c r="P302" s="13">
        <v>604.81149724496368</v>
      </c>
      <c r="Q302" s="15"/>
      <c r="R302" s="20">
        <v>20.160383241498788</v>
      </c>
      <c r="T302" s="118">
        <v>-0.50028641678508734</v>
      </c>
      <c r="U302" s="120">
        <v>-68.11978394570815</v>
      </c>
      <c r="V302" s="20">
        <v>54.537017027979743</v>
      </c>
      <c r="W302" s="20">
        <v>57.891670087372859</v>
      </c>
      <c r="X302" s="20">
        <v>43.276257677609962</v>
      </c>
    </row>
    <row r="303" spans="1:24">
      <c r="A303" s="13" t="s">
        <v>720</v>
      </c>
      <c r="B303" s="13">
        <v>60</v>
      </c>
      <c r="C303" s="13" t="s">
        <v>372</v>
      </c>
      <c r="D303" s="13">
        <v>28986546.043978889</v>
      </c>
      <c r="E303" s="17">
        <v>512925</v>
      </c>
      <c r="F303" s="13" t="s">
        <v>374</v>
      </c>
      <c r="G303" s="13">
        <v>0</v>
      </c>
      <c r="H303" s="13">
        <v>7.4329999999999998</v>
      </c>
      <c r="I303" s="13">
        <v>19.92258620689655</v>
      </c>
      <c r="J303" s="13">
        <v>577755</v>
      </c>
      <c r="K303" s="13">
        <v>29000</v>
      </c>
      <c r="L303" s="13">
        <v>24695.588960718644</v>
      </c>
      <c r="M303" s="13">
        <v>14268000000</v>
      </c>
      <c r="N303" s="13" t="s">
        <v>614</v>
      </c>
      <c r="O303" s="13">
        <v>368.7554026000949</v>
      </c>
      <c r="P303" s="13">
        <v>1940.8895409675451</v>
      </c>
      <c r="Q303" s="15"/>
      <c r="R303" s="20">
        <v>64.696318032251511</v>
      </c>
      <c r="T303" s="118">
        <v>361509.8908501619</v>
      </c>
      <c r="U303" s="120">
        <v>143058.59670933685</v>
      </c>
      <c r="V303" s="20">
        <v>57.225499214492146</v>
      </c>
      <c r="W303" s="20">
        <v>54.15348699353104</v>
      </c>
      <c r="X303" s="20">
        <v>55.156568947060471</v>
      </c>
    </row>
    <row r="304" spans="1:24">
      <c r="A304" s="13" t="s">
        <v>721</v>
      </c>
      <c r="B304" s="13">
        <v>60</v>
      </c>
      <c r="C304" s="13" t="s">
        <v>372</v>
      </c>
      <c r="D304" s="14">
        <v>-96.718455378237422</v>
      </c>
      <c r="E304" s="17">
        <v>13.01</v>
      </c>
      <c r="F304" s="13" t="s">
        <v>374</v>
      </c>
      <c r="G304" s="13">
        <v>0</v>
      </c>
      <c r="H304" s="13" t="s">
        <v>1779</v>
      </c>
      <c r="I304" s="13">
        <v>19.92258703998445</v>
      </c>
      <c r="J304" s="13">
        <v>498064078322</v>
      </c>
      <c r="K304" s="13">
        <v>24999970000</v>
      </c>
      <c r="L304" s="13">
        <v>0.60233141287906589</v>
      </c>
      <c r="M304" s="13">
        <v>299999640000</v>
      </c>
      <c r="N304" s="13" t="s">
        <v>1780</v>
      </c>
      <c r="O304" s="13">
        <v>368.75544770542894</v>
      </c>
      <c r="P304" s="13">
        <v>1150.5397679591952</v>
      </c>
      <c r="Q304" s="15"/>
      <c r="R304" s="20">
        <v>38.351325598639839</v>
      </c>
      <c r="T304" s="118">
        <v>-10.888367960585228</v>
      </c>
      <c r="U304" s="120">
        <v>6.7181456453934274</v>
      </c>
      <c r="V304" s="20">
        <v>30.591999271450508</v>
      </c>
      <c r="W304" s="20">
        <v>68.93528002987857</v>
      </c>
      <c r="X304" s="20">
        <v>47.652513726069571</v>
      </c>
    </row>
    <row r="305" spans="1:24">
      <c r="A305" s="13" t="s">
        <v>205</v>
      </c>
      <c r="B305" s="13">
        <v>60</v>
      </c>
      <c r="C305" s="13" t="s">
        <v>372</v>
      </c>
      <c r="D305" s="14">
        <v>1858.4908030262427</v>
      </c>
      <c r="E305" s="17">
        <v>55.2</v>
      </c>
      <c r="F305" s="13" t="s">
        <v>200</v>
      </c>
      <c r="G305" s="13">
        <v>1502626000</v>
      </c>
      <c r="H305" s="13" t="s">
        <v>1781</v>
      </c>
      <c r="I305" s="13">
        <v>48.743763448275864</v>
      </c>
      <c r="J305" s="13">
        <v>141356914000</v>
      </c>
      <c r="K305" s="13">
        <v>2900000000</v>
      </c>
      <c r="L305" s="13">
        <v>1.1078340320870332</v>
      </c>
      <c r="M305" s="13">
        <v>156600000000</v>
      </c>
      <c r="N305" s="13" t="s">
        <v>1433</v>
      </c>
      <c r="O305" s="13">
        <v>42.073912866682321</v>
      </c>
      <c r="P305" s="13">
        <v>2028.1393068658026</v>
      </c>
      <c r="Q305" s="15"/>
      <c r="R305" s="20">
        <v>67.604643562193417</v>
      </c>
      <c r="T305" s="118">
        <v>7.5621071147273256</v>
      </c>
      <c r="U305" s="120">
        <v>48.217221296635557</v>
      </c>
      <c r="V305" s="20">
        <v>34.831815270945285</v>
      </c>
      <c r="W305" s="20">
        <v>39.892978904274948</v>
      </c>
      <c r="X305" s="20">
        <v>60.690955873151843</v>
      </c>
    </row>
    <row r="306" spans="1:24">
      <c r="A306" s="13" t="s">
        <v>722</v>
      </c>
      <c r="B306" s="13">
        <v>60</v>
      </c>
      <c r="C306" s="13" t="s">
        <v>372</v>
      </c>
      <c r="D306" s="14">
        <v>-1619.615758626587</v>
      </c>
      <c r="E306" s="17">
        <v>19.23</v>
      </c>
      <c r="F306" s="13" t="s">
        <v>699</v>
      </c>
      <c r="G306" s="13" t="s">
        <v>1018</v>
      </c>
      <c r="H306" s="13" t="s">
        <v>1782</v>
      </c>
      <c r="I306" s="13" t="s">
        <v>1019</v>
      </c>
      <c r="J306" s="13" t="s">
        <v>1020</v>
      </c>
      <c r="K306" s="13" t="s">
        <v>902</v>
      </c>
      <c r="L306" s="13" t="s">
        <v>925</v>
      </c>
      <c r="M306" s="13" t="s">
        <v>1783</v>
      </c>
      <c r="N306" s="13" t="s">
        <v>1291</v>
      </c>
      <c r="P306" s="13">
        <v>563.50804617278357</v>
      </c>
      <c r="Q306" s="15"/>
      <c r="R306" s="20">
        <v>18.783601539092786</v>
      </c>
      <c r="T306" s="118">
        <v>1.4963570765619494</v>
      </c>
      <c r="U306" s="118">
        <v>22.953084223043199</v>
      </c>
      <c r="V306" s="20">
        <v>58.845237333450626</v>
      </c>
      <c r="W306" s="20">
        <v>76.292700762771474</v>
      </c>
      <c r="X306" s="20">
        <v>60.398378089113727</v>
      </c>
    </row>
    <row r="307" spans="1:24">
      <c r="A307" s="13" t="s">
        <v>338</v>
      </c>
      <c r="B307" s="13">
        <v>60</v>
      </c>
      <c r="C307" s="13" t="s">
        <v>372</v>
      </c>
      <c r="D307" s="14">
        <v>-6507.5759709539225</v>
      </c>
      <c r="E307" s="17">
        <v>15.81</v>
      </c>
      <c r="F307" s="13" t="s">
        <v>696</v>
      </c>
      <c r="G307" s="13">
        <v>31544883</v>
      </c>
      <c r="H307" s="13" t="s">
        <v>1784</v>
      </c>
      <c r="I307" s="13">
        <v>139.21962668485983</v>
      </c>
      <c r="J307" s="13">
        <v>11840467894</v>
      </c>
      <c r="K307" s="13">
        <v>85048841</v>
      </c>
      <c r="L307" s="13">
        <v>0.10774342926485705</v>
      </c>
      <c r="M307" s="13">
        <v>1275732615</v>
      </c>
      <c r="N307" s="13" t="s">
        <v>1180</v>
      </c>
      <c r="O307" s="13">
        <v>23.687258279991955</v>
      </c>
      <c r="P307" s="13">
        <v>398.23749369422029</v>
      </c>
      <c r="Q307" s="16" t="s">
        <v>2225</v>
      </c>
      <c r="R307" s="20">
        <v>13.274583123140676</v>
      </c>
      <c r="T307" s="118">
        <v>4.2423574577638234</v>
      </c>
      <c r="U307" s="118">
        <v>37.024572691358969</v>
      </c>
      <c r="V307" s="20">
        <v>49.373772495900369</v>
      </c>
      <c r="W307" s="20">
        <v>44.354000868194525</v>
      </c>
      <c r="X307" s="20">
        <v>62.737339238699292</v>
      </c>
    </row>
    <row r="308" spans="1:24">
      <c r="A308" s="13" t="s">
        <v>228</v>
      </c>
      <c r="B308" s="13">
        <v>60</v>
      </c>
      <c r="C308" s="13" t="s">
        <v>372</v>
      </c>
      <c r="D308" s="14">
        <v>-2857.795673325576</v>
      </c>
      <c r="E308" s="17">
        <v>23.7</v>
      </c>
      <c r="F308" s="13" t="s">
        <v>221</v>
      </c>
      <c r="G308" s="13">
        <v>-611029605</v>
      </c>
      <c r="H308" s="13" t="s">
        <v>1785</v>
      </c>
      <c r="I308" s="13">
        <v>56.942628103259452</v>
      </c>
      <c r="J308" s="13">
        <v>54593744694</v>
      </c>
      <c r="K308" s="13">
        <v>958750000</v>
      </c>
      <c r="L308" s="13">
        <v>0.42147685836485332</v>
      </c>
      <c r="M308" s="13">
        <v>23010000000</v>
      </c>
      <c r="N308" s="13" t="s">
        <v>1291</v>
      </c>
      <c r="O308" s="13">
        <v>16.806199459896121</v>
      </c>
      <c r="P308" s="13">
        <v>1251.0633173031683</v>
      </c>
      <c r="Q308" s="15"/>
      <c r="R308" s="20">
        <v>41.702110576772277</v>
      </c>
      <c r="T308" s="118">
        <v>25.285394904686491</v>
      </c>
      <c r="U308" s="120">
        <v>24.351044236590909</v>
      </c>
      <c r="V308" s="20">
        <v>63.61781842756848</v>
      </c>
      <c r="W308" s="20">
        <v>60.187085409203959</v>
      </c>
      <c r="X308" s="20">
        <v>67.770368498849265</v>
      </c>
    </row>
    <row r="309" spans="1:24">
      <c r="A309" s="13" t="s">
        <v>42</v>
      </c>
      <c r="B309" s="13">
        <v>60</v>
      </c>
      <c r="C309" s="13" t="s">
        <v>372</v>
      </c>
      <c r="D309" s="14">
        <v>-835.31203283952141</v>
      </c>
      <c r="E309" s="17">
        <v>7.25</v>
      </c>
      <c r="F309" s="13" t="s">
        <v>255</v>
      </c>
      <c r="G309" s="13">
        <v>138936535</v>
      </c>
      <c r="H309" s="13" t="s">
        <v>1786</v>
      </c>
      <c r="I309" s="13">
        <v>2.0876016433333335</v>
      </c>
      <c r="J309" s="13">
        <v>3131402465</v>
      </c>
      <c r="K309" s="13">
        <v>1500000000</v>
      </c>
      <c r="L309" s="13">
        <v>3.3531301445149753</v>
      </c>
      <c r="M309" s="13">
        <v>10500000000</v>
      </c>
      <c r="N309" s="13" t="s">
        <v>1787</v>
      </c>
      <c r="O309" s="13">
        <v>43.536827041117682</v>
      </c>
      <c r="P309" s="13">
        <v>9.4986818385809357</v>
      </c>
      <c r="Q309" s="15"/>
      <c r="R309" s="20">
        <v>0.31662272795269786</v>
      </c>
      <c r="T309" s="118">
        <v>-20.942968762570668</v>
      </c>
      <c r="U309" s="118">
        <v>20.033850789266367</v>
      </c>
      <c r="V309" s="20">
        <v>37.121574066615203</v>
      </c>
      <c r="W309" s="20">
        <v>30.713406209160713</v>
      </c>
      <c r="X309" s="20">
        <v>48.698590266343352</v>
      </c>
    </row>
    <row r="310" spans="1:24">
      <c r="A310" s="13" t="s">
        <v>723</v>
      </c>
      <c r="B310" s="13">
        <v>60</v>
      </c>
      <c r="C310" s="13" t="s">
        <v>372</v>
      </c>
      <c r="D310" s="13" t="s">
        <v>1788</v>
      </c>
      <c r="E310" s="17">
        <v>4125000</v>
      </c>
      <c r="F310" s="13" t="s">
        <v>374</v>
      </c>
      <c r="G310" s="13" t="s">
        <v>1059</v>
      </c>
      <c r="H310" s="13">
        <v>699</v>
      </c>
      <c r="K310" s="13">
        <v>2.4580000000000002</v>
      </c>
      <c r="M310" s="13" t="s">
        <v>1789</v>
      </c>
      <c r="N310" s="13" t="s">
        <v>1292</v>
      </c>
      <c r="Q310" s="15"/>
      <c r="R310" s="165" t="str">
        <f t="shared" ref="R310" si="4">IF(OR(H310="", H311="", Q310=0), "", IF(H310&lt;H311, LN(H311/H310)/10, ""))</f>
        <v/>
      </c>
      <c r="T310" s="118"/>
      <c r="U310" s="120">
        <v>264156.7411468178</v>
      </c>
      <c r="V310" s="20"/>
      <c r="W310" s="20"/>
      <c r="X310" s="20"/>
    </row>
    <row r="311" spans="1:24">
      <c r="A311" s="13" t="s">
        <v>724</v>
      </c>
      <c r="B311" s="13">
        <v>60</v>
      </c>
      <c r="C311" s="13" t="s">
        <v>372</v>
      </c>
      <c r="D311" s="14">
        <v>-644.71043183537802</v>
      </c>
      <c r="E311" s="17">
        <v>34.5</v>
      </c>
      <c r="F311" s="13" t="s">
        <v>679</v>
      </c>
      <c r="G311" s="13">
        <v>871646000</v>
      </c>
      <c r="H311" s="13" t="s">
        <v>1790</v>
      </c>
      <c r="I311" s="13">
        <v>20.947497333333335</v>
      </c>
      <c r="J311" s="13">
        <v>31421246000</v>
      </c>
      <c r="K311" s="13">
        <v>1500000000</v>
      </c>
      <c r="L311" s="13">
        <v>1.6708439888093554</v>
      </c>
      <c r="M311" s="13">
        <v>52500000000</v>
      </c>
      <c r="N311" s="13" t="s">
        <v>1791</v>
      </c>
      <c r="O311" s="13">
        <v>77.830087534897643</v>
      </c>
      <c r="P311" s="13">
        <v>1514.2701227750829</v>
      </c>
      <c r="Q311" s="15"/>
      <c r="R311" s="20">
        <v>50.475670759169432</v>
      </c>
      <c r="T311" s="118">
        <v>-34.03391843671308</v>
      </c>
      <c r="U311" s="120">
        <v>13.043977357938275</v>
      </c>
      <c r="V311" s="20">
        <v>29.63735575726098</v>
      </c>
      <c r="W311" s="20">
        <v>53.838176116673054</v>
      </c>
      <c r="X311" s="20">
        <v>43.987680152349618</v>
      </c>
    </row>
    <row r="312" spans="1:24">
      <c r="A312" s="13" t="s">
        <v>290</v>
      </c>
      <c r="B312" s="13">
        <v>60</v>
      </c>
      <c r="C312" s="13" t="s">
        <v>372</v>
      </c>
      <c r="D312" s="13">
        <v>-248.30262776415424</v>
      </c>
      <c r="E312" s="17">
        <v>7.01</v>
      </c>
      <c r="F312" s="13" t="s">
        <v>287</v>
      </c>
      <c r="G312" s="13">
        <v>-167012251</v>
      </c>
      <c r="H312" s="13" t="s">
        <v>1792</v>
      </c>
      <c r="I312" s="13">
        <v>14.813474153135818</v>
      </c>
      <c r="J312" s="13">
        <v>6286808537</v>
      </c>
      <c r="K312" s="13">
        <v>424397982</v>
      </c>
      <c r="L312" s="13">
        <v>0.40503665365560981</v>
      </c>
      <c r="M312" s="13">
        <v>2546387892</v>
      </c>
      <c r="N312" s="13" t="s">
        <v>1072</v>
      </c>
      <c r="O312" s="13">
        <v>44.429348955154651</v>
      </c>
      <c r="P312" s="13">
        <v>1071.2735703776243</v>
      </c>
      <c r="Q312" s="15"/>
      <c r="R312" s="20">
        <v>35.709119012587479</v>
      </c>
      <c r="T312" s="118">
        <v>-4.203844131793657</v>
      </c>
      <c r="U312" s="120">
        <v>-9.3100591527972476</v>
      </c>
      <c r="V312" s="20">
        <v>38.298896134773159</v>
      </c>
      <c r="W312" s="20">
        <v>35.390781397586373</v>
      </c>
      <c r="X312" s="20">
        <v>41.186644495042636</v>
      </c>
    </row>
    <row r="313" spans="1:24">
      <c r="A313" s="13" t="s">
        <v>725</v>
      </c>
      <c r="B313" s="13">
        <v>60</v>
      </c>
      <c r="C313" s="13" t="s">
        <v>372</v>
      </c>
      <c r="D313" s="14">
        <v>-737.03449543443435</v>
      </c>
      <c r="E313" s="17">
        <v>7.4</v>
      </c>
      <c r="F313" s="13" t="s">
        <v>689</v>
      </c>
      <c r="G313" s="13">
        <v>-21257621</v>
      </c>
      <c r="H313" s="13" t="s">
        <v>1793</v>
      </c>
      <c r="I313" s="13">
        <v>4.5247618164972643</v>
      </c>
      <c r="J313" s="13">
        <v>726673508</v>
      </c>
      <c r="K313" s="13">
        <v>160599284</v>
      </c>
      <c r="L313" s="13">
        <v>1.5470427580249699</v>
      </c>
      <c r="M313" s="13">
        <v>1124194988</v>
      </c>
      <c r="N313" s="13" t="s">
        <v>1293</v>
      </c>
      <c r="O313" s="13">
        <v>0.90268602649931784</v>
      </c>
      <c r="P313" s="13">
        <v>603.13652724687063</v>
      </c>
      <c r="Q313" s="15"/>
      <c r="R313" s="20">
        <v>20.104550908229022</v>
      </c>
      <c r="T313" s="118">
        <v>-4.177791779181943</v>
      </c>
      <c r="U313" s="120">
        <v>0.16756735756196406</v>
      </c>
      <c r="V313" s="20">
        <v>29.01503049876138</v>
      </c>
      <c r="W313" s="20">
        <v>42.171945865177882</v>
      </c>
      <c r="X313" s="20">
        <v>44.068798954785031</v>
      </c>
    </row>
    <row r="314" spans="1:24">
      <c r="A314" s="13" t="s">
        <v>484</v>
      </c>
      <c r="B314" s="13">
        <v>60</v>
      </c>
      <c r="C314" s="13" t="s">
        <v>372</v>
      </c>
      <c r="D314" s="13">
        <v>-5349.1490634720758</v>
      </c>
      <c r="E314" s="17">
        <v>6.89</v>
      </c>
      <c r="F314" s="13" t="s">
        <v>208</v>
      </c>
      <c r="G314" s="13">
        <v>-565215489</v>
      </c>
      <c r="H314" s="13" t="s">
        <v>1794</v>
      </c>
      <c r="I314" s="13">
        <v>7.3978248012276211</v>
      </c>
      <c r="J314" s="13">
        <v>18078434358</v>
      </c>
      <c r="K314" s="13">
        <v>2443750000</v>
      </c>
      <c r="L314" s="13">
        <v>0.81104921530506358</v>
      </c>
      <c r="M314" s="13">
        <v>14662500000</v>
      </c>
      <c r="N314" s="13" t="s">
        <v>1795</v>
      </c>
      <c r="O314" s="13">
        <v>10.091855288331461</v>
      </c>
      <c r="P314" s="13">
        <v>171.42435925915663</v>
      </c>
      <c r="Q314" s="15"/>
      <c r="R314" s="20">
        <v>5.7141453086385541</v>
      </c>
      <c r="T314" s="118">
        <v>-5.2863616636122934</v>
      </c>
      <c r="U314" s="120">
        <v>7.8801986769812338</v>
      </c>
      <c r="V314" s="20">
        <v>39.601617594357798</v>
      </c>
      <c r="W314" s="20">
        <v>46.251136340669419</v>
      </c>
      <c r="X314" s="20">
        <v>45.374709690514194</v>
      </c>
    </row>
    <row r="315" spans="1:24">
      <c r="A315" s="13" t="s">
        <v>307</v>
      </c>
      <c r="B315" s="13">
        <v>60</v>
      </c>
      <c r="C315" s="13" t="s">
        <v>372</v>
      </c>
      <c r="D315" s="14">
        <v>-25521.182162179768</v>
      </c>
      <c r="E315" s="17">
        <v>50.95</v>
      </c>
      <c r="F315" s="13" t="s">
        <v>255</v>
      </c>
      <c r="G315" s="13">
        <v>-50345394</v>
      </c>
      <c r="H315" s="13" t="s">
        <v>1796</v>
      </c>
      <c r="I315" s="13">
        <v>2.2701280620811288</v>
      </c>
      <c r="J315" s="13">
        <v>402238316</v>
      </c>
      <c r="K315" s="13">
        <v>177187500</v>
      </c>
      <c r="L315" s="13">
        <v>21.584685383378545</v>
      </c>
      <c r="M315" s="13">
        <v>8682187500</v>
      </c>
      <c r="N315" s="13" t="s">
        <v>1137</v>
      </c>
      <c r="O315" s="13">
        <v>37.623042739957093</v>
      </c>
      <c r="P315" s="13">
        <v>631.74669439043441</v>
      </c>
      <c r="Q315" s="16" t="s">
        <v>2235</v>
      </c>
      <c r="R315" s="20">
        <v>21.058223146347814</v>
      </c>
      <c r="T315" s="118">
        <v>30.79142955420906</v>
      </c>
      <c r="U315" s="118">
        <v>136.38783574659939</v>
      </c>
      <c r="V315" s="20">
        <v>48.917167099796643</v>
      </c>
      <c r="W315" s="20">
        <v>32.550663672654586</v>
      </c>
      <c r="X315" s="20">
        <v>71.129730854726759</v>
      </c>
    </row>
    <row r="316" spans="1:24">
      <c r="A316" s="13" t="s">
        <v>297</v>
      </c>
      <c r="B316" s="13">
        <v>60</v>
      </c>
      <c r="C316" s="13" t="s">
        <v>372</v>
      </c>
      <c r="D316" s="13">
        <v>-22170.466531000769</v>
      </c>
      <c r="E316" s="17">
        <v>49</v>
      </c>
      <c r="F316" s="13" t="s">
        <v>426</v>
      </c>
      <c r="G316" s="13">
        <v>-25349652</v>
      </c>
      <c r="H316" s="13" t="s">
        <v>1797</v>
      </c>
      <c r="I316" s="13">
        <v>20.987781039963785</v>
      </c>
      <c r="J316" s="13">
        <v>367547592</v>
      </c>
      <c r="K316" s="13">
        <v>17512456</v>
      </c>
      <c r="L316" s="13">
        <v>2.2870450148398742</v>
      </c>
      <c r="M316" s="13">
        <v>840597888</v>
      </c>
      <c r="N316" s="13" t="s">
        <v>1138</v>
      </c>
      <c r="O316" s="13">
        <v>33.33316440542422</v>
      </c>
      <c r="P316" s="13">
        <v>33.465331182668585</v>
      </c>
      <c r="Q316" s="15"/>
      <c r="R316" s="20">
        <v>1.1155110394222862</v>
      </c>
      <c r="T316" s="118">
        <v>-49.64938833415367</v>
      </c>
      <c r="U316" s="120">
        <v>49.616924134224192</v>
      </c>
      <c r="V316" s="20">
        <v>32.060585776814072</v>
      </c>
      <c r="W316" s="20">
        <v>42.005872476509616</v>
      </c>
      <c r="X316" s="20">
        <v>48.973750689900058</v>
      </c>
    </row>
    <row r="317" spans="1:24">
      <c r="A317" s="13" t="s">
        <v>324</v>
      </c>
      <c r="B317" s="13">
        <v>60</v>
      </c>
      <c r="C317" s="13" t="s">
        <v>372</v>
      </c>
      <c r="D317" s="14">
        <v>-3259.650237689762</v>
      </c>
      <c r="E317" s="17">
        <v>10</v>
      </c>
      <c r="F317" s="13" t="s">
        <v>200</v>
      </c>
      <c r="G317" s="13">
        <v>-705417106</v>
      </c>
      <c r="H317" s="13" t="s">
        <v>1798</v>
      </c>
      <c r="I317" s="13">
        <v>12.719679675333333</v>
      </c>
      <c r="J317" s="13">
        <v>19079519513</v>
      </c>
      <c r="K317" s="13">
        <v>1500000000</v>
      </c>
      <c r="L317" s="13">
        <v>0.70756498824834946</v>
      </c>
      <c r="M317" s="13">
        <v>13500000000</v>
      </c>
      <c r="N317" s="13" t="s">
        <v>1090</v>
      </c>
      <c r="O317" s="13">
        <v>56.651725632344082</v>
      </c>
      <c r="P317" s="13">
        <v>1267.4305017944159</v>
      </c>
      <c r="Q317" s="15"/>
      <c r="R317" s="20">
        <v>42.247683393147199</v>
      </c>
      <c r="T317" s="120">
        <v>27.884276497902718</v>
      </c>
      <c r="U317" s="120">
        <v>13.754503024340767</v>
      </c>
      <c r="V317" s="20">
        <v>65.997833147859978</v>
      </c>
      <c r="W317" s="20">
        <v>45.635887754197022</v>
      </c>
      <c r="X317" s="20">
        <v>82.165075817799433</v>
      </c>
    </row>
    <row r="318" spans="1:24">
      <c r="A318" s="13" t="s">
        <v>182</v>
      </c>
      <c r="B318" s="13">
        <v>60</v>
      </c>
      <c r="C318" s="13" t="s">
        <v>372</v>
      </c>
      <c r="D318" s="14">
        <v>-261.89521690652032</v>
      </c>
      <c r="E318" s="17">
        <v>15.34</v>
      </c>
      <c r="F318" s="13" t="s">
        <v>375</v>
      </c>
      <c r="G318" s="13">
        <v>-117347216</v>
      </c>
      <c r="H318" s="13" t="s">
        <v>1799</v>
      </c>
      <c r="I318" s="13">
        <v>10.220373448571429</v>
      </c>
      <c r="J318" s="13">
        <v>7154261414</v>
      </c>
      <c r="K318" s="13">
        <v>700000000</v>
      </c>
      <c r="L318" s="13">
        <v>1.4676567422393605</v>
      </c>
      <c r="M318" s="13">
        <v>10500000000</v>
      </c>
      <c r="N318" s="13" t="s">
        <v>903</v>
      </c>
      <c r="O318" s="13">
        <v>36.411995556641145</v>
      </c>
      <c r="P318" s="13">
        <v>746.57733983223284</v>
      </c>
      <c r="Q318" s="15"/>
      <c r="R318" s="20">
        <v>24.885911327741095</v>
      </c>
      <c r="T318" s="118">
        <v>-15.433929558529069</v>
      </c>
      <c r="U318" s="120">
        <v>-15.937782245529704</v>
      </c>
      <c r="V318" s="20">
        <v>38.69152217883137</v>
      </c>
      <c r="W318" s="20">
        <v>33.915578445338895</v>
      </c>
      <c r="X318" s="20">
        <v>38.270792983213667</v>
      </c>
    </row>
    <row r="319" spans="1:24">
      <c r="A319" s="13" t="s">
        <v>84</v>
      </c>
      <c r="B319" s="13">
        <v>60</v>
      </c>
      <c r="C319" s="13" t="s">
        <v>372</v>
      </c>
      <c r="D319" s="14">
        <v>-191692.83225724485</v>
      </c>
      <c r="E319" s="17">
        <v>356.25</v>
      </c>
      <c r="F319" s="13" t="s">
        <v>605</v>
      </c>
      <c r="G319" s="13">
        <v>-83036840</v>
      </c>
      <c r="H319" s="13" t="s">
        <v>1800</v>
      </c>
      <c r="I319" s="13">
        <v>99.094206499999999</v>
      </c>
      <c r="J319" s="13">
        <v>1981884130</v>
      </c>
      <c r="K319" s="13">
        <v>20000000</v>
      </c>
      <c r="L319" s="13">
        <v>3.7943691491187228</v>
      </c>
      <c r="M319" s="13">
        <v>7520000000</v>
      </c>
      <c r="N319" s="13" t="s">
        <v>1295</v>
      </c>
      <c r="O319" s="13">
        <v>32.715736228460969</v>
      </c>
      <c r="P319" s="13">
        <v>799.03948776053971</v>
      </c>
      <c r="Q319" s="15"/>
      <c r="R319" s="20">
        <v>26.63464959201799</v>
      </c>
      <c r="T319" s="118">
        <v>-263.93321937426776</v>
      </c>
      <c r="U319" s="118">
        <v>853.74609918264639</v>
      </c>
      <c r="V319" s="20">
        <v>40.105216368342333</v>
      </c>
      <c r="W319" s="20">
        <v>38.417380075724111</v>
      </c>
      <c r="X319" s="20">
        <v>56.048853148886352</v>
      </c>
    </row>
    <row r="320" spans="1:24">
      <c r="A320" s="13" t="s">
        <v>284</v>
      </c>
      <c r="B320" s="13">
        <v>60</v>
      </c>
      <c r="C320" s="13" t="s">
        <v>372</v>
      </c>
      <c r="D320" s="13">
        <v>-4077.7078833329306</v>
      </c>
      <c r="E320" s="17">
        <v>8.1</v>
      </c>
      <c r="F320" s="13" t="s">
        <v>355</v>
      </c>
      <c r="G320" s="13">
        <v>-213403973</v>
      </c>
      <c r="H320" s="13" t="s">
        <v>1801</v>
      </c>
      <c r="I320" s="13">
        <v>1.3702049756371726</v>
      </c>
      <c r="J320" s="13">
        <v>1104228363</v>
      </c>
      <c r="K320" s="13">
        <v>805885530</v>
      </c>
      <c r="L320" s="13">
        <v>5.8385425116996386</v>
      </c>
      <c r="M320" s="13">
        <v>6447084240</v>
      </c>
      <c r="N320" s="13" t="s">
        <v>1296</v>
      </c>
      <c r="O320" s="13">
        <v>88.964100026904944</v>
      </c>
      <c r="P320" s="13">
        <v>131.87559275414776</v>
      </c>
      <c r="Q320" s="15"/>
      <c r="R320" s="20">
        <v>4.3958530918049252</v>
      </c>
      <c r="T320" s="118">
        <v>-5.6794311267942099</v>
      </c>
      <c r="U320" s="120">
        <v>0.69708170874042352</v>
      </c>
      <c r="V320" s="20">
        <v>41.092967778161395</v>
      </c>
      <c r="W320" s="20">
        <v>71.7092509092261</v>
      </c>
      <c r="X320" s="20">
        <v>47.615944279192547</v>
      </c>
    </row>
    <row r="321" spans="1:24">
      <c r="A321" s="13" t="s">
        <v>192</v>
      </c>
      <c r="B321" s="13">
        <v>60</v>
      </c>
      <c r="C321" s="13" t="s">
        <v>372</v>
      </c>
      <c r="D321" s="14">
        <v>2799.7986814747301</v>
      </c>
      <c r="E321" s="17">
        <v>12.68</v>
      </c>
      <c r="F321" s="13" t="s">
        <v>375</v>
      </c>
      <c r="G321" s="13">
        <v>65458000</v>
      </c>
      <c r="H321" s="13" t="s">
        <v>1802</v>
      </c>
      <c r="I321" s="13">
        <v>8.8858444444444444</v>
      </c>
      <c r="J321" s="13">
        <v>7997260000</v>
      </c>
      <c r="K321" s="13">
        <v>900000000</v>
      </c>
      <c r="L321" s="13">
        <v>1.3504625334176956</v>
      </c>
      <c r="M321" s="13">
        <v>10800000000</v>
      </c>
      <c r="N321" s="13" t="s">
        <v>905</v>
      </c>
      <c r="O321" s="13">
        <v>65.77616697572104</v>
      </c>
      <c r="P321" s="13">
        <v>2255.6947971690133</v>
      </c>
      <c r="Q321" s="15"/>
      <c r="R321" s="20">
        <v>75.189826572300447</v>
      </c>
      <c r="T321" s="118">
        <v>-7.0270328755535516</v>
      </c>
      <c r="U321" s="120">
        <v>-0.21801499067052532</v>
      </c>
      <c r="V321" s="20">
        <v>27.763220615802165</v>
      </c>
      <c r="W321" s="20">
        <v>44.77519358580242</v>
      </c>
      <c r="X321" s="20">
        <v>46.395549208367882</v>
      </c>
    </row>
    <row r="322" spans="1:24">
      <c r="A322" s="13" t="s">
        <v>440</v>
      </c>
      <c r="B322" s="13">
        <v>60</v>
      </c>
      <c r="C322" s="13" t="s">
        <v>372</v>
      </c>
      <c r="D322" s="14">
        <v>-76050.259881776292</v>
      </c>
      <c r="E322" s="17">
        <v>160</v>
      </c>
      <c r="F322" s="13" t="s">
        <v>605</v>
      </c>
      <c r="G322" s="13">
        <v>-204398626</v>
      </c>
      <c r="H322" s="13" t="s">
        <v>1803</v>
      </c>
      <c r="I322" s="13">
        <v>33.749494693333332</v>
      </c>
      <c r="J322" s="13">
        <v>2531212102</v>
      </c>
      <c r="K322" s="13">
        <v>75000000</v>
      </c>
      <c r="L322" s="13">
        <v>4.8297019401655819</v>
      </c>
      <c r="M322" s="13">
        <v>12225000000</v>
      </c>
      <c r="N322" s="13" t="s">
        <v>1057</v>
      </c>
      <c r="O322" s="13">
        <v>42.61632195758196</v>
      </c>
      <c r="P322" s="13">
        <v>1215.6481394006034</v>
      </c>
      <c r="Q322" s="15"/>
      <c r="R322" s="20">
        <v>40.521604646686782</v>
      </c>
      <c r="T322" s="120">
        <v>334.46615035436423</v>
      </c>
      <c r="U322" s="118">
        <v>189.09461644127688</v>
      </c>
      <c r="V322" s="20">
        <v>45.890625278141641</v>
      </c>
      <c r="W322" s="20">
        <v>54.12895855431713</v>
      </c>
      <c r="X322" s="20">
        <v>65.706452163400783</v>
      </c>
    </row>
    <row r="323" spans="1:24">
      <c r="A323" s="13" t="s">
        <v>57</v>
      </c>
      <c r="B323" s="13">
        <v>60</v>
      </c>
      <c r="C323" s="13" t="s">
        <v>372</v>
      </c>
      <c r="D323" s="13">
        <v>-1064.6701644872803</v>
      </c>
      <c r="E323" s="17">
        <v>1.84</v>
      </c>
      <c r="F323" s="13" t="s">
        <v>375</v>
      </c>
      <c r="G323" s="13">
        <v>480331723</v>
      </c>
      <c r="H323" s="13" t="s">
        <v>1804</v>
      </c>
      <c r="I323" s="13">
        <v>4.6144886799024727</v>
      </c>
      <c r="J323" s="13">
        <v>9936147750</v>
      </c>
      <c r="K323" s="13">
        <v>2153250000</v>
      </c>
      <c r="L323" s="13">
        <v>0.21670873402622259</v>
      </c>
      <c r="M323" s="13">
        <v>2153250000</v>
      </c>
      <c r="N323" s="13" t="s">
        <v>1139</v>
      </c>
      <c r="O323" s="13">
        <v>34.170746035762861</v>
      </c>
      <c r="P323" s="13">
        <v>629.13352186498048</v>
      </c>
      <c r="Q323" s="15"/>
      <c r="R323" s="20">
        <v>20.971117395499348</v>
      </c>
      <c r="T323" s="118">
        <v>-2.7023939068606895</v>
      </c>
      <c r="U323" s="120">
        <v>1.0061085070081344</v>
      </c>
      <c r="V323" s="20">
        <v>27.395466421075913</v>
      </c>
      <c r="W323" s="20">
        <v>45.864297102592701</v>
      </c>
      <c r="X323" s="20">
        <v>45.780783180863857</v>
      </c>
    </row>
    <row r="324" spans="1:24">
      <c r="A324" s="13" t="s">
        <v>463</v>
      </c>
      <c r="B324" s="13">
        <v>60</v>
      </c>
      <c r="C324" s="13" t="s">
        <v>372</v>
      </c>
      <c r="D324" s="14">
        <v>163.99444363933037</v>
      </c>
      <c r="E324" s="17">
        <v>3.98</v>
      </c>
      <c r="F324" s="13" t="s">
        <v>233</v>
      </c>
      <c r="G324" s="13" t="s">
        <v>906</v>
      </c>
      <c r="H324" s="13" t="s">
        <v>1805</v>
      </c>
      <c r="I324" s="13" t="s">
        <v>907</v>
      </c>
      <c r="J324" s="13" t="s">
        <v>908</v>
      </c>
      <c r="K324" s="13" t="s">
        <v>909</v>
      </c>
      <c r="L324" s="13" t="s">
        <v>1068</v>
      </c>
      <c r="M324" s="13" t="s">
        <v>1806</v>
      </c>
      <c r="N324" s="13" t="s">
        <v>639</v>
      </c>
      <c r="O324" s="13">
        <v>34.170746035762861</v>
      </c>
      <c r="P324" s="13">
        <v>914.16708846103529</v>
      </c>
      <c r="Q324" s="16" t="s">
        <v>2386</v>
      </c>
      <c r="R324" s="20">
        <v>30.472236282034508</v>
      </c>
      <c r="T324" s="118">
        <v>-3.6643840784337911</v>
      </c>
      <c r="U324" s="120">
        <v>-6.5825058644516332</v>
      </c>
      <c r="V324" s="20">
        <v>24.526971889850788</v>
      </c>
      <c r="W324" s="20">
        <v>41.891015664689583</v>
      </c>
      <c r="X324" s="20">
        <v>45.265649259709122</v>
      </c>
    </row>
    <row r="325" spans="1:24">
      <c r="A325" s="13" t="s">
        <v>519</v>
      </c>
      <c r="B325" s="13">
        <v>60</v>
      </c>
      <c r="C325" s="13" t="s">
        <v>372</v>
      </c>
      <c r="D325" s="14">
        <v>-15059.351823372217</v>
      </c>
      <c r="E325" s="17">
        <v>17.600000000000001</v>
      </c>
      <c r="F325" s="13" t="s">
        <v>255</v>
      </c>
      <c r="G325" s="13">
        <v>229985505</v>
      </c>
      <c r="H325" s="13" t="s">
        <v>1807</v>
      </c>
      <c r="I325" s="13">
        <v>8.5522056583333335</v>
      </c>
      <c r="J325" s="13">
        <v>5131323395</v>
      </c>
      <c r="K325" s="13">
        <v>600000000</v>
      </c>
      <c r="L325" s="13">
        <v>1.9877912995970897</v>
      </c>
      <c r="M325" s="13">
        <v>10200000000</v>
      </c>
      <c r="N325" s="13" t="s">
        <v>1297</v>
      </c>
      <c r="O325" s="13">
        <v>63.177769907081412</v>
      </c>
      <c r="P325" s="13">
        <v>824.73604242057888</v>
      </c>
      <c r="Q325" s="15"/>
      <c r="R325" s="20">
        <v>27.491201414019297</v>
      </c>
      <c r="T325" s="118">
        <v>5.2603007594191808</v>
      </c>
      <c r="U325" s="118"/>
      <c r="V325" s="20">
        <v>28.838158337684224</v>
      </c>
      <c r="W325" s="20">
        <v>11.01893191205949</v>
      </c>
      <c r="X325" s="20">
        <v>28.824238239618758</v>
      </c>
    </row>
    <row r="326" spans="1:24">
      <c r="A326" s="13" t="s">
        <v>344</v>
      </c>
      <c r="B326" s="13">
        <v>60</v>
      </c>
      <c r="C326" s="13" t="s">
        <v>372</v>
      </c>
      <c r="D326" s="14">
        <v>-730.42298230291181</v>
      </c>
      <c r="E326" s="17">
        <v>13.9</v>
      </c>
      <c r="F326" s="13" t="s">
        <v>200</v>
      </c>
      <c r="G326" s="13">
        <v>123979435</v>
      </c>
      <c r="H326" s="13" t="s">
        <v>1808</v>
      </c>
      <c r="I326" s="13">
        <v>7.1293935430809396</v>
      </c>
      <c r="J326" s="13">
        <v>13652788635</v>
      </c>
      <c r="K326" s="13">
        <v>1915000000</v>
      </c>
      <c r="L326" s="13">
        <v>1.8234370036447869</v>
      </c>
      <c r="M326" s="13">
        <v>24895000000</v>
      </c>
      <c r="N326" s="13" t="s">
        <v>910</v>
      </c>
      <c r="O326" s="13">
        <v>52.196302135846381</v>
      </c>
      <c r="P326" s="13">
        <v>1191.2153917545381</v>
      </c>
      <c r="Q326" s="15"/>
      <c r="R326" s="20">
        <v>39.707179725151271</v>
      </c>
      <c r="T326" s="118">
        <v>10.023798450692869</v>
      </c>
      <c r="U326" s="120">
        <v>5.2210334763999633</v>
      </c>
      <c r="V326" s="20">
        <v>58.438070726349181</v>
      </c>
      <c r="W326" s="20">
        <v>58.474013227890225</v>
      </c>
      <c r="X326" s="20">
        <v>57.692185186423302</v>
      </c>
    </row>
    <row r="327" spans="1:24">
      <c r="A327" s="13" t="s">
        <v>252</v>
      </c>
      <c r="B327" s="13">
        <v>60</v>
      </c>
      <c r="C327" s="13" t="s">
        <v>372</v>
      </c>
      <c r="D327" s="14">
        <v>40659.167803335666</v>
      </c>
      <c r="E327" s="17">
        <v>215.1</v>
      </c>
      <c r="F327" s="13" t="s">
        <v>349</v>
      </c>
      <c r="G327" s="13">
        <v>2084000000</v>
      </c>
      <c r="H327" s="13" t="s">
        <v>1809</v>
      </c>
      <c r="I327" s="13">
        <v>281.77089905362777</v>
      </c>
      <c r="J327" s="13">
        <v>714571000000</v>
      </c>
      <c r="K327" s="13">
        <v>2536000000</v>
      </c>
      <c r="L327" s="13">
        <v>0.76658022785699387</v>
      </c>
      <c r="M327" s="13">
        <v>547776000000</v>
      </c>
      <c r="N327" s="13" t="s">
        <v>1298</v>
      </c>
      <c r="O327" s="13">
        <v>80.097979008971549</v>
      </c>
      <c r="P327" s="13">
        <v>2407.2607906219114</v>
      </c>
      <c r="Q327" s="15"/>
      <c r="R327" s="20">
        <v>80.242026354063711</v>
      </c>
      <c r="T327" s="118">
        <v>29.995647296265986</v>
      </c>
      <c r="U327" s="120">
        <v>129.8501191476862</v>
      </c>
      <c r="V327" s="20">
        <v>53.19637416581233</v>
      </c>
      <c r="W327" s="20">
        <v>63.555070753898619</v>
      </c>
      <c r="X327" s="20">
        <v>58.807303176587773</v>
      </c>
    </row>
    <row r="328" spans="1:24">
      <c r="A328" s="13" t="s">
        <v>406</v>
      </c>
      <c r="B328" s="13">
        <v>60</v>
      </c>
      <c r="C328" s="13" t="s">
        <v>372</v>
      </c>
      <c r="D328" s="14">
        <v>5838.0330359011623</v>
      </c>
      <c r="E328" s="17">
        <v>351.25</v>
      </c>
      <c r="F328" s="13" t="s">
        <v>233</v>
      </c>
      <c r="G328" s="13">
        <v>-339048262</v>
      </c>
      <c r="H328" s="13" t="s">
        <v>1810</v>
      </c>
      <c r="I328" s="13">
        <v>22.034585433333334</v>
      </c>
      <c r="J328" s="13">
        <v>7271413193</v>
      </c>
      <c r="K328" s="13">
        <v>330000000</v>
      </c>
      <c r="L328" s="13">
        <v>16.519484839018141</v>
      </c>
      <c r="M328" s="13">
        <v>120120000000</v>
      </c>
      <c r="N328" s="13" t="s">
        <v>1037</v>
      </c>
      <c r="O328" s="13">
        <v>45.498581235768057</v>
      </c>
      <c r="P328" s="13">
        <v>382.3215694983208</v>
      </c>
      <c r="Q328" s="16" t="s">
        <v>2387</v>
      </c>
      <c r="R328" s="20">
        <v>12.744052316610693</v>
      </c>
      <c r="T328" s="118">
        <v>-341.66027498716517</v>
      </c>
      <c r="U328" s="120">
        <v>-944.77012276261348</v>
      </c>
      <c r="V328" s="20">
        <v>55.979880955765601</v>
      </c>
      <c r="W328" s="20">
        <v>47.477675562655676</v>
      </c>
      <c r="X328" s="20">
        <v>38.123749397852329</v>
      </c>
    </row>
    <row r="329" spans="1:24">
      <c r="A329" s="13" t="s">
        <v>407</v>
      </c>
      <c r="B329" s="13">
        <v>60</v>
      </c>
      <c r="C329" s="13" t="s">
        <v>372</v>
      </c>
      <c r="D329" s="14">
        <v>280.99678596223754</v>
      </c>
      <c r="E329" s="17">
        <v>8.3000000000000007</v>
      </c>
      <c r="F329" s="13" t="s">
        <v>349</v>
      </c>
      <c r="G329" s="13">
        <v>1465040722</v>
      </c>
      <c r="H329" s="13" t="s">
        <v>1811</v>
      </c>
      <c r="I329" s="13">
        <v>7.2376174662757373</v>
      </c>
      <c r="J329" s="13">
        <v>4259374646</v>
      </c>
      <c r="K329" s="13">
        <v>588505080</v>
      </c>
      <c r="L329" s="13">
        <v>1.1053361188646189</v>
      </c>
      <c r="M329" s="13">
        <v>4708040640</v>
      </c>
      <c r="N329" s="13" t="s">
        <v>1140</v>
      </c>
      <c r="O329" s="13">
        <v>43.626082350695022</v>
      </c>
      <c r="P329" s="13">
        <v>1525.6443328490184</v>
      </c>
      <c r="Q329" s="15"/>
      <c r="R329" s="20">
        <v>50.854811094967282</v>
      </c>
      <c r="T329" s="120">
        <v>31.756919416171225</v>
      </c>
      <c r="U329" s="118">
        <v>15.477641104800895</v>
      </c>
      <c r="V329" s="20">
        <v>79.523669524615499</v>
      </c>
      <c r="W329" s="20">
        <v>62.967301219198724</v>
      </c>
      <c r="X329" s="20">
        <v>87.631051632494589</v>
      </c>
    </row>
    <row r="330" spans="1:24">
      <c r="A330" s="13" t="s">
        <v>97</v>
      </c>
      <c r="B330" s="13">
        <v>60</v>
      </c>
      <c r="C330" s="13" t="s">
        <v>372</v>
      </c>
      <c r="D330" s="14">
        <v>-1999.8557930066418</v>
      </c>
      <c r="E330" s="17">
        <v>7.89</v>
      </c>
      <c r="F330" s="13" t="s">
        <v>355</v>
      </c>
      <c r="G330" s="13">
        <v>-32811409</v>
      </c>
      <c r="H330" s="13" t="s">
        <v>1812</v>
      </c>
      <c r="I330" s="13">
        <v>7.0696128810126586</v>
      </c>
      <c r="J330" s="13">
        <v>1396248544</v>
      </c>
      <c r="K330" s="13">
        <v>197500000</v>
      </c>
      <c r="L330" s="13">
        <v>0.99015322590015897</v>
      </c>
      <c r="M330" s="13">
        <v>1382500000</v>
      </c>
      <c r="N330" s="13" t="s">
        <v>912</v>
      </c>
      <c r="O330" s="13">
        <v>27.207108145118372</v>
      </c>
      <c r="P330" s="13">
        <v>152.91948254854611</v>
      </c>
      <c r="Q330" s="15"/>
      <c r="R330" s="20">
        <v>5.0973160849515375</v>
      </c>
      <c r="T330" s="118">
        <v>-4.9054383276309288</v>
      </c>
      <c r="U330" s="120">
        <v>0.7927831285184439</v>
      </c>
      <c r="V330" s="20">
        <v>38.646416483322604</v>
      </c>
      <c r="W330" s="20">
        <v>43.169945958965641</v>
      </c>
      <c r="X330" s="20">
        <v>47.403673700079935</v>
      </c>
    </row>
    <row r="331" spans="1:24">
      <c r="A331" s="13" t="s">
        <v>107</v>
      </c>
      <c r="B331" s="13">
        <v>60</v>
      </c>
      <c r="C331" s="13" t="s">
        <v>372</v>
      </c>
      <c r="D331" s="14">
        <v>4210.2092890894301</v>
      </c>
      <c r="E331" s="17">
        <v>12.18</v>
      </c>
      <c r="F331" s="13" t="s">
        <v>221</v>
      </c>
      <c r="G331" s="13">
        <v>32367219</v>
      </c>
      <c r="H331" s="13" t="s">
        <v>1813</v>
      </c>
      <c r="I331" s="13">
        <v>1.367528517</v>
      </c>
      <c r="J331" s="13">
        <v>1367528517</v>
      </c>
      <c r="K331" s="13">
        <v>1000000000</v>
      </c>
      <c r="L331" s="13">
        <v>8.7749541240462481</v>
      </c>
      <c r="M331" s="13">
        <v>12000000000</v>
      </c>
      <c r="N331" s="13" t="s">
        <v>1814</v>
      </c>
      <c r="O331" s="13">
        <v>84.668967591995113</v>
      </c>
      <c r="P331" s="13">
        <v>1572.4108834959807</v>
      </c>
      <c r="Q331" s="15"/>
      <c r="R331" s="20">
        <v>52.413696116532691</v>
      </c>
      <c r="T331" s="118">
        <v>5.2306616918202131</v>
      </c>
      <c r="U331" s="118">
        <v>27.074843851658414</v>
      </c>
      <c r="V331" s="20">
        <v>52.987797906495963</v>
      </c>
      <c r="W331" s="20">
        <v>82.064836371575296</v>
      </c>
      <c r="X331" s="20">
        <v>71.754693978638898</v>
      </c>
    </row>
    <row r="332" spans="1:24">
      <c r="A332" s="13" t="s">
        <v>148</v>
      </c>
      <c r="B332" s="13">
        <v>60</v>
      </c>
      <c r="C332" s="13" t="s">
        <v>372</v>
      </c>
      <c r="D332" s="14">
        <v>-3917.4310425607396</v>
      </c>
      <c r="E332" s="17">
        <v>13.01</v>
      </c>
      <c r="F332" s="13" t="s">
        <v>352</v>
      </c>
      <c r="G332" s="13">
        <v>176132643</v>
      </c>
      <c r="H332" s="13" t="s">
        <v>1815</v>
      </c>
      <c r="I332" s="13">
        <v>20.807360308333333</v>
      </c>
      <c r="J332" s="13">
        <v>4993766474</v>
      </c>
      <c r="K332" s="13">
        <v>240000000</v>
      </c>
      <c r="L332" s="13">
        <v>0.62477891512233341</v>
      </c>
      <c r="M332" s="13">
        <v>3120000000</v>
      </c>
      <c r="N332" s="13" t="s">
        <v>913</v>
      </c>
      <c r="O332" s="13">
        <v>51.931056841488555</v>
      </c>
      <c r="P332" s="13">
        <v>516.31910939221871</v>
      </c>
      <c r="Q332" s="15"/>
      <c r="R332" s="20">
        <v>17.210636979740624</v>
      </c>
      <c r="T332" s="118">
        <v>-10.492225504069719</v>
      </c>
      <c r="U332" s="118">
        <v>16.05385486494308</v>
      </c>
      <c r="V332" s="20">
        <v>27.188326829420948</v>
      </c>
      <c r="W332" s="20">
        <v>49.919369964033805</v>
      </c>
      <c r="X332" s="20">
        <v>52.840537060436617</v>
      </c>
    </row>
    <row r="333" spans="1:24">
      <c r="A333" s="13" t="s">
        <v>76</v>
      </c>
      <c r="B333" s="13">
        <v>60</v>
      </c>
      <c r="C333" s="13" t="s">
        <v>372</v>
      </c>
      <c r="D333" s="14">
        <v>813.09289632059745</v>
      </c>
      <c r="E333" s="17">
        <v>4.75</v>
      </c>
      <c r="F333" s="13" t="s">
        <v>221</v>
      </c>
      <c r="G333" s="13">
        <v>-526924000</v>
      </c>
      <c r="H333" s="13" t="s">
        <v>1816</v>
      </c>
      <c r="I333" s="13">
        <v>18.287000716845878</v>
      </c>
      <c r="J333" s="13">
        <v>25510366000</v>
      </c>
      <c r="K333" s="13">
        <v>1395000000</v>
      </c>
      <c r="L333" s="13">
        <v>0.21873461164767294</v>
      </c>
      <c r="M333" s="13">
        <v>5580000000</v>
      </c>
      <c r="N333" s="13" t="s">
        <v>1299</v>
      </c>
      <c r="O333" s="13">
        <v>31.580387760644541</v>
      </c>
      <c r="P333" s="13">
        <v>1076.2346734343691</v>
      </c>
      <c r="Q333" s="15"/>
      <c r="R333" s="20">
        <v>35.874489114478969</v>
      </c>
      <c r="T333" s="118">
        <v>-6.1614447287240992</v>
      </c>
      <c r="U333" s="120">
        <v>1.4164295378885949</v>
      </c>
      <c r="V333" s="20">
        <v>29.854842155062435</v>
      </c>
      <c r="W333" s="20">
        <v>44.71174428259792</v>
      </c>
      <c r="X333" s="20">
        <v>44.394163613082718</v>
      </c>
    </row>
    <row r="334" spans="1:24">
      <c r="A334" s="13" t="s">
        <v>273</v>
      </c>
      <c r="B334" s="13">
        <v>60</v>
      </c>
      <c r="C334" s="13" t="s">
        <v>372</v>
      </c>
      <c r="D334" s="14">
        <v>-1536.3444631745083</v>
      </c>
      <c r="E334" s="17">
        <v>26.26</v>
      </c>
      <c r="F334" s="13" t="s">
        <v>353</v>
      </c>
      <c r="G334" s="13">
        <v>6350791</v>
      </c>
      <c r="H334" s="13" t="s">
        <v>1817</v>
      </c>
      <c r="I334" s="13">
        <v>15.494413515217392</v>
      </c>
      <c r="J334" s="13">
        <v>7127430217</v>
      </c>
      <c r="K334" s="13">
        <v>460000000</v>
      </c>
      <c r="L334" s="13">
        <v>1.6134847553569531</v>
      </c>
      <c r="M334" s="13">
        <v>11500000000</v>
      </c>
      <c r="N334" s="13" t="s">
        <v>1300</v>
      </c>
      <c r="O334" s="13">
        <v>26.686013538602005</v>
      </c>
      <c r="P334" s="13">
        <v>310.70490569437152</v>
      </c>
      <c r="Q334" s="15"/>
      <c r="R334" s="20">
        <v>10.356830189812383</v>
      </c>
      <c r="T334" s="118">
        <v>-36.166598389928666</v>
      </c>
      <c r="U334" s="120">
        <v>12.950903124911086</v>
      </c>
      <c r="V334" s="20">
        <v>34.824469586211023</v>
      </c>
      <c r="W334" s="20">
        <v>46.579796824387429</v>
      </c>
      <c r="X334" s="20">
        <v>43.701628507483221</v>
      </c>
    </row>
    <row r="335" spans="1:24">
      <c r="A335" s="13" t="s">
        <v>58</v>
      </c>
      <c r="B335" s="13">
        <v>60</v>
      </c>
      <c r="C335" s="13" t="s">
        <v>372</v>
      </c>
      <c r="D335" s="14">
        <v>-4239.952698526572</v>
      </c>
      <c r="E335" s="17">
        <v>27.5</v>
      </c>
      <c r="F335" s="13" t="s">
        <v>375</v>
      </c>
      <c r="G335" s="13">
        <v>-24337127</v>
      </c>
      <c r="H335" s="13" t="s">
        <v>1402</v>
      </c>
      <c r="I335" s="13">
        <v>50.311944002525252</v>
      </c>
      <c r="J335" s="13">
        <v>3984705965</v>
      </c>
      <c r="K335" s="13">
        <v>79200000</v>
      </c>
      <c r="L335" s="13">
        <v>0.53665189320939022</v>
      </c>
      <c r="M335" s="13">
        <v>2138400000</v>
      </c>
      <c r="N335" s="13" t="s">
        <v>915</v>
      </c>
      <c r="O335" s="13">
        <v>63.582778466647532</v>
      </c>
      <c r="P335" s="13">
        <v>236.7921688077812</v>
      </c>
      <c r="Q335" s="15"/>
      <c r="R335" s="20">
        <v>7.8930722935927067</v>
      </c>
      <c r="T335" s="118">
        <v>-18.02403639081696</v>
      </c>
      <c r="U335" s="120">
        <v>16.023519139575555</v>
      </c>
      <c r="V335" s="20">
        <v>43.557455273699887</v>
      </c>
      <c r="W335" s="20">
        <v>47.669300164693688</v>
      </c>
      <c r="X335" s="20">
        <v>49.437504000056272</v>
      </c>
    </row>
    <row r="336" spans="1:24">
      <c r="A336" s="13" t="s">
        <v>726</v>
      </c>
      <c r="B336" s="13">
        <v>60</v>
      </c>
      <c r="C336" s="13" t="s">
        <v>372</v>
      </c>
      <c r="D336" s="14">
        <v>-625.51096631947803</v>
      </c>
      <c r="E336" s="17">
        <v>8.85</v>
      </c>
      <c r="F336" s="13" t="s">
        <v>374</v>
      </c>
      <c r="G336" s="13">
        <v>0</v>
      </c>
      <c r="H336" s="13" t="s">
        <v>1818</v>
      </c>
      <c r="I336" s="13">
        <v>3.5890787</v>
      </c>
      <c r="J336" s="13">
        <v>35890787000</v>
      </c>
      <c r="K336" s="13">
        <v>10000000000</v>
      </c>
      <c r="L336" s="13">
        <v>2.2289842794475363</v>
      </c>
      <c r="M336" s="13">
        <v>80000000000</v>
      </c>
      <c r="N336" s="13" t="s">
        <v>916</v>
      </c>
      <c r="O336" s="13">
        <v>0</v>
      </c>
      <c r="P336" s="13">
        <v>267.61472943848071</v>
      </c>
      <c r="Q336" s="15"/>
      <c r="R336" s="20">
        <v>8.9204909812826898</v>
      </c>
      <c r="T336" s="118">
        <v>-4.3475259028327073</v>
      </c>
      <c r="U336" s="120">
        <v>-15.927150730384163</v>
      </c>
      <c r="V336" s="20">
        <v>44.472155621035284</v>
      </c>
      <c r="W336" s="20">
        <v>53.133242512824751</v>
      </c>
      <c r="X336" s="20">
        <v>43.122604520620101</v>
      </c>
    </row>
    <row r="337" spans="1:24">
      <c r="A337" s="13" t="s">
        <v>342</v>
      </c>
      <c r="B337" s="13">
        <v>60</v>
      </c>
      <c r="C337" s="13" t="s">
        <v>372</v>
      </c>
      <c r="D337" s="14">
        <v>-41301.040929374292</v>
      </c>
      <c r="E337" s="17">
        <v>63.25</v>
      </c>
      <c r="F337" s="13" t="s">
        <v>349</v>
      </c>
      <c r="G337" s="13">
        <v>-1935096000</v>
      </c>
      <c r="H337" s="13" t="s">
        <v>1819</v>
      </c>
      <c r="I337" s="13">
        <v>21.456772307692308</v>
      </c>
      <c r="J337" s="13">
        <v>34867255000</v>
      </c>
      <c r="K337" s="13">
        <v>1625000000</v>
      </c>
      <c r="L337" s="13">
        <v>2.8895305925287209</v>
      </c>
      <c r="M337" s="13">
        <v>100750000000</v>
      </c>
      <c r="N337" s="13" t="s">
        <v>1191</v>
      </c>
      <c r="O337" s="13">
        <v>32.953772312255239</v>
      </c>
      <c r="P337" s="13">
        <v>543.5693657058963</v>
      </c>
      <c r="Q337" s="15"/>
      <c r="R337" s="20">
        <v>18.118978856863212</v>
      </c>
      <c r="T337" s="118">
        <v>-387.62196255057245</v>
      </c>
      <c r="U337" s="118"/>
      <c r="V337" s="20">
        <v>38.077490392632228</v>
      </c>
      <c r="W337" s="20">
        <v>41.367362404939314</v>
      </c>
      <c r="X337" s="20">
        <v>46.580796952208516</v>
      </c>
    </row>
    <row r="338" spans="1:24">
      <c r="A338" s="13" t="s">
        <v>472</v>
      </c>
      <c r="B338" s="13">
        <v>60</v>
      </c>
      <c r="C338" s="13" t="s">
        <v>372</v>
      </c>
      <c r="D338" s="14">
        <v>-5050.9074733675516</v>
      </c>
      <c r="E338" s="17">
        <v>22.98</v>
      </c>
      <c r="F338" s="13" t="s">
        <v>353</v>
      </c>
      <c r="G338" s="13">
        <v>-133038799</v>
      </c>
      <c r="H338" s="13" t="s">
        <v>1820</v>
      </c>
      <c r="I338" s="13">
        <v>12.507633108746907</v>
      </c>
      <c r="J338" s="13">
        <v>6438662624</v>
      </c>
      <c r="K338" s="13">
        <v>514778661</v>
      </c>
      <c r="L338" s="13">
        <v>1.7589259141775464</v>
      </c>
      <c r="M338" s="13">
        <v>11325130542</v>
      </c>
      <c r="N338" s="13" t="s">
        <v>917</v>
      </c>
      <c r="O338" s="13">
        <v>68.970846194431985</v>
      </c>
      <c r="P338" s="13">
        <v>154.09853576762981</v>
      </c>
      <c r="Q338" s="15"/>
      <c r="R338" s="20">
        <v>5.1366178589209941</v>
      </c>
      <c r="T338" s="118">
        <v>-14.329639383907242</v>
      </c>
      <c r="U338" s="120">
        <v>-89.873541817336573</v>
      </c>
      <c r="V338" s="20">
        <v>35.160793162385751</v>
      </c>
      <c r="W338" s="20">
        <v>42.550607659461868</v>
      </c>
      <c r="X338" s="20">
        <v>24.706588567816564</v>
      </c>
    </row>
    <row r="339" spans="1:24">
      <c r="A339" s="13" t="s">
        <v>408</v>
      </c>
      <c r="B339" s="13">
        <v>60</v>
      </c>
      <c r="C339" s="13" t="s">
        <v>372</v>
      </c>
      <c r="D339" s="14">
        <v>4279.0120284760569</v>
      </c>
      <c r="E339" s="17">
        <v>15.69</v>
      </c>
      <c r="F339" s="13" t="s">
        <v>390</v>
      </c>
      <c r="G339" s="13">
        <v>30120129</v>
      </c>
      <c r="H339" s="13" t="s">
        <v>1821</v>
      </c>
      <c r="I339" s="13">
        <v>8.8159856013660711</v>
      </c>
      <c r="J339" s="13">
        <v>3803390886</v>
      </c>
      <c r="K339" s="13">
        <v>431419816</v>
      </c>
      <c r="L339" s="13">
        <v>1.7014546845080702</v>
      </c>
      <c r="M339" s="13">
        <v>6471297240</v>
      </c>
      <c r="N339" s="13" t="s">
        <v>819</v>
      </c>
      <c r="O339" s="13">
        <v>36.937959851473011</v>
      </c>
      <c r="P339" s="13">
        <v>2375.62588030402</v>
      </c>
      <c r="Q339" s="15"/>
      <c r="R339" s="20">
        <v>79.187529343467332</v>
      </c>
      <c r="T339" s="120">
        <v>15.975817381053705</v>
      </c>
      <c r="U339" s="118">
        <v>21.427696890696843</v>
      </c>
      <c r="V339" s="20">
        <v>56.384766590776835</v>
      </c>
      <c r="W339" s="20">
        <v>61.302992897604405</v>
      </c>
      <c r="X339" s="20">
        <v>68.941724915994499</v>
      </c>
    </row>
    <row r="340" spans="1:24">
      <c r="A340" s="13" t="s">
        <v>632</v>
      </c>
      <c r="B340" s="13">
        <v>60</v>
      </c>
      <c r="C340" s="13" t="s">
        <v>372</v>
      </c>
      <c r="D340" s="14">
        <v>6223.3993220108632</v>
      </c>
      <c r="E340" s="17">
        <v>62.25</v>
      </c>
      <c r="F340" s="13" t="s">
        <v>208</v>
      </c>
      <c r="G340" s="13">
        <v>-1023520289</v>
      </c>
      <c r="H340" s="13" t="s">
        <v>1822</v>
      </c>
      <c r="I340" s="13">
        <v>39.378078590112764</v>
      </c>
      <c r="J340" s="13">
        <v>16201756742</v>
      </c>
      <c r="K340" s="13">
        <v>411441018</v>
      </c>
      <c r="L340" s="13">
        <v>1.5490852317846755</v>
      </c>
      <c r="M340" s="13">
        <v>25097902098</v>
      </c>
      <c r="N340" s="13" t="s">
        <v>918</v>
      </c>
      <c r="O340" s="13">
        <v>56.519867545663011</v>
      </c>
      <c r="P340" s="13">
        <v>1987.1657373536655</v>
      </c>
      <c r="Q340" s="15"/>
      <c r="R340" s="20">
        <v>66.238857911788855</v>
      </c>
      <c r="T340" s="118">
        <v>-12.942598772569553</v>
      </c>
      <c r="U340" s="118"/>
      <c r="V340" s="20">
        <v>40.369206861701137</v>
      </c>
      <c r="W340" s="20">
        <v>41.267616347564655</v>
      </c>
      <c r="X340" s="20"/>
    </row>
    <row r="341" spans="1:24">
      <c r="A341" s="13" t="s">
        <v>341</v>
      </c>
      <c r="B341" s="13">
        <v>60</v>
      </c>
      <c r="C341" s="13" t="s">
        <v>372</v>
      </c>
      <c r="D341" s="14">
        <v>-6369.6506565907284</v>
      </c>
      <c r="E341" s="17">
        <v>18.149999999999999</v>
      </c>
      <c r="F341" s="13" t="s">
        <v>255</v>
      </c>
      <c r="G341" s="13">
        <v>161327589</v>
      </c>
      <c r="H341" s="13" t="s">
        <v>1823</v>
      </c>
      <c r="I341" s="13">
        <v>7.8634817153434797</v>
      </c>
      <c r="J341" s="13">
        <v>3823224810</v>
      </c>
      <c r="K341" s="13">
        <v>486200000</v>
      </c>
      <c r="L341" s="13">
        <v>2.2890623583288581</v>
      </c>
      <c r="M341" s="13">
        <v>8751600000</v>
      </c>
      <c r="N341" s="13" t="s">
        <v>1301</v>
      </c>
      <c r="O341" s="13">
        <v>70.499041182838283</v>
      </c>
      <c r="P341" s="13">
        <v>890.42224076315051</v>
      </c>
      <c r="Q341" s="15"/>
      <c r="R341" s="20">
        <v>29.680741358771684</v>
      </c>
      <c r="T341" s="120">
        <v>23.229895590303578</v>
      </c>
      <c r="U341" s="120">
        <v>-0.68042611786641061</v>
      </c>
      <c r="V341" s="20">
        <v>69.383294781401531</v>
      </c>
      <c r="W341" s="20">
        <v>53.093461640907194</v>
      </c>
      <c r="X341" s="20">
        <v>58.138492239075212</v>
      </c>
    </row>
    <row r="342" spans="1:24">
      <c r="A342" s="13" t="s">
        <v>138</v>
      </c>
      <c r="B342" s="13">
        <v>60</v>
      </c>
      <c r="C342" s="13" t="s">
        <v>372</v>
      </c>
      <c r="D342" s="14">
        <v>878.94347311545221</v>
      </c>
      <c r="E342" s="17">
        <v>11.87</v>
      </c>
      <c r="F342" s="13" t="s">
        <v>233</v>
      </c>
      <c r="G342" s="13">
        <v>-72765098</v>
      </c>
      <c r="H342" s="13" t="s">
        <v>1404</v>
      </c>
      <c r="I342" s="13">
        <v>5.8148432575757578</v>
      </c>
      <c r="J342" s="13">
        <v>1535118620</v>
      </c>
      <c r="K342" s="13">
        <v>264000000</v>
      </c>
      <c r="L342" s="13">
        <v>1.8917104920530505</v>
      </c>
      <c r="M342" s="13">
        <v>2904000000</v>
      </c>
      <c r="N342" s="13" t="s">
        <v>619</v>
      </c>
      <c r="O342" s="13">
        <v>52.184217437209142</v>
      </c>
      <c r="P342" s="13">
        <v>430.0417661964201</v>
      </c>
      <c r="Q342" s="15"/>
      <c r="R342" s="20">
        <v>14.334725539880671</v>
      </c>
      <c r="T342" s="118">
        <v>-6.7997186076477867</v>
      </c>
      <c r="U342" s="120">
        <v>3.0478541972936668</v>
      </c>
      <c r="V342" s="20">
        <v>44.328379809493008</v>
      </c>
      <c r="W342" s="20">
        <v>67.2009708078334</v>
      </c>
      <c r="X342" s="20">
        <v>49.088140542071294</v>
      </c>
    </row>
    <row r="343" spans="1:24">
      <c r="A343" s="13" t="s">
        <v>538</v>
      </c>
      <c r="B343" s="13">
        <v>60</v>
      </c>
      <c r="C343" s="13" t="s">
        <v>372</v>
      </c>
      <c r="D343" s="14">
        <v>-2684.7258210951886</v>
      </c>
      <c r="E343" s="17">
        <v>3.74</v>
      </c>
      <c r="F343" s="13" t="s">
        <v>200</v>
      </c>
      <c r="G343" s="13">
        <v>-201213065</v>
      </c>
      <c r="H343" s="13" t="s">
        <v>1824</v>
      </c>
      <c r="I343" s="13">
        <v>5.1106005616000001</v>
      </c>
      <c r="J343" s="13">
        <v>12776501404</v>
      </c>
      <c r="K343" s="13">
        <v>2500000000</v>
      </c>
      <c r="L343" s="13">
        <v>0.58701515875480115</v>
      </c>
      <c r="M343" s="13">
        <v>7500000000</v>
      </c>
      <c r="N343" s="13" t="s">
        <v>893</v>
      </c>
      <c r="O343" s="13">
        <v>34.57935142676601</v>
      </c>
      <c r="P343" s="13">
        <v>1435.3523050710953</v>
      </c>
      <c r="Q343" s="16" t="s">
        <v>2388</v>
      </c>
      <c r="R343" s="20">
        <v>47.845076835703175</v>
      </c>
      <c r="T343" s="120">
        <v>12.808783613676745</v>
      </c>
      <c r="U343" s="118"/>
      <c r="V343" s="20">
        <v>61.873932053469851</v>
      </c>
      <c r="W343" s="20">
        <v>26.361313079101063</v>
      </c>
      <c r="X343" s="20">
        <v>72.778690278897855</v>
      </c>
    </row>
    <row r="344" spans="1:24">
      <c r="A344" s="13" t="s">
        <v>197</v>
      </c>
      <c r="B344" s="13">
        <v>60</v>
      </c>
      <c r="C344" s="13" t="s">
        <v>372</v>
      </c>
      <c r="D344" s="14">
        <v>-8085.525861950664</v>
      </c>
      <c r="E344" s="17">
        <v>9.18</v>
      </c>
      <c r="F344" s="13" t="s">
        <v>605</v>
      </c>
      <c r="G344" s="13">
        <v>-173746692</v>
      </c>
      <c r="H344" s="13" t="s">
        <v>1825</v>
      </c>
      <c r="I344" s="13">
        <v>22.610616615384615</v>
      </c>
      <c r="J344" s="13">
        <v>8818140480</v>
      </c>
      <c r="K344" s="13">
        <v>390000000</v>
      </c>
      <c r="L344" s="13">
        <v>0.39804310307381269</v>
      </c>
      <c r="M344" s="13">
        <v>3510000000</v>
      </c>
      <c r="N344" s="13" t="s">
        <v>1038</v>
      </c>
      <c r="O344" s="13">
        <v>15.224085130305236</v>
      </c>
      <c r="P344" s="13">
        <v>320.05421639854433</v>
      </c>
      <c r="Q344" s="16" t="s">
        <v>2232</v>
      </c>
      <c r="R344" s="20">
        <v>10.668473879951478</v>
      </c>
      <c r="T344" s="118">
        <v>-15.006412354694731</v>
      </c>
      <c r="U344" s="120">
        <v>0.54192094891760689</v>
      </c>
      <c r="V344" s="20">
        <v>32.188682176845838</v>
      </c>
      <c r="W344" s="20">
        <v>46.967791370245479</v>
      </c>
      <c r="X344" s="20">
        <v>44.309015897054891</v>
      </c>
    </row>
    <row r="345" spans="1:24">
      <c r="A345" s="13" t="s">
        <v>143</v>
      </c>
      <c r="B345" s="13">
        <v>60</v>
      </c>
      <c r="C345" s="13" t="s">
        <v>372</v>
      </c>
      <c r="D345" s="14">
        <v>-3130.8982209312799</v>
      </c>
      <c r="E345" s="17">
        <v>3.33</v>
      </c>
      <c r="F345" s="13" t="s">
        <v>351</v>
      </c>
      <c r="G345" s="13">
        <v>-8261366</v>
      </c>
      <c r="H345" s="13" t="s">
        <v>1826</v>
      </c>
      <c r="I345" s="13">
        <v>5.0130559623076927</v>
      </c>
      <c r="J345" s="13">
        <v>6516972751</v>
      </c>
      <c r="K345" s="13">
        <v>1300000000</v>
      </c>
      <c r="L345" s="13">
        <v>0.59843736486416377</v>
      </c>
      <c r="M345" s="13">
        <v>3900000000</v>
      </c>
      <c r="N345" s="13" t="s">
        <v>1302</v>
      </c>
      <c r="O345" s="13">
        <v>80.154866268487496</v>
      </c>
      <c r="P345" s="13">
        <v>468.9432641554136</v>
      </c>
      <c r="Q345" s="16" t="s">
        <v>2203</v>
      </c>
      <c r="R345" s="20">
        <v>15.631442138513787</v>
      </c>
      <c r="T345" s="118">
        <v>-29.831349020160598</v>
      </c>
      <c r="U345" s="120">
        <v>-94.948262392493461</v>
      </c>
      <c r="V345" s="20">
        <v>40.55069099676173</v>
      </c>
      <c r="W345" s="20">
        <v>28.067272739299632</v>
      </c>
      <c r="X345" s="20">
        <v>34.193823679082683</v>
      </c>
    </row>
    <row r="346" spans="1:24">
      <c r="A346" s="13" t="s">
        <v>11</v>
      </c>
      <c r="B346" s="13">
        <v>60</v>
      </c>
      <c r="C346" s="13" t="s">
        <v>372</v>
      </c>
      <c r="D346" s="13">
        <v>197065.8584611101</v>
      </c>
      <c r="E346" s="17">
        <v>3875</v>
      </c>
      <c r="F346" s="13" t="s">
        <v>353</v>
      </c>
      <c r="G346" s="13">
        <v>-148778729</v>
      </c>
      <c r="H346" s="13">
        <v>777.39300000000003</v>
      </c>
      <c r="I346" s="13">
        <v>984.04874954857348</v>
      </c>
      <c r="J346" s="13">
        <v>4795702538</v>
      </c>
      <c r="K346" s="13">
        <v>4873440</v>
      </c>
      <c r="L346" s="13">
        <v>3.8412731094206993</v>
      </c>
      <c r="M346" s="13">
        <v>18421603200</v>
      </c>
      <c r="N346" s="13" t="s">
        <v>1011</v>
      </c>
      <c r="O346" s="13">
        <v>27.742498663634347</v>
      </c>
      <c r="P346" s="13">
        <v>1867.9589061140266</v>
      </c>
      <c r="Q346" s="15"/>
      <c r="R346" s="20">
        <v>62.265296870467552</v>
      </c>
      <c r="T346" s="118">
        <v>-2422.9447626665569</v>
      </c>
      <c r="U346" s="120">
        <v>-5399.9628730655058</v>
      </c>
      <c r="V346" s="20">
        <v>45.282906501619095</v>
      </c>
      <c r="W346" s="20">
        <v>55.44212257027953</v>
      </c>
      <c r="X346" s="20">
        <v>38.942966089849889</v>
      </c>
    </row>
    <row r="347" spans="1:24">
      <c r="A347" s="13" t="s">
        <v>458</v>
      </c>
      <c r="B347" s="13">
        <v>60</v>
      </c>
      <c r="C347" s="13" t="s">
        <v>372</v>
      </c>
      <c r="D347" s="14">
        <v>-1707.7195891004048</v>
      </c>
      <c r="E347" s="17">
        <v>5</v>
      </c>
      <c r="F347" s="13" t="s">
        <v>255</v>
      </c>
      <c r="G347" s="13">
        <v>18489123</v>
      </c>
      <c r="H347" s="13" t="s">
        <v>1827</v>
      </c>
      <c r="I347" s="13">
        <v>3.6896997987601776</v>
      </c>
      <c r="J347" s="13">
        <v>4785393051</v>
      </c>
      <c r="K347" s="13">
        <v>1296960000</v>
      </c>
      <c r="L347" s="13">
        <v>1.3551237967056595</v>
      </c>
      <c r="M347" s="13">
        <v>6484800000</v>
      </c>
      <c r="N347" s="13" t="s">
        <v>853</v>
      </c>
      <c r="O347" s="13">
        <v>49.3406751548168</v>
      </c>
      <c r="P347" s="13">
        <v>99.948066070560529</v>
      </c>
      <c r="Q347" s="15"/>
      <c r="R347" s="20">
        <v>3.3316022023520175</v>
      </c>
      <c r="T347" s="118">
        <v>-2.8901857134346898</v>
      </c>
      <c r="U347" s="120">
        <v>-4.9805687453693093</v>
      </c>
      <c r="V347" s="20">
        <v>38.137237649628332</v>
      </c>
      <c r="W347" s="20">
        <v>55.576933015366379</v>
      </c>
      <c r="X347" s="20">
        <v>45.510445339655369</v>
      </c>
    </row>
    <row r="348" spans="1:24">
      <c r="A348" s="13" t="s">
        <v>291</v>
      </c>
      <c r="B348" s="13">
        <v>60</v>
      </c>
      <c r="C348" s="13" t="s">
        <v>372</v>
      </c>
      <c r="D348" s="14">
        <v>12261.338193296326</v>
      </c>
      <c r="E348" s="17">
        <v>78.5</v>
      </c>
      <c r="F348" s="13" t="s">
        <v>287</v>
      </c>
      <c r="G348" s="13">
        <v>133437319</v>
      </c>
      <c r="H348" s="13" t="s">
        <v>1828</v>
      </c>
      <c r="I348" s="13">
        <v>82.255063366465592</v>
      </c>
      <c r="J348" s="13">
        <v>16001001473</v>
      </c>
      <c r="K348" s="13">
        <v>194529076</v>
      </c>
      <c r="L348" s="13">
        <v>0.91179797243432203</v>
      </c>
      <c r="M348" s="13">
        <v>14589680700</v>
      </c>
      <c r="N348" s="13" t="s">
        <v>919</v>
      </c>
      <c r="O348" s="13">
        <v>61.030998319960659</v>
      </c>
      <c r="P348" s="13">
        <v>1251.3016121778844</v>
      </c>
      <c r="Q348" s="15"/>
      <c r="R348" s="20">
        <v>41.710053739262811</v>
      </c>
      <c r="T348" s="118">
        <v>15.087200818696971</v>
      </c>
      <c r="U348" s="120">
        <v>2.809183623098761</v>
      </c>
      <c r="V348" s="20">
        <v>45.263125175993324</v>
      </c>
      <c r="W348" s="20">
        <v>76.447166115178945</v>
      </c>
      <c r="X348" s="20">
        <v>52.301126357699523</v>
      </c>
    </row>
    <row r="349" spans="1:24">
      <c r="A349" s="13" t="s">
        <v>535</v>
      </c>
      <c r="B349" s="13">
        <v>60</v>
      </c>
      <c r="C349" s="13" t="s">
        <v>372</v>
      </c>
      <c r="D349" s="14">
        <v>-2392.3425069928326</v>
      </c>
      <c r="E349" s="17">
        <v>12.09</v>
      </c>
      <c r="F349" s="13" t="s">
        <v>352</v>
      </c>
      <c r="G349" s="13">
        <v>-265472500</v>
      </c>
      <c r="H349" s="13" t="s">
        <v>1829</v>
      </c>
      <c r="I349" s="13">
        <v>8.2114446682335931</v>
      </c>
      <c r="J349" s="13">
        <v>6812625069</v>
      </c>
      <c r="K349" s="13">
        <v>829650000</v>
      </c>
      <c r="L349" s="13">
        <v>1.4613750058406452</v>
      </c>
      <c r="M349" s="13">
        <v>9955800000</v>
      </c>
      <c r="N349" s="13" t="s">
        <v>477</v>
      </c>
      <c r="O349" s="13">
        <v>73.412428088980434</v>
      </c>
      <c r="P349" s="13">
        <v>144.65664891311019</v>
      </c>
      <c r="Q349" s="15"/>
      <c r="R349" s="20">
        <v>4.8218882971036727</v>
      </c>
      <c r="T349" s="118">
        <v>-13.742933509208957</v>
      </c>
      <c r="U349" s="118"/>
      <c r="V349" s="20">
        <v>31.363336324723722</v>
      </c>
      <c r="W349" s="20">
        <v>53.547922886492024</v>
      </c>
      <c r="X349" s="20">
        <v>30.550592669713382</v>
      </c>
    </row>
    <row r="350" spans="1:24">
      <c r="A350" s="13" t="s">
        <v>9</v>
      </c>
      <c r="B350" s="13">
        <v>60</v>
      </c>
      <c r="C350" s="13" t="s">
        <v>372</v>
      </c>
      <c r="D350" s="13">
        <v>45132.125432652683</v>
      </c>
      <c r="E350" s="17">
        <v>56.2</v>
      </c>
      <c r="F350" s="13" t="s">
        <v>200</v>
      </c>
      <c r="G350" s="13">
        <v>5168746</v>
      </c>
      <c r="H350" s="13" t="s">
        <v>1830</v>
      </c>
      <c r="I350" s="13">
        <v>81.943043723106896</v>
      </c>
      <c r="J350" s="13">
        <v>19691212171</v>
      </c>
      <c r="K350" s="13">
        <v>240303646</v>
      </c>
      <c r="L350" s="13">
        <v>0.68340151226538726</v>
      </c>
      <c r="M350" s="13">
        <v>13457004176</v>
      </c>
      <c r="N350" s="13" t="s">
        <v>1141</v>
      </c>
      <c r="O350" s="13">
        <v>33.840898578320015</v>
      </c>
      <c r="P350" s="13">
        <v>2716.1554362912834</v>
      </c>
      <c r="Q350" s="15"/>
      <c r="R350" s="20">
        <v>90.53851454304278</v>
      </c>
      <c r="T350" s="118">
        <v>25.915226700518303</v>
      </c>
      <c r="U350" s="120">
        <v>36.792377613320895</v>
      </c>
      <c r="V350" s="20">
        <v>48.151203257924337</v>
      </c>
      <c r="W350" s="20">
        <v>54.804583018542893</v>
      </c>
      <c r="X350" s="20">
        <v>62.090775172084868</v>
      </c>
    </row>
    <row r="351" spans="1:24">
      <c r="A351" s="13" t="s">
        <v>145</v>
      </c>
      <c r="B351" s="13">
        <v>60</v>
      </c>
      <c r="C351" s="13" t="s">
        <v>372</v>
      </c>
      <c r="D351" s="14">
        <v>-41181.550933167018</v>
      </c>
      <c r="E351" s="17">
        <v>99.65</v>
      </c>
      <c r="F351" s="13" t="s">
        <v>200</v>
      </c>
      <c r="G351" s="13">
        <v>2569715</v>
      </c>
      <c r="H351" s="13" t="s">
        <v>1831</v>
      </c>
      <c r="I351" s="13">
        <v>81.943043827308713</v>
      </c>
      <c r="J351" s="13">
        <v>9789764290</v>
      </c>
      <c r="K351" s="13">
        <v>119470352</v>
      </c>
      <c r="L351" s="13">
        <v>1.3423958259571129</v>
      </c>
      <c r="M351" s="13">
        <v>13141738720</v>
      </c>
      <c r="N351" s="13" t="s">
        <v>1405</v>
      </c>
      <c r="O351" s="13">
        <v>33.840898574145413</v>
      </c>
      <c r="P351" s="13">
        <v>1124.7381708285843</v>
      </c>
      <c r="Q351" s="15"/>
      <c r="R351" s="20">
        <v>37.491272360952813</v>
      </c>
      <c r="T351" s="120">
        <v>201.66461894890872</v>
      </c>
      <c r="U351" s="118">
        <v>263.05291737682688</v>
      </c>
      <c r="V351" s="20">
        <v>40.859619920756572</v>
      </c>
      <c r="W351" s="20">
        <v>66.748117506697938</v>
      </c>
      <c r="X351" s="20">
        <v>81.250629021029198</v>
      </c>
    </row>
    <row r="352" spans="1:24">
      <c r="A352" s="13" t="s">
        <v>207</v>
      </c>
      <c r="B352" s="13">
        <v>60</v>
      </c>
      <c r="C352" s="13" t="s">
        <v>372</v>
      </c>
      <c r="D352" s="14">
        <v>7645.0777110606796</v>
      </c>
      <c r="E352" s="17">
        <v>43.52</v>
      </c>
      <c r="F352" s="13" t="s">
        <v>200</v>
      </c>
      <c r="G352" s="13">
        <v>16782058</v>
      </c>
      <c r="H352" s="13" t="s">
        <v>1832</v>
      </c>
      <c r="I352" s="13">
        <v>81.943043638784033</v>
      </c>
      <c r="J352" s="13">
        <v>63934093330</v>
      </c>
      <c r="K352" s="13">
        <v>780226002</v>
      </c>
      <c r="L352" s="13">
        <v>0.51255113472647729</v>
      </c>
      <c r="M352" s="13">
        <v>32769492084</v>
      </c>
      <c r="N352" s="13" t="s">
        <v>1303</v>
      </c>
      <c r="O352" s="13">
        <v>33.840898578139964</v>
      </c>
      <c r="P352" s="13">
        <v>1845.1659792811538</v>
      </c>
      <c r="Q352" s="15"/>
      <c r="R352" s="20">
        <v>61.505532642705127</v>
      </c>
      <c r="T352" s="118">
        <v>24.586590937940471</v>
      </c>
      <c r="U352" s="118">
        <v>42.567805970261716</v>
      </c>
      <c r="V352" s="20">
        <v>48.224793374721905</v>
      </c>
      <c r="W352" s="20">
        <v>55.868821523426554</v>
      </c>
      <c r="X352" s="20">
        <v>68.236897303439449</v>
      </c>
    </row>
    <row r="353" spans="1:24">
      <c r="A353" s="13" t="s">
        <v>77</v>
      </c>
      <c r="B353" s="13">
        <v>60</v>
      </c>
      <c r="C353" s="13" t="s">
        <v>372</v>
      </c>
      <c r="D353" s="13">
        <v>1080.1903536459845</v>
      </c>
      <c r="E353" s="17">
        <v>2.94</v>
      </c>
      <c r="F353" s="13" t="s">
        <v>221</v>
      </c>
      <c r="G353" s="13">
        <v>-53669125</v>
      </c>
      <c r="H353" s="13" t="s">
        <v>1406</v>
      </c>
      <c r="I353" s="13">
        <v>2.6222055595959595</v>
      </c>
      <c r="J353" s="13">
        <v>2595983504</v>
      </c>
      <c r="K353" s="13">
        <v>990000000</v>
      </c>
      <c r="L353" s="13">
        <v>0.7627167110072669</v>
      </c>
      <c r="M353" s="13">
        <v>1980000000</v>
      </c>
      <c r="N353" s="13" t="s">
        <v>802</v>
      </c>
      <c r="O353" s="13">
        <v>14.487175620352568</v>
      </c>
      <c r="P353" s="13">
        <v>1808.1685200146153</v>
      </c>
      <c r="Q353" s="15"/>
      <c r="R353" s="20">
        <v>60.272284000487176</v>
      </c>
      <c r="T353" s="118">
        <v>-1.4089312652489694</v>
      </c>
      <c r="U353" s="120">
        <v>-9.6853186534633942</v>
      </c>
      <c r="V353" s="20">
        <v>63.365315614098577</v>
      </c>
      <c r="W353" s="20">
        <v>41.466228280279225</v>
      </c>
      <c r="X353" s="20">
        <v>40.670254584799522</v>
      </c>
    </row>
    <row r="354" spans="1:24">
      <c r="A354" s="13" t="s">
        <v>153</v>
      </c>
      <c r="B354" s="13">
        <v>60</v>
      </c>
      <c r="C354" s="13" t="s">
        <v>372</v>
      </c>
      <c r="D354" s="14">
        <v>-1606.7873970634851</v>
      </c>
      <c r="E354" s="17">
        <v>24.8</v>
      </c>
      <c r="F354" s="13" t="s">
        <v>355</v>
      </c>
      <c r="G354" s="13">
        <v>3224393</v>
      </c>
      <c r="H354" s="13" t="s">
        <v>1833</v>
      </c>
      <c r="I354" s="13">
        <v>4.8170727683162688</v>
      </c>
      <c r="J354" s="13">
        <v>824789585</v>
      </c>
      <c r="K354" s="13">
        <v>171222156</v>
      </c>
      <c r="L354" s="13">
        <v>4.774683943178065</v>
      </c>
      <c r="M354" s="13">
        <v>3938109588</v>
      </c>
      <c r="N354" s="13" t="s">
        <v>1305</v>
      </c>
      <c r="O354" s="13">
        <v>37.268274537600654</v>
      </c>
      <c r="P354" s="13">
        <v>1679.9110354565837</v>
      </c>
      <c r="Q354" s="15"/>
      <c r="R354" s="20">
        <v>55.997034515219454</v>
      </c>
      <c r="T354" s="120">
        <v>30.158257007314688</v>
      </c>
      <c r="U354" s="118">
        <v>36.068415926638707</v>
      </c>
      <c r="V354" s="20">
        <v>60.840886276693041</v>
      </c>
      <c r="W354" s="20">
        <v>50.60631585530102</v>
      </c>
      <c r="X354" s="20">
        <v>70.442341942612572</v>
      </c>
    </row>
    <row r="355" spans="1:24">
      <c r="A355" s="13" t="s">
        <v>409</v>
      </c>
      <c r="B355" s="13">
        <v>60</v>
      </c>
      <c r="C355" s="13" t="s">
        <v>372</v>
      </c>
      <c r="D355" s="14">
        <v>3489.4405030715702</v>
      </c>
      <c r="E355" s="17">
        <v>11.3</v>
      </c>
      <c r="F355" s="13" t="s">
        <v>255</v>
      </c>
      <c r="G355" s="13">
        <v>-20343122</v>
      </c>
      <c r="H355" s="13" t="s">
        <v>1834</v>
      </c>
      <c r="I355" s="13">
        <v>5.3425795990836198</v>
      </c>
      <c r="J355" s="13">
        <v>932814398</v>
      </c>
      <c r="K355" s="13">
        <v>174600000</v>
      </c>
      <c r="L355" s="13">
        <v>1.8717549854971256</v>
      </c>
      <c r="M355" s="13">
        <v>1746000000</v>
      </c>
      <c r="N355" s="13" t="s">
        <v>1142</v>
      </c>
      <c r="O355" s="13">
        <v>43.58537627527808</v>
      </c>
      <c r="P355" s="13">
        <v>3000</v>
      </c>
      <c r="Q355" s="15"/>
      <c r="R355" s="20">
        <v>100</v>
      </c>
      <c r="T355" s="118">
        <v>5.3552740047864411</v>
      </c>
      <c r="U355" s="120">
        <v>4.1925742054981896</v>
      </c>
      <c r="V355" s="20">
        <v>60.283092535035607</v>
      </c>
      <c r="W355" s="20">
        <v>47.108654530534302</v>
      </c>
      <c r="X355" s="20">
        <v>61.11631254810608</v>
      </c>
    </row>
    <row r="356" spans="1:24">
      <c r="A356" s="13" t="s">
        <v>31</v>
      </c>
      <c r="B356" s="13">
        <v>60</v>
      </c>
      <c r="C356" s="13" t="s">
        <v>372</v>
      </c>
      <c r="D356" s="14">
        <v>-3489.6492393897029</v>
      </c>
      <c r="E356" s="17">
        <v>8.74</v>
      </c>
      <c r="F356" s="13" t="s">
        <v>233</v>
      </c>
      <c r="G356" s="13">
        <v>73983991</v>
      </c>
      <c r="H356" s="13" t="s">
        <v>1835</v>
      </c>
      <c r="I356" s="13">
        <v>10.389164807291667</v>
      </c>
      <c r="J356" s="13">
        <v>1994719643</v>
      </c>
      <c r="K356" s="13">
        <v>192000000</v>
      </c>
      <c r="L356" s="13">
        <v>0.77003302463593382</v>
      </c>
      <c r="M356" s="13">
        <v>1536000000</v>
      </c>
      <c r="N356" s="13" t="s">
        <v>660</v>
      </c>
      <c r="O356" s="13">
        <v>29.720679517052563</v>
      </c>
      <c r="P356" s="13">
        <v>471.88978977381549</v>
      </c>
      <c r="Q356" s="15"/>
      <c r="R356" s="20">
        <v>15.729659659127183</v>
      </c>
      <c r="T356" s="118">
        <v>-1.5356852962142575</v>
      </c>
      <c r="U356" s="120">
        <v>8.0387000575116652</v>
      </c>
      <c r="V356" s="20">
        <v>39.08601632434403</v>
      </c>
      <c r="W356" s="20">
        <v>35.90407685646457</v>
      </c>
      <c r="X356" s="20">
        <v>53.462898454810542</v>
      </c>
    </row>
    <row r="357" spans="1:24">
      <c r="A357" s="13" t="s">
        <v>17</v>
      </c>
      <c r="B357" s="13">
        <v>60</v>
      </c>
      <c r="C357" s="13" t="s">
        <v>372</v>
      </c>
      <c r="D357" s="14">
        <v>-18175.757504738402</v>
      </c>
      <c r="E357" s="17">
        <v>4.99</v>
      </c>
      <c r="F357" s="13" t="s">
        <v>287</v>
      </c>
      <c r="G357" s="13">
        <v>-43666649</v>
      </c>
      <c r="H357" s="13" t="s">
        <v>1836</v>
      </c>
      <c r="I357" s="13">
        <v>52.125992856283695</v>
      </c>
      <c r="J357" s="13">
        <v>1829648308</v>
      </c>
      <c r="K357" s="13">
        <v>35100498</v>
      </c>
      <c r="L357" s="13">
        <v>9.5921434317528961E-2</v>
      </c>
      <c r="M357" s="13">
        <v>175502490</v>
      </c>
      <c r="N357" s="13" t="s">
        <v>494</v>
      </c>
      <c r="O357" s="13">
        <v>40.719618521247547</v>
      </c>
      <c r="P357" s="13">
        <v>470</v>
      </c>
      <c r="Q357" s="15"/>
      <c r="R357" s="20">
        <v>15.666666666666666</v>
      </c>
      <c r="T357" s="118">
        <v>-87.193664435154432</v>
      </c>
      <c r="U357" s="120">
        <v>-33.01382238464722</v>
      </c>
      <c r="V357" s="20">
        <v>15.962412303806941</v>
      </c>
      <c r="W357" s="20">
        <v>57.413589150160568</v>
      </c>
      <c r="X357" s="20">
        <v>31.724473799748445</v>
      </c>
    </row>
    <row r="358" spans="1:24">
      <c r="A358" s="13" t="s">
        <v>8</v>
      </c>
      <c r="B358" s="13">
        <v>60</v>
      </c>
      <c r="C358" s="13" t="s">
        <v>372</v>
      </c>
      <c r="D358" s="13">
        <v>-854.28990691990953</v>
      </c>
      <c r="E358" s="17">
        <v>2.2200000000000002</v>
      </c>
      <c r="F358" s="13" t="s">
        <v>233</v>
      </c>
      <c r="G358" s="13">
        <v>255518000</v>
      </c>
      <c r="H358" s="13" t="s">
        <v>1837</v>
      </c>
      <c r="I358" s="13">
        <v>3.486612037037037</v>
      </c>
      <c r="J358" s="13">
        <v>7531082000</v>
      </c>
      <c r="K358" s="13">
        <v>2160000000</v>
      </c>
      <c r="L358" s="13">
        <v>0.57362275433994747</v>
      </c>
      <c r="M358" s="13">
        <v>4320000000</v>
      </c>
      <c r="N358" s="13" t="s">
        <v>1838</v>
      </c>
      <c r="O358" s="13">
        <v>53.472121406965769</v>
      </c>
      <c r="P358" s="13">
        <v>653.77172908697776</v>
      </c>
      <c r="Q358" s="15"/>
      <c r="R358" s="20">
        <v>21.792390969565925</v>
      </c>
      <c r="T358" s="118">
        <v>-2.1966457692341868</v>
      </c>
      <c r="U358" s="120">
        <v>1.0532984499585174</v>
      </c>
      <c r="V358" s="20">
        <v>31.126599321660919</v>
      </c>
      <c r="W358" s="20">
        <v>61.017142719425252</v>
      </c>
      <c r="X358" s="20">
        <v>47.223903702106846</v>
      </c>
    </row>
    <row r="359" spans="1:24">
      <c r="A359" s="13" t="s">
        <v>410</v>
      </c>
      <c r="B359" s="13">
        <v>60</v>
      </c>
      <c r="C359" s="13" t="s">
        <v>372</v>
      </c>
      <c r="D359" s="13">
        <v>-821086.78001253342</v>
      </c>
      <c r="E359" s="17">
        <v>2209</v>
      </c>
      <c r="F359" s="13" t="s">
        <v>609</v>
      </c>
      <c r="G359" s="13" t="s">
        <v>920</v>
      </c>
      <c r="H359" s="13">
        <v>522.14700000000005</v>
      </c>
      <c r="I359" s="13" t="s">
        <v>921</v>
      </c>
      <c r="J359" s="13" t="s">
        <v>922</v>
      </c>
      <c r="K359" s="13" t="s">
        <v>923</v>
      </c>
      <c r="L359" s="13" t="s">
        <v>1839</v>
      </c>
      <c r="M359" s="13" t="s">
        <v>1840</v>
      </c>
      <c r="N359" s="13" t="s">
        <v>1143</v>
      </c>
      <c r="O359" s="13">
        <v>53.472121406965769</v>
      </c>
      <c r="P359" s="13">
        <v>661.30525199874694</v>
      </c>
      <c r="Q359" s="15"/>
      <c r="R359" s="20">
        <v>22.043508399958231</v>
      </c>
      <c r="T359" s="118">
        <v>-2246.4380405652628</v>
      </c>
      <c r="U359" s="120">
        <v>-1056.5574746895845</v>
      </c>
      <c r="V359" s="20">
        <v>42.004389455512417</v>
      </c>
      <c r="W359" s="20">
        <v>39.454000740053296</v>
      </c>
      <c r="X359" s="20">
        <v>44.67869767941179</v>
      </c>
    </row>
    <row r="360" spans="1:24">
      <c r="A360" s="13" t="s">
        <v>465</v>
      </c>
      <c r="B360" s="13">
        <v>60</v>
      </c>
      <c r="C360" s="13" t="s">
        <v>372</v>
      </c>
      <c r="D360" s="14">
        <v>1769.3464477684984</v>
      </c>
      <c r="E360" s="17">
        <v>42.68</v>
      </c>
      <c r="F360" s="13" t="s">
        <v>618</v>
      </c>
      <c r="G360" s="13" t="s">
        <v>1097</v>
      </c>
      <c r="H360" s="13" t="s">
        <v>1841</v>
      </c>
      <c r="I360" s="13" t="s">
        <v>489</v>
      </c>
      <c r="J360" s="13" t="s">
        <v>1098</v>
      </c>
      <c r="K360" s="13" t="s">
        <v>924</v>
      </c>
      <c r="L360" s="13" t="s">
        <v>989</v>
      </c>
      <c r="M360" s="13" t="s">
        <v>1842</v>
      </c>
      <c r="N360" s="13" t="s">
        <v>500</v>
      </c>
      <c r="P360" s="13">
        <v>1536.8933835817566</v>
      </c>
      <c r="Q360" s="16" t="s">
        <v>2389</v>
      </c>
      <c r="R360" s="20">
        <v>51.229779452725218</v>
      </c>
      <c r="T360" s="120">
        <v>80.315789375315134</v>
      </c>
      <c r="U360" s="118"/>
      <c r="V360" s="20">
        <v>52.282217902304112</v>
      </c>
      <c r="W360" s="20">
        <v>70.425800565095557</v>
      </c>
      <c r="X360" s="20">
        <v>86.840088124256766</v>
      </c>
    </row>
    <row r="361" spans="1:24">
      <c r="A361" s="13" t="s">
        <v>79</v>
      </c>
      <c r="B361" s="13">
        <v>60</v>
      </c>
      <c r="C361" s="13" t="s">
        <v>372</v>
      </c>
      <c r="D361" s="14">
        <v>-38369.013669661595</v>
      </c>
      <c r="E361" s="17">
        <v>77</v>
      </c>
      <c r="F361" s="13" t="s">
        <v>233</v>
      </c>
      <c r="G361" s="13">
        <v>-47850125</v>
      </c>
      <c r="H361" s="13" t="s">
        <v>1843</v>
      </c>
      <c r="I361" s="13">
        <v>135.63115852173914</v>
      </c>
      <c r="J361" s="13">
        <v>6239033292</v>
      </c>
      <c r="K361" s="13">
        <v>46000000</v>
      </c>
      <c r="L361" s="13">
        <v>0.5529702821787732</v>
      </c>
      <c r="M361" s="13">
        <v>3450000000</v>
      </c>
      <c r="N361" s="13" t="s">
        <v>1407</v>
      </c>
      <c r="O361" s="13">
        <v>18.951677649315446</v>
      </c>
      <c r="P361" s="13">
        <v>376.99735126450128</v>
      </c>
      <c r="Q361" s="15"/>
      <c r="R361" s="20">
        <v>12.566578375483376</v>
      </c>
      <c r="T361" s="118">
        <v>-46.342250704519472</v>
      </c>
      <c r="U361" s="118">
        <v>95.594755743914561</v>
      </c>
      <c r="V361" s="20">
        <v>33.450396424805781</v>
      </c>
      <c r="W361" s="20">
        <v>41.599775067245126</v>
      </c>
      <c r="X361" s="20">
        <v>52.960553946167785</v>
      </c>
    </row>
    <row r="362" spans="1:24">
      <c r="A362" s="13" t="s">
        <v>150</v>
      </c>
      <c r="B362" s="13">
        <v>60</v>
      </c>
      <c r="C362" s="13" t="s">
        <v>372</v>
      </c>
      <c r="D362" s="14">
        <v>-12752.158183371592</v>
      </c>
      <c r="E362" s="17">
        <v>77.95</v>
      </c>
      <c r="F362" s="13" t="s">
        <v>353</v>
      </c>
      <c r="G362" s="13">
        <v>25018829</v>
      </c>
      <c r="H362" s="13" t="s">
        <v>1844</v>
      </c>
      <c r="I362" s="13">
        <v>120.47050537618246</v>
      </c>
      <c r="J362" s="13">
        <v>4808797069</v>
      </c>
      <c r="K362" s="13">
        <v>39916800</v>
      </c>
      <c r="L362" s="13">
        <v>0.63916059586169238</v>
      </c>
      <c r="M362" s="13">
        <v>3073593600</v>
      </c>
      <c r="N362" s="13" t="s">
        <v>1408</v>
      </c>
      <c r="O362" s="13">
        <v>22.005448192975141</v>
      </c>
      <c r="P362" s="13">
        <v>476.88499196868565</v>
      </c>
      <c r="Q362" s="15"/>
      <c r="R362" s="20">
        <v>15.896166398956188</v>
      </c>
      <c r="T362" s="118">
        <v>-56.831899686152667</v>
      </c>
      <c r="U362" s="120">
        <v>29.449616075835081</v>
      </c>
      <c r="V362" s="20">
        <v>38.008255183861081</v>
      </c>
      <c r="W362" s="20">
        <v>47.52911099286441</v>
      </c>
      <c r="X362" s="20">
        <v>47.344261409737541</v>
      </c>
    </row>
    <row r="363" spans="1:24">
      <c r="A363" s="13" t="s">
        <v>727</v>
      </c>
      <c r="B363" s="13">
        <v>60</v>
      </c>
      <c r="C363" s="13" t="s">
        <v>372</v>
      </c>
      <c r="D363" s="14">
        <v>85610.151493409037</v>
      </c>
      <c r="E363" s="17">
        <v>190.5</v>
      </c>
      <c r="F363" s="13" t="s">
        <v>357</v>
      </c>
      <c r="G363" s="13">
        <v>8883359</v>
      </c>
      <c r="H363" s="13" t="s">
        <v>1845</v>
      </c>
      <c r="I363" s="13">
        <v>14.666482421706817</v>
      </c>
      <c r="J363" s="13">
        <v>455277050</v>
      </c>
      <c r="K363" s="13">
        <v>31042007</v>
      </c>
      <c r="L363" s="13">
        <v>12.272881446582911</v>
      </c>
      <c r="M363" s="13">
        <v>5587561260</v>
      </c>
      <c r="N363" s="13" t="s">
        <v>926</v>
      </c>
      <c r="O363" s="13">
        <v>83.014332507635672</v>
      </c>
      <c r="P363" s="13">
        <v>2600.7975190544612</v>
      </c>
      <c r="Q363" s="15"/>
      <c r="R363" s="20">
        <v>86.693250635148701</v>
      </c>
      <c r="T363" s="118">
        <v>105.33835222028557</v>
      </c>
      <c r="U363" s="118">
        <v>253.80967183428453</v>
      </c>
      <c r="V363" s="20">
        <v>57.043856479624402</v>
      </c>
      <c r="W363" s="20">
        <v>45.332636093490933</v>
      </c>
      <c r="X363" s="20">
        <v>64.215333670302897</v>
      </c>
    </row>
    <row r="364" spans="1:24">
      <c r="A364" s="13" t="s">
        <v>69</v>
      </c>
      <c r="B364" s="13">
        <v>60</v>
      </c>
      <c r="C364" s="13" t="s">
        <v>372</v>
      </c>
      <c r="D364" s="14">
        <v>369.61151353295918</v>
      </c>
      <c r="E364" s="17">
        <v>68.7</v>
      </c>
      <c r="F364" s="13" t="s">
        <v>376</v>
      </c>
      <c r="G364" s="13">
        <v>207480419</v>
      </c>
      <c r="H364" s="13" t="s">
        <v>1846</v>
      </c>
      <c r="I364" s="13">
        <v>4.4293533475000002</v>
      </c>
      <c r="J364" s="13">
        <v>1771741339</v>
      </c>
      <c r="K364" s="13">
        <v>400000000</v>
      </c>
      <c r="L364" s="13">
        <v>15.803661281507187</v>
      </c>
      <c r="M364" s="13">
        <v>28000000000</v>
      </c>
      <c r="N364" s="13" t="s">
        <v>1144</v>
      </c>
      <c r="O364" s="13">
        <v>66.533330743728257</v>
      </c>
      <c r="P364" s="13">
        <v>1910.9290317301247</v>
      </c>
      <c r="Q364" s="15"/>
      <c r="R364" s="20">
        <v>63.697634391004158</v>
      </c>
      <c r="T364" s="118">
        <v>-22.101641817031634</v>
      </c>
      <c r="U364" s="118">
        <v>134.05870071551277</v>
      </c>
      <c r="V364" s="20">
        <v>42.471203516954731</v>
      </c>
      <c r="W364" s="20">
        <v>56.459870944744956</v>
      </c>
      <c r="X364" s="20">
        <v>61.40813510806543</v>
      </c>
    </row>
    <row r="365" spans="1:24">
      <c r="A365" s="13" t="s">
        <v>124</v>
      </c>
      <c r="B365" s="13">
        <v>60</v>
      </c>
      <c r="C365" s="13" t="s">
        <v>372</v>
      </c>
      <c r="D365" s="14">
        <v>-846.17507796520113</v>
      </c>
      <c r="E365" s="17">
        <v>1.84</v>
      </c>
      <c r="F365" s="13" t="s">
        <v>221</v>
      </c>
      <c r="G365" s="13">
        <v>72975866</v>
      </c>
      <c r="H365" s="13" t="s">
        <v>1847</v>
      </c>
      <c r="I365" s="13">
        <v>6.27984378825</v>
      </c>
      <c r="J365" s="13">
        <v>25119375153</v>
      </c>
      <c r="K365" s="13">
        <v>4000000000</v>
      </c>
      <c r="L365" s="13">
        <v>0.15923962979319098</v>
      </c>
      <c r="M365" s="13">
        <v>4000000000</v>
      </c>
      <c r="N365" s="13" t="s">
        <v>1307</v>
      </c>
      <c r="O365" s="13">
        <v>36.852657403320535</v>
      </c>
      <c r="P365" s="13">
        <v>414.91289906595392</v>
      </c>
      <c r="Q365" s="16" t="s">
        <v>2390</v>
      </c>
      <c r="R365" s="20">
        <v>13.830429968865131</v>
      </c>
      <c r="T365" s="118">
        <v>-5.7680765962766145</v>
      </c>
      <c r="U365" s="120">
        <v>0.30889978845463517</v>
      </c>
      <c r="V365" s="20">
        <v>24.013265326848646</v>
      </c>
      <c r="W365" s="20">
        <v>57.091314785140831</v>
      </c>
      <c r="X365" s="20">
        <v>41.714334607425258</v>
      </c>
    </row>
    <row r="366" spans="1:24">
      <c r="A366" s="13" t="s">
        <v>475</v>
      </c>
      <c r="B366" s="13">
        <v>60</v>
      </c>
      <c r="C366" s="13" t="s">
        <v>372</v>
      </c>
      <c r="D366" s="14">
        <v>1155.014203278668</v>
      </c>
      <c r="E366" s="17">
        <v>22.32</v>
      </c>
      <c r="F366" s="13" t="s">
        <v>221</v>
      </c>
      <c r="G366" s="13">
        <v>-174076040</v>
      </c>
      <c r="H366" s="13" t="s">
        <v>1848</v>
      </c>
      <c r="I366" s="13">
        <v>69.300584615000005</v>
      </c>
      <c r="J366" s="13">
        <v>13860116923</v>
      </c>
      <c r="K366" s="13">
        <v>200000000</v>
      </c>
      <c r="L366" s="13">
        <v>0.30302774668735744</v>
      </c>
      <c r="M366" s="13">
        <v>4200000000</v>
      </c>
      <c r="N366" s="13" t="s">
        <v>1308</v>
      </c>
      <c r="O366" s="13">
        <v>27.525613905649237</v>
      </c>
      <c r="P366" s="13">
        <v>2163.4064147456543</v>
      </c>
      <c r="Q366" s="15"/>
      <c r="R366" s="20">
        <v>72.113547158188481</v>
      </c>
      <c r="T366" s="118">
        <v>-19.096046246740208</v>
      </c>
      <c r="U366" s="120">
        <v>-5.1517178861904256</v>
      </c>
      <c r="V366" s="20">
        <v>35.863980237000469</v>
      </c>
      <c r="W366" s="20">
        <v>50.589345984179324</v>
      </c>
      <c r="X366" s="20">
        <v>42.901590612304304</v>
      </c>
    </row>
    <row r="367" spans="1:24">
      <c r="A367" s="13" t="s">
        <v>411</v>
      </c>
      <c r="B367" s="13">
        <v>60</v>
      </c>
      <c r="C367" s="13" t="s">
        <v>372</v>
      </c>
      <c r="D367" s="14">
        <v>-137281.825165444</v>
      </c>
      <c r="E367" s="17">
        <v>23.4</v>
      </c>
      <c r="F367" s="13" t="s">
        <v>607</v>
      </c>
      <c r="G367" s="13">
        <v>4783118733</v>
      </c>
      <c r="H367" s="13" t="s">
        <v>1849</v>
      </c>
      <c r="I367" s="13">
        <v>18.268006626666665</v>
      </c>
      <c r="J367" s="13">
        <v>15071105467</v>
      </c>
      <c r="K367" s="13">
        <v>825000000</v>
      </c>
      <c r="L367" s="13">
        <v>1.4232532608153634</v>
      </c>
      <c r="M367" s="13">
        <v>21450000000</v>
      </c>
      <c r="N367" s="13" t="s">
        <v>927</v>
      </c>
      <c r="O367" s="13">
        <v>29.67767813563805</v>
      </c>
      <c r="P367" s="13">
        <v>470</v>
      </c>
      <c r="Q367" s="15"/>
      <c r="R367" s="20">
        <v>15.666666666666666</v>
      </c>
      <c r="T367" s="118">
        <v>-212.90979187243352</v>
      </c>
      <c r="U367" s="118">
        <v>169.83953777348313</v>
      </c>
      <c r="V367" s="20">
        <v>21.314372896918623</v>
      </c>
      <c r="W367" s="20">
        <v>45.612023108831323</v>
      </c>
      <c r="X367" s="20">
        <v>47.051896744788181</v>
      </c>
    </row>
    <row r="368" spans="1:24">
      <c r="A368" s="13" t="s">
        <v>728</v>
      </c>
      <c r="B368" s="13">
        <v>60</v>
      </c>
      <c r="C368" s="13" t="s">
        <v>372</v>
      </c>
      <c r="D368" s="14">
        <v>-522.25456628960387</v>
      </c>
      <c r="E368" s="17">
        <v>2.58</v>
      </c>
      <c r="F368" s="13" t="s">
        <v>699</v>
      </c>
      <c r="G368" s="13" t="s">
        <v>1145</v>
      </c>
      <c r="H368" s="13" t="s">
        <v>1850</v>
      </c>
      <c r="I368" s="13" t="s">
        <v>1096</v>
      </c>
      <c r="J368" s="13" t="s">
        <v>1146</v>
      </c>
      <c r="K368" s="13" t="s">
        <v>928</v>
      </c>
      <c r="L368" s="13" t="s">
        <v>1012</v>
      </c>
      <c r="M368" s="13" t="s">
        <v>1851</v>
      </c>
      <c r="N368" s="13" t="s">
        <v>1409</v>
      </c>
      <c r="P368" s="13">
        <v>139.8840512840903</v>
      </c>
      <c r="Q368" s="15"/>
      <c r="R368" s="20">
        <v>4.6628017094696768</v>
      </c>
      <c r="T368" s="118">
        <v>-1.6155088645528259</v>
      </c>
      <c r="U368" s="118">
        <v>3.7432322034312859</v>
      </c>
      <c r="V368" s="20">
        <v>34.803173129602747</v>
      </c>
      <c r="W368" s="20">
        <v>45.815969651116511</v>
      </c>
      <c r="X368" s="20">
        <v>55.708639650979393</v>
      </c>
    </row>
    <row r="369" spans="1:24">
      <c r="A369" s="13" t="s">
        <v>534</v>
      </c>
      <c r="B369" s="13">
        <v>60</v>
      </c>
      <c r="C369" s="13" t="s">
        <v>372</v>
      </c>
      <c r="D369" s="14">
        <v>-5688.5907933807903</v>
      </c>
      <c r="E369" s="17">
        <v>28.2</v>
      </c>
      <c r="F369" s="13" t="s">
        <v>605</v>
      </c>
      <c r="G369" s="13">
        <v>-142397000</v>
      </c>
      <c r="H369" s="13" t="s">
        <v>1852</v>
      </c>
      <c r="I369" s="13">
        <v>28.502777966101696</v>
      </c>
      <c r="J369" s="13">
        <v>16816639000</v>
      </c>
      <c r="K369" s="13">
        <v>590000000</v>
      </c>
      <c r="L369" s="13">
        <v>0.94727608768910365</v>
      </c>
      <c r="M369" s="13">
        <v>15930000000</v>
      </c>
      <c r="N369" s="13" t="s">
        <v>655</v>
      </c>
      <c r="O369" s="13">
        <v>20.457188238176638</v>
      </c>
      <c r="P369" s="13">
        <v>151.3031543199466</v>
      </c>
      <c r="Q369" s="15"/>
      <c r="R369" s="20">
        <v>5.043438477331553</v>
      </c>
      <c r="T369" s="118">
        <v>-15.835086021201832</v>
      </c>
      <c r="U369" s="118"/>
      <c r="V369" s="20">
        <v>45.659895135244952</v>
      </c>
      <c r="W369" s="20">
        <v>48.233616937638679</v>
      </c>
      <c r="X369" s="20">
        <v>49.972250929713333</v>
      </c>
    </row>
    <row r="370" spans="1:24">
      <c r="A370" s="13" t="s">
        <v>62</v>
      </c>
      <c r="B370" s="13">
        <v>60</v>
      </c>
      <c r="C370" s="13" t="s">
        <v>372</v>
      </c>
      <c r="D370" s="14">
        <v>-2374.2770706188398</v>
      </c>
      <c r="E370" s="17">
        <v>5.22</v>
      </c>
      <c r="F370" s="13" t="s">
        <v>355</v>
      </c>
      <c r="G370" s="13">
        <v>179708663</v>
      </c>
      <c r="H370" s="13" t="s">
        <v>1853</v>
      </c>
      <c r="I370" s="13">
        <v>2.2054626843027045</v>
      </c>
      <c r="J370" s="13">
        <v>1966732279</v>
      </c>
      <c r="K370" s="13">
        <v>891754956</v>
      </c>
      <c r="L370" s="13">
        <v>2.267097981565187</v>
      </c>
      <c r="M370" s="13">
        <v>4458774780</v>
      </c>
      <c r="N370" s="13" t="s">
        <v>1147</v>
      </c>
      <c r="O370" s="13">
        <v>21.054541648124367</v>
      </c>
      <c r="P370" s="13">
        <v>336.0646750954968</v>
      </c>
      <c r="Q370" s="16" t="s">
        <v>2391</v>
      </c>
      <c r="R370" s="20">
        <v>11.20215583651656</v>
      </c>
      <c r="T370" s="118">
        <v>-4.9227752885653775</v>
      </c>
      <c r="U370" s="120">
        <v>-8.6123262203878781</v>
      </c>
      <c r="V370" s="20">
        <v>37.37199831765453</v>
      </c>
      <c r="W370" s="20">
        <v>39.401918051362237</v>
      </c>
      <c r="X370" s="20">
        <v>42.925401697408965</v>
      </c>
    </row>
    <row r="371" spans="1:24">
      <c r="A371" s="13" t="s">
        <v>412</v>
      </c>
      <c r="B371" s="13">
        <v>60</v>
      </c>
      <c r="C371" s="13" t="s">
        <v>372</v>
      </c>
      <c r="D371" s="14">
        <v>-2469.7770358245739</v>
      </c>
      <c r="E371" s="17">
        <v>12.97</v>
      </c>
      <c r="F371" s="13" t="s">
        <v>393</v>
      </c>
      <c r="G371" s="13">
        <v>20464961</v>
      </c>
      <c r="H371" s="13" t="s">
        <v>1854</v>
      </c>
      <c r="I371" s="13">
        <v>12.029771532407407</v>
      </c>
      <c r="J371" s="13">
        <v>2598430651</v>
      </c>
      <c r="K371" s="13">
        <v>216000000</v>
      </c>
      <c r="L371" s="13">
        <v>1.0806522771424929</v>
      </c>
      <c r="M371" s="13">
        <v>2808000000</v>
      </c>
      <c r="N371" s="13" t="s">
        <v>1148</v>
      </c>
      <c r="O371" s="13">
        <v>58.401626917072825</v>
      </c>
      <c r="P371" s="13">
        <v>801.09004828916727</v>
      </c>
      <c r="Q371" s="15"/>
      <c r="R371" s="20">
        <v>26.70300160963891</v>
      </c>
      <c r="T371" s="118">
        <v>-11.65666307349694</v>
      </c>
      <c r="U371" s="120">
        <v>4.8920743685527057</v>
      </c>
      <c r="V371" s="20">
        <v>32.012056217021751</v>
      </c>
      <c r="W371" s="20">
        <v>47.085259947050318</v>
      </c>
      <c r="X371" s="20">
        <v>45.731837917568065</v>
      </c>
    </row>
    <row r="372" spans="1:24">
      <c r="A372" s="13" t="s">
        <v>526</v>
      </c>
      <c r="B372" s="13">
        <v>60</v>
      </c>
      <c r="C372" s="13" t="s">
        <v>372</v>
      </c>
      <c r="D372" s="14">
        <v>-6407.3551192532459</v>
      </c>
      <c r="E372" s="17">
        <v>21.94</v>
      </c>
      <c r="F372" s="13" t="s">
        <v>353</v>
      </c>
      <c r="G372" s="13">
        <v>9266000</v>
      </c>
      <c r="H372" s="13" t="s">
        <v>1855</v>
      </c>
      <c r="I372" s="13">
        <v>16.182393738618313</v>
      </c>
      <c r="J372" s="13">
        <v>8353028000</v>
      </c>
      <c r="K372" s="13">
        <v>516180000</v>
      </c>
      <c r="L372" s="13">
        <v>1.2977066520069129</v>
      </c>
      <c r="M372" s="13">
        <v>10839780000</v>
      </c>
      <c r="N372" s="13" t="s">
        <v>1040</v>
      </c>
      <c r="O372" s="13">
        <v>19.880042034781134</v>
      </c>
      <c r="P372" s="13">
        <v>109.23769959813011</v>
      </c>
      <c r="Q372" s="15"/>
      <c r="R372" s="20">
        <v>3.6412566532710033</v>
      </c>
      <c r="T372" s="118">
        <v>-30.406765754015694</v>
      </c>
      <c r="U372" s="118"/>
      <c r="V372" s="20">
        <v>44.495414684127979</v>
      </c>
      <c r="W372" s="20">
        <v>60.028279981184959</v>
      </c>
      <c r="X372" s="20">
        <v>44.124365223548651</v>
      </c>
    </row>
    <row r="373" spans="1:24">
      <c r="A373" s="13" t="s">
        <v>281</v>
      </c>
      <c r="B373" s="13">
        <v>60</v>
      </c>
      <c r="C373" s="13" t="s">
        <v>372</v>
      </c>
      <c r="D373" s="13">
        <v>-6451.0418219197163</v>
      </c>
      <c r="E373" s="17">
        <v>133.6</v>
      </c>
      <c r="F373" s="13" t="s">
        <v>355</v>
      </c>
      <c r="G373" s="13">
        <v>130778000</v>
      </c>
      <c r="H373" s="13" t="s">
        <v>1856</v>
      </c>
      <c r="I373" s="13">
        <v>43.182221052631576</v>
      </c>
      <c r="J373" s="13">
        <v>4102311000</v>
      </c>
      <c r="K373" s="13">
        <v>95000000</v>
      </c>
      <c r="L373" s="13">
        <v>3.0799712649772286</v>
      </c>
      <c r="M373" s="13">
        <v>12635000000</v>
      </c>
      <c r="N373" s="13" t="s">
        <v>929</v>
      </c>
      <c r="O373" s="13">
        <v>49.065910816726173</v>
      </c>
      <c r="P373" s="13">
        <v>334.11344124973488</v>
      </c>
      <c r="Q373" s="15"/>
      <c r="R373" s="20">
        <v>11.137114708324496</v>
      </c>
      <c r="T373" s="118">
        <v>-55.345053227817971</v>
      </c>
      <c r="U373" s="120">
        <v>98.655380492029394</v>
      </c>
      <c r="V373" s="20">
        <v>45.20108868377406</v>
      </c>
      <c r="W373" s="20">
        <v>40.187447376428381</v>
      </c>
      <c r="X373" s="20">
        <v>50.921701189581341</v>
      </c>
    </row>
    <row r="374" spans="1:24">
      <c r="A374" s="13" t="s">
        <v>510</v>
      </c>
      <c r="B374" s="13">
        <v>60</v>
      </c>
      <c r="C374" s="13" t="s">
        <v>372</v>
      </c>
      <c r="D374" s="14">
        <v>-1289.6218114139169</v>
      </c>
      <c r="E374" s="17">
        <v>2.41</v>
      </c>
      <c r="F374" s="13" t="s">
        <v>349</v>
      </c>
      <c r="G374" s="13">
        <v>-707475000</v>
      </c>
      <c r="H374" s="13" t="s">
        <v>1857</v>
      </c>
      <c r="I374" s="13">
        <v>9.3598098958333331</v>
      </c>
      <c r="J374" s="13">
        <v>7188334000</v>
      </c>
      <c r="K374" s="13">
        <v>768000000</v>
      </c>
      <c r="L374" s="13">
        <v>0.21367955356554105</v>
      </c>
      <c r="M374" s="13">
        <v>1536000000</v>
      </c>
      <c r="N374" s="13" t="s">
        <v>1858</v>
      </c>
      <c r="O374" s="13">
        <v>28.926657046192595</v>
      </c>
      <c r="P374" s="13">
        <v>88.34627888052043</v>
      </c>
      <c r="Q374" s="15"/>
      <c r="R374" s="20">
        <v>2.9448759626840144</v>
      </c>
      <c r="T374" s="118">
        <v>-5.0908029413712175</v>
      </c>
      <c r="U374" s="120">
        <v>0.24044972747929272</v>
      </c>
      <c r="V374" s="20">
        <v>35.528467814567016</v>
      </c>
      <c r="W374" s="20">
        <v>85.950114977319444</v>
      </c>
      <c r="X374" s="20">
        <v>42.880700591258545</v>
      </c>
    </row>
    <row r="375" spans="1:24">
      <c r="A375" s="13" t="s">
        <v>115</v>
      </c>
      <c r="B375" s="13">
        <v>60</v>
      </c>
      <c r="C375" s="13" t="s">
        <v>372</v>
      </c>
      <c r="D375" s="14">
        <v>-27775.598774809539</v>
      </c>
      <c r="E375" s="17">
        <v>82.35</v>
      </c>
      <c r="F375" s="13" t="s">
        <v>287</v>
      </c>
      <c r="G375" s="13">
        <v>3154808</v>
      </c>
      <c r="H375" s="13" t="s">
        <v>1859</v>
      </c>
      <c r="I375" s="13">
        <v>58.567381178571431</v>
      </c>
      <c r="J375" s="13">
        <v>1639886673</v>
      </c>
      <c r="K375" s="13">
        <v>28000000</v>
      </c>
      <c r="L375" s="13">
        <v>1.3830223986459582</v>
      </c>
      <c r="M375" s="13">
        <v>2268000000</v>
      </c>
      <c r="N375" s="13" t="s">
        <v>914</v>
      </c>
      <c r="O375" s="13">
        <v>25.72990536366402</v>
      </c>
      <c r="P375" s="13">
        <v>153.63778646598288</v>
      </c>
      <c r="Q375" s="15"/>
      <c r="R375" s="20">
        <v>5.1212595488660959</v>
      </c>
      <c r="T375" s="118">
        <v>-76.925319740145568</v>
      </c>
      <c r="U375" s="120">
        <v>49.562513457969573</v>
      </c>
      <c r="V375" s="20">
        <v>31.107153868873095</v>
      </c>
      <c r="W375" s="20">
        <v>44.179966832569818</v>
      </c>
      <c r="X375" s="20">
        <v>47.960584384193773</v>
      </c>
    </row>
    <row r="376" spans="1:24">
      <c r="A376" s="13" t="s">
        <v>774</v>
      </c>
      <c r="B376" s="13">
        <v>60</v>
      </c>
      <c r="C376" s="13" t="s">
        <v>372</v>
      </c>
      <c r="D376" s="14">
        <v>-27972</v>
      </c>
      <c r="E376" s="17">
        <v>9.0299999999999994</v>
      </c>
      <c r="F376" s="13" t="s">
        <v>221</v>
      </c>
      <c r="G376" s="13">
        <v>-76276556</v>
      </c>
      <c r="H376" s="13" t="s">
        <v>1860</v>
      </c>
      <c r="I376" s="13">
        <v>6.0428081181818181</v>
      </c>
      <c r="J376" s="13">
        <v>1994126679</v>
      </c>
      <c r="K376" s="13">
        <v>330000000</v>
      </c>
      <c r="L376" s="13">
        <v>1.3238878090352253</v>
      </c>
      <c r="M376" s="13">
        <v>2640000000</v>
      </c>
      <c r="N376" s="13" t="s">
        <v>1192</v>
      </c>
      <c r="O376" s="13">
        <v>65.28167824488348</v>
      </c>
      <c r="Q376" s="15"/>
      <c r="R376" s="165" t="str">
        <f t="shared" ref="R376" si="5">IF(OR(H376="", H377="", Q376=0), "", IF(H376&lt;H377, LN(H377/H376)/10, ""))</f>
        <v/>
      </c>
      <c r="T376" s="118"/>
      <c r="U376" s="118"/>
      <c r="V376" s="20">
        <v>27.863418979196581</v>
      </c>
      <c r="W376" s="20">
        <v>38.382359271937119</v>
      </c>
      <c r="X376" s="20"/>
    </row>
    <row r="377" spans="1:24">
      <c r="A377" s="13" t="s">
        <v>729</v>
      </c>
      <c r="B377" s="13">
        <v>60</v>
      </c>
      <c r="C377" s="13" t="s">
        <v>372</v>
      </c>
      <c r="D377" s="14">
        <v>-103499.63185966089</v>
      </c>
      <c r="E377" s="17">
        <v>145.69999999999999</v>
      </c>
      <c r="F377" s="13" t="s">
        <v>349</v>
      </c>
      <c r="G377" s="13">
        <v>-557334135</v>
      </c>
      <c r="H377" s="13" t="s">
        <v>1861</v>
      </c>
      <c r="I377" s="13">
        <v>19.270090818206953</v>
      </c>
      <c r="J377" s="13">
        <v>6782904588</v>
      </c>
      <c r="K377" s="13">
        <v>351991314</v>
      </c>
      <c r="L377" s="13">
        <v>6.8499936635110457</v>
      </c>
      <c r="M377" s="13">
        <v>46462853448</v>
      </c>
      <c r="N377" s="13" t="s">
        <v>1309</v>
      </c>
      <c r="O377" s="13">
        <v>10.992719225929671</v>
      </c>
      <c r="P377" s="13">
        <v>464.95365827800356</v>
      </c>
      <c r="Q377" s="15"/>
      <c r="R377" s="20">
        <v>15.498455275933452</v>
      </c>
      <c r="T377" s="118">
        <v>-2.3084055026498618</v>
      </c>
      <c r="U377" s="118">
        <v>291.89909683807741</v>
      </c>
      <c r="V377" s="20">
        <v>41.446729528790023</v>
      </c>
      <c r="W377" s="20">
        <v>35.300147677018479</v>
      </c>
      <c r="X377" s="20">
        <v>61.029651859965426</v>
      </c>
    </row>
    <row r="378" spans="1:24">
      <c r="A378" s="13" t="s">
        <v>554</v>
      </c>
      <c r="B378" s="13">
        <v>60</v>
      </c>
      <c r="C378" s="13" t="s">
        <v>372</v>
      </c>
      <c r="D378" s="13">
        <v>-2930133.8456562189</v>
      </c>
      <c r="E378" s="17">
        <v>13037.5</v>
      </c>
      <c r="F378" s="13" t="s">
        <v>233</v>
      </c>
      <c r="G378" s="13">
        <v>-614132063</v>
      </c>
      <c r="H378" s="13">
        <v>607.73900000000003</v>
      </c>
      <c r="I378" s="13">
        <v>1734.2254564875971</v>
      </c>
      <c r="J378" s="13">
        <v>3279541734</v>
      </c>
      <c r="K378" s="13">
        <v>1891070</v>
      </c>
      <c r="L378" s="13">
        <v>6.8341748506012454</v>
      </c>
      <c r="M378" s="13">
        <v>22412961640</v>
      </c>
      <c r="N378" s="13" t="s">
        <v>1310</v>
      </c>
      <c r="O378" s="13">
        <v>23.985322030848558</v>
      </c>
      <c r="P378" s="13">
        <v>789.86409595816235</v>
      </c>
      <c r="Q378" s="15"/>
      <c r="R378" s="20">
        <v>26.32880319860541</v>
      </c>
      <c r="T378" s="118">
        <v>-9526.7399169584678</v>
      </c>
      <c r="U378" s="118">
        <v>13797.112240753031</v>
      </c>
      <c r="V378" s="20">
        <v>30.645091473215675</v>
      </c>
      <c r="W378" s="20">
        <v>43.546776430876612</v>
      </c>
      <c r="X378" s="20">
        <v>50.230249511668887</v>
      </c>
    </row>
    <row r="379" spans="1:24">
      <c r="A379" s="13" t="s">
        <v>46</v>
      </c>
      <c r="B379" s="13">
        <v>60</v>
      </c>
      <c r="C379" s="13" t="s">
        <v>372</v>
      </c>
      <c r="D379" s="14">
        <v>-79312.02903768394</v>
      </c>
      <c r="E379" s="17">
        <v>1006</v>
      </c>
      <c r="F379" s="13" t="s">
        <v>609</v>
      </c>
      <c r="G379" s="13">
        <v>-26123952</v>
      </c>
      <c r="H379" s="13" t="s">
        <v>1862</v>
      </c>
      <c r="I379" s="13">
        <v>621.41825519950817</v>
      </c>
      <c r="J379" s="13">
        <v>5369083553</v>
      </c>
      <c r="K379" s="13">
        <v>8640048</v>
      </c>
      <c r="L379" s="13">
        <v>1.625314337886222</v>
      </c>
      <c r="M379" s="13">
        <v>8726448480</v>
      </c>
      <c r="N379" s="13" t="s">
        <v>946</v>
      </c>
      <c r="O379" s="13">
        <v>12.391752669405619</v>
      </c>
      <c r="P379" s="13">
        <v>501.50119918967539</v>
      </c>
      <c r="Q379" s="15"/>
      <c r="R379" s="20">
        <v>16.716706639655847</v>
      </c>
      <c r="T379" s="118">
        <v>-554.20298194994075</v>
      </c>
      <c r="U379" s="120">
        <v>840.82099613200171</v>
      </c>
      <c r="V379" s="20">
        <v>30.248800313941338</v>
      </c>
      <c r="W379" s="20">
        <v>55.357928960753981</v>
      </c>
      <c r="X379" s="20">
        <v>50.475748521849155</v>
      </c>
    </row>
    <row r="380" spans="1:24">
      <c r="A380" s="13" t="s">
        <v>730</v>
      </c>
      <c r="B380" s="13">
        <v>60</v>
      </c>
      <c r="C380" s="13" t="s">
        <v>372</v>
      </c>
      <c r="D380" s="14">
        <v>2759.9577498079243</v>
      </c>
      <c r="E380" s="17">
        <v>34.520000000000003</v>
      </c>
      <c r="F380" s="13" t="s">
        <v>693</v>
      </c>
      <c r="G380" s="13">
        <v>56374948</v>
      </c>
      <c r="H380" s="13" t="s">
        <v>1863</v>
      </c>
      <c r="I380" s="13">
        <v>8.1805702399999998</v>
      </c>
      <c r="J380" s="13">
        <v>818057024</v>
      </c>
      <c r="K380" s="13">
        <v>100000000</v>
      </c>
      <c r="L380" s="13">
        <v>4.1561894834363038</v>
      </c>
      <c r="M380" s="13">
        <v>3400000000</v>
      </c>
      <c r="N380" s="13" t="s">
        <v>1149</v>
      </c>
      <c r="O380" s="13">
        <v>18.965056441490265</v>
      </c>
      <c r="P380" s="13">
        <v>619.90990461999729</v>
      </c>
      <c r="Q380" s="15"/>
      <c r="R380" s="20">
        <v>20.663663487333242</v>
      </c>
      <c r="T380" s="118">
        <v>-7.4438015428164306</v>
      </c>
      <c r="U380" s="120">
        <v>29.626234431034959</v>
      </c>
      <c r="V380" s="20">
        <v>61.861026164989553</v>
      </c>
      <c r="W380" s="20">
        <v>60.362536254034936</v>
      </c>
      <c r="X380" s="20">
        <v>53.477604271159009</v>
      </c>
    </row>
    <row r="381" spans="1:24">
      <c r="A381" s="13" t="s">
        <v>299</v>
      </c>
      <c r="B381" s="13">
        <v>60</v>
      </c>
      <c r="C381" s="13" t="s">
        <v>372</v>
      </c>
      <c r="D381" s="14">
        <v>-8398.7748195857384</v>
      </c>
      <c r="E381" s="17">
        <v>33.9</v>
      </c>
      <c r="F381" s="13" t="s">
        <v>208</v>
      </c>
      <c r="G381" s="13">
        <v>1787902943</v>
      </c>
      <c r="H381" s="13" t="s">
        <v>1864</v>
      </c>
      <c r="I381" s="13">
        <v>5.1588342840677965</v>
      </c>
      <c r="J381" s="13">
        <v>15218561138</v>
      </c>
      <c r="K381" s="13">
        <v>2950000000</v>
      </c>
      <c r="L381" s="13">
        <v>6.3967939621388927</v>
      </c>
      <c r="M381" s="13">
        <v>97350000000</v>
      </c>
      <c r="N381" s="13" t="s">
        <v>493</v>
      </c>
      <c r="O381" s="13">
        <v>45.204108315085591</v>
      </c>
      <c r="P381" s="13">
        <v>343.0421731574134</v>
      </c>
      <c r="Q381" s="16" t="s">
        <v>2392</v>
      </c>
      <c r="R381" s="20">
        <v>11.434739105247113</v>
      </c>
      <c r="T381" s="118">
        <v>-44.725549744646926</v>
      </c>
      <c r="U381" s="118">
        <v>91.445886391106512</v>
      </c>
      <c r="V381" s="20">
        <v>35.610295082173685</v>
      </c>
      <c r="W381" s="20">
        <v>31.18963332661512</v>
      </c>
      <c r="X381" s="20">
        <v>53.310174330582932</v>
      </c>
    </row>
    <row r="382" spans="1:24">
      <c r="A382" s="13" t="s">
        <v>413</v>
      </c>
      <c r="B382" s="13">
        <v>60</v>
      </c>
      <c r="C382" s="13" t="s">
        <v>372</v>
      </c>
      <c r="D382" s="14">
        <v>-4649.8169410494402</v>
      </c>
      <c r="E382" s="17">
        <v>14.8</v>
      </c>
      <c r="F382" s="13" t="s">
        <v>375</v>
      </c>
      <c r="G382" s="13">
        <v>-12325753</v>
      </c>
      <c r="H382" s="13" t="s">
        <v>1865</v>
      </c>
      <c r="I382" s="13">
        <v>11.039132580357142</v>
      </c>
      <c r="J382" s="13">
        <v>1236382849</v>
      </c>
      <c r="K382" s="13">
        <v>112000000</v>
      </c>
      <c r="L382" s="13">
        <v>1.2682155865136884</v>
      </c>
      <c r="M382" s="13">
        <v>1568000000</v>
      </c>
      <c r="N382" s="13" t="s">
        <v>930</v>
      </c>
      <c r="O382" s="13">
        <v>39.709719523627733</v>
      </c>
      <c r="P382" s="13">
        <v>206.28056256743065</v>
      </c>
      <c r="Q382" s="15"/>
      <c r="R382" s="20">
        <v>6.8760187522476883</v>
      </c>
      <c r="T382" s="118">
        <v>-7.0403167424807478</v>
      </c>
      <c r="U382" s="120">
        <v>-6.4329338478060194</v>
      </c>
      <c r="V382" s="20">
        <v>33.794025698998496</v>
      </c>
      <c r="W382" s="20">
        <v>46.315412206778475</v>
      </c>
      <c r="X382" s="20">
        <v>45.255336845440446</v>
      </c>
    </row>
    <row r="383" spans="1:24">
      <c r="A383" s="13" t="s">
        <v>330</v>
      </c>
      <c r="B383" s="13">
        <v>60</v>
      </c>
      <c r="C383" s="13" t="s">
        <v>372</v>
      </c>
      <c r="D383" s="14">
        <v>-1155.9370049881322</v>
      </c>
      <c r="E383" s="17">
        <v>9.76</v>
      </c>
      <c r="F383" s="13" t="s">
        <v>375</v>
      </c>
      <c r="G383" s="13">
        <v>17617918</v>
      </c>
      <c r="H383" s="13" t="s">
        <v>1866</v>
      </c>
      <c r="I383" s="13">
        <v>9.3241637199999996</v>
      </c>
      <c r="J383" s="13">
        <v>1864832744</v>
      </c>
      <c r="K383" s="13">
        <v>200000000</v>
      </c>
      <c r="L383" s="13">
        <v>0.96523401671887421</v>
      </c>
      <c r="M383" s="13">
        <v>1800000000</v>
      </c>
      <c r="N383" s="13" t="s">
        <v>931</v>
      </c>
      <c r="O383" s="13">
        <v>29.661901014729207</v>
      </c>
      <c r="P383" s="13">
        <v>647.00565224625313</v>
      </c>
      <c r="Q383" s="15"/>
      <c r="R383" s="20">
        <v>21.566855074875104</v>
      </c>
      <c r="T383" s="118">
        <v>-19.21324279131996</v>
      </c>
      <c r="U383" s="120">
        <v>8.8378056883937006</v>
      </c>
      <c r="V383" s="20">
        <v>21.175759424513281</v>
      </c>
      <c r="W383" s="20">
        <v>47.977131410073049</v>
      </c>
      <c r="X383" s="20">
        <v>44.881213243211704</v>
      </c>
    </row>
    <row r="384" spans="1:24">
      <c r="A384" s="13" t="s">
        <v>128</v>
      </c>
      <c r="B384" s="13">
        <v>60</v>
      </c>
      <c r="C384" s="13" t="s">
        <v>372</v>
      </c>
      <c r="D384" s="14">
        <v>12436.764281115202</v>
      </c>
      <c r="E384" s="17">
        <v>37.22</v>
      </c>
      <c r="F384" s="13" t="s">
        <v>208</v>
      </c>
      <c r="G384" s="13">
        <v>-113257471</v>
      </c>
      <c r="H384" s="13" t="s">
        <v>1867</v>
      </c>
      <c r="I384" s="13">
        <v>2.2352464718959935</v>
      </c>
      <c r="J384" s="13">
        <v>739991756</v>
      </c>
      <c r="K384" s="13">
        <v>331056000</v>
      </c>
      <c r="L384" s="13">
        <v>15.658228495183398</v>
      </c>
      <c r="M384" s="13">
        <v>11586960000</v>
      </c>
      <c r="N384" s="13" t="s">
        <v>1382</v>
      </c>
      <c r="O384" s="13">
        <v>64.042258539502512</v>
      </c>
      <c r="P384" s="13">
        <v>3000</v>
      </c>
      <c r="Q384" s="16" t="s">
        <v>2203</v>
      </c>
      <c r="R384" s="20">
        <v>100</v>
      </c>
      <c r="T384" s="120">
        <v>35.492859709841795</v>
      </c>
      <c r="U384" s="118">
        <v>51.131372883411963</v>
      </c>
      <c r="V384" s="20">
        <v>55.344170271356312</v>
      </c>
      <c r="W384" s="20">
        <v>58.297581371480724</v>
      </c>
      <c r="X384" s="20">
        <v>65.217442115820134</v>
      </c>
    </row>
    <row r="385" spans="1:24">
      <c r="A385" s="13" t="s">
        <v>513</v>
      </c>
      <c r="B385" s="13">
        <v>60</v>
      </c>
      <c r="C385" s="13" t="s">
        <v>372</v>
      </c>
      <c r="D385" s="13">
        <v>-387.58330819703701</v>
      </c>
      <c r="E385" s="17">
        <v>12.18</v>
      </c>
      <c r="F385" s="13" t="s">
        <v>353</v>
      </c>
      <c r="G385" s="13">
        <v>-12902172</v>
      </c>
      <c r="H385" s="13" t="s">
        <v>1868</v>
      </c>
      <c r="I385" s="13">
        <v>10.727444488188976</v>
      </c>
      <c r="J385" s="13">
        <v>2452293810</v>
      </c>
      <c r="K385" s="13">
        <v>228600000</v>
      </c>
      <c r="L385" s="13">
        <v>1.1186261567899158</v>
      </c>
      <c r="M385" s="13">
        <v>2743200000</v>
      </c>
      <c r="N385" s="13" t="s">
        <v>1188</v>
      </c>
      <c r="O385" s="13">
        <v>45.152623224898072</v>
      </c>
      <c r="P385" s="13">
        <v>335.20172389515324</v>
      </c>
      <c r="Q385" s="15"/>
      <c r="R385" s="20">
        <v>11.173390796505108</v>
      </c>
      <c r="T385" s="118">
        <v>-5.2503429860365713</v>
      </c>
      <c r="U385" s="118"/>
      <c r="V385" s="20">
        <v>40.398771938352297</v>
      </c>
      <c r="W385" s="20">
        <v>53.797001579553033</v>
      </c>
      <c r="X385" s="20">
        <v>43.466706214572405</v>
      </c>
    </row>
    <row r="386" spans="1:24">
      <c r="A386" s="13" t="s">
        <v>304</v>
      </c>
      <c r="B386" s="13">
        <v>60</v>
      </c>
      <c r="C386" s="13" t="s">
        <v>372</v>
      </c>
      <c r="D386" s="14">
        <v>-10397.46680516643</v>
      </c>
      <c r="E386" s="17">
        <v>82.55</v>
      </c>
      <c r="F386" s="13" t="s">
        <v>349</v>
      </c>
      <c r="G386" s="13">
        <v>2866179</v>
      </c>
      <c r="H386" s="13" t="s">
        <v>1869</v>
      </c>
      <c r="I386" s="13">
        <v>9.8288808003811337</v>
      </c>
      <c r="J386" s="13">
        <v>206308208</v>
      </c>
      <c r="K386" s="13">
        <v>20990000</v>
      </c>
      <c r="L386" s="13">
        <v>8.4445016361152234</v>
      </c>
      <c r="M386" s="13">
        <v>1742170000</v>
      </c>
      <c r="N386" s="13" t="s">
        <v>1410</v>
      </c>
      <c r="O386" s="13">
        <v>43.190922374501532</v>
      </c>
      <c r="P386" s="13">
        <v>1134.8004769671243</v>
      </c>
      <c r="Q386" s="15"/>
      <c r="R386" s="20">
        <v>37.826682565570806</v>
      </c>
      <c r="T386" s="120">
        <v>123.98925593569714</v>
      </c>
      <c r="U386" s="120">
        <v>77.713248298265754</v>
      </c>
      <c r="V386" s="20">
        <v>57.304674404108653</v>
      </c>
      <c r="W386" s="20">
        <v>64.001044577628804</v>
      </c>
      <c r="X386" s="20">
        <v>63.812763873356225</v>
      </c>
    </row>
    <row r="387" spans="1:24">
      <c r="A387" s="13" t="s">
        <v>671</v>
      </c>
      <c r="B387" s="13">
        <v>60</v>
      </c>
      <c r="C387" s="13" t="s">
        <v>372</v>
      </c>
      <c r="D387" s="14">
        <v>-350.57122654388542</v>
      </c>
      <c r="E387" s="17">
        <v>2.1800000000000002</v>
      </c>
      <c r="F387" s="13" t="s">
        <v>255</v>
      </c>
      <c r="G387" s="13" t="s">
        <v>1042</v>
      </c>
      <c r="H387" s="13" t="s">
        <v>1870</v>
      </c>
      <c r="I387" s="13" t="s">
        <v>846</v>
      </c>
      <c r="J387" s="13" t="s">
        <v>1043</v>
      </c>
      <c r="K387" s="13" t="s">
        <v>932</v>
      </c>
      <c r="L387" s="13" t="s">
        <v>1216</v>
      </c>
      <c r="M387" s="13" t="s">
        <v>1871</v>
      </c>
      <c r="N387" s="13" t="s">
        <v>933</v>
      </c>
      <c r="P387" s="13">
        <v>183.796319830187</v>
      </c>
      <c r="Q387" s="15"/>
      <c r="R387" s="20">
        <v>6.126543994339567</v>
      </c>
      <c r="T387" s="118">
        <v>-0.73511391429109896</v>
      </c>
      <c r="U387" s="118"/>
      <c r="V387" s="20">
        <v>63.391641449069866</v>
      </c>
      <c r="W387" s="20">
        <v>37.138779897382463</v>
      </c>
      <c r="X387" s="20"/>
    </row>
    <row r="388" spans="1:24">
      <c r="A388" s="13" t="s">
        <v>47</v>
      </c>
      <c r="B388" s="13">
        <v>60</v>
      </c>
      <c r="C388" s="13" t="s">
        <v>372</v>
      </c>
      <c r="D388" s="14">
        <v>1168.7749569166251</v>
      </c>
      <c r="E388" s="17">
        <v>2.0099999999999998</v>
      </c>
      <c r="F388" s="13" t="s">
        <v>609</v>
      </c>
      <c r="G388" s="13">
        <v>-92415212</v>
      </c>
      <c r="H388" s="13" t="s">
        <v>1872</v>
      </c>
      <c r="I388" s="13">
        <v>4.771295018</v>
      </c>
      <c r="J388" s="13">
        <v>7156942527</v>
      </c>
      <c r="K388" s="13">
        <v>1500000000</v>
      </c>
      <c r="L388" s="13">
        <v>0.41917340941083681</v>
      </c>
      <c r="M388" s="13">
        <v>3000000000</v>
      </c>
      <c r="N388" s="13" t="s">
        <v>1312</v>
      </c>
      <c r="O388" s="13">
        <v>39.653387092963925</v>
      </c>
      <c r="P388" s="13">
        <v>2723.9669934664494</v>
      </c>
      <c r="Q388" s="16" t="s">
        <v>2245</v>
      </c>
      <c r="R388" s="20">
        <v>90.798899782214974</v>
      </c>
      <c r="T388" s="118">
        <v>-3.3558474836355612</v>
      </c>
      <c r="U388" s="120">
        <v>-4.8861149406170812</v>
      </c>
      <c r="V388" s="20">
        <v>33.58492337740104</v>
      </c>
      <c r="W388" s="20">
        <v>49.993814415888046</v>
      </c>
      <c r="X388" s="20">
        <v>37.462776877298268</v>
      </c>
    </row>
    <row r="389" spans="1:24">
      <c r="A389" s="13" t="s">
        <v>269</v>
      </c>
      <c r="B389" s="13">
        <v>60</v>
      </c>
      <c r="C389" s="13" t="s">
        <v>372</v>
      </c>
      <c r="D389" s="14">
        <v>-6985.3697717515215</v>
      </c>
      <c r="E389" s="17">
        <v>36.22</v>
      </c>
      <c r="F389" s="13" t="s">
        <v>352</v>
      </c>
      <c r="G389" s="13">
        <v>542874000</v>
      </c>
      <c r="H389" s="13" t="s">
        <v>1873</v>
      </c>
      <c r="I389" s="13">
        <v>19.696161920776525</v>
      </c>
      <c r="J389" s="13">
        <v>15648837000</v>
      </c>
      <c r="K389" s="13">
        <v>794512000</v>
      </c>
      <c r="L389" s="13">
        <v>1.8277672647494507</v>
      </c>
      <c r="M389" s="13">
        <v>28602432000</v>
      </c>
      <c r="N389" s="13" t="s">
        <v>934</v>
      </c>
      <c r="O389" s="13">
        <v>49.394277753346181</v>
      </c>
      <c r="P389" s="13">
        <v>542.09034646726934</v>
      </c>
      <c r="Q389" s="15"/>
      <c r="R389" s="20">
        <v>18.069678215575646</v>
      </c>
      <c r="T389" s="118">
        <v>-13.122265440372871</v>
      </c>
      <c r="U389" s="120">
        <v>19.427966686776088</v>
      </c>
      <c r="V389" s="20">
        <v>45.974493539356445</v>
      </c>
      <c r="W389" s="20">
        <v>49.04621866204203</v>
      </c>
      <c r="X389" s="20">
        <v>50.491666935327743</v>
      </c>
    </row>
    <row r="390" spans="1:24">
      <c r="A390" s="13" t="s">
        <v>773</v>
      </c>
      <c r="B390" s="13">
        <v>60</v>
      </c>
      <c r="C390" s="13" t="s">
        <v>372</v>
      </c>
      <c r="D390" s="14">
        <v>-402396</v>
      </c>
      <c r="E390" s="17">
        <v>158.4</v>
      </c>
      <c r="F390" s="13" t="s">
        <v>355</v>
      </c>
      <c r="G390" s="13">
        <v>153759371</v>
      </c>
      <c r="H390" s="13" t="s">
        <v>1874</v>
      </c>
      <c r="I390" s="13">
        <v>31.156142591792655</v>
      </c>
      <c r="J390" s="13">
        <v>2885058804</v>
      </c>
      <c r="K390" s="13">
        <v>92600000</v>
      </c>
      <c r="L390" s="13">
        <v>5.1033275230254196</v>
      </c>
      <c r="M390" s="13">
        <v>14723400000</v>
      </c>
      <c r="N390" s="13" t="s">
        <v>911</v>
      </c>
      <c r="O390" s="13">
        <v>66.431714470543696</v>
      </c>
      <c r="Q390" s="15"/>
      <c r="R390" s="165" t="str">
        <f t="shared" ref="R390:R419" si="6">IF(OR(H390="", H391="", Q390=0), "", IF(H390&lt;H391, LN(H391/H390)/10, ""))</f>
        <v/>
      </c>
      <c r="T390" s="118"/>
      <c r="U390" s="118"/>
      <c r="V390" s="20">
        <v>55.134586716338106</v>
      </c>
      <c r="W390" s="20">
        <v>39.152723418097459</v>
      </c>
      <c r="X390" s="20"/>
    </row>
    <row r="391" spans="1:24">
      <c r="A391" s="13" t="s">
        <v>87</v>
      </c>
      <c r="B391" s="13">
        <v>60</v>
      </c>
      <c r="C391" s="13" t="s">
        <v>372</v>
      </c>
      <c r="D391" s="14">
        <v>-3962.7908561729087</v>
      </c>
      <c r="E391" s="17">
        <v>24.56</v>
      </c>
      <c r="F391" s="13" t="s">
        <v>255</v>
      </c>
      <c r="G391" s="13">
        <v>-53375203</v>
      </c>
      <c r="H391" s="13" t="s">
        <v>1875</v>
      </c>
      <c r="I391" s="13">
        <v>26.419594731092438</v>
      </c>
      <c r="J391" s="13">
        <v>3143931773</v>
      </c>
      <c r="K391" s="13">
        <v>119000000</v>
      </c>
      <c r="L391" s="13">
        <v>0.90841665984206454</v>
      </c>
      <c r="M391" s="13">
        <v>2856000000</v>
      </c>
      <c r="N391" s="13" t="s">
        <v>935</v>
      </c>
      <c r="O391" s="13">
        <v>16.978167674945848</v>
      </c>
      <c r="P391" s="13">
        <v>211.54553952191645</v>
      </c>
      <c r="Q391" s="15"/>
      <c r="R391" s="20">
        <v>7.0515179840638815</v>
      </c>
      <c r="T391" s="118">
        <v>-18.34519011688009</v>
      </c>
      <c r="U391" s="120">
        <v>-21.382726639014145</v>
      </c>
      <c r="V391" s="20">
        <v>40.868249821685588</v>
      </c>
      <c r="W391" s="20">
        <v>42.561998630949809</v>
      </c>
      <c r="X391" s="20">
        <v>42.182384817612373</v>
      </c>
    </row>
    <row r="392" spans="1:24">
      <c r="A392" s="13" t="s">
        <v>117</v>
      </c>
      <c r="B392" s="13">
        <v>60</v>
      </c>
      <c r="C392" s="13" t="s">
        <v>372</v>
      </c>
      <c r="D392" s="14">
        <v>-625.60982006220729</v>
      </c>
      <c r="E392" s="17">
        <v>1.65</v>
      </c>
      <c r="F392" s="13" t="s">
        <v>255</v>
      </c>
      <c r="G392" s="13">
        <v>16935617</v>
      </c>
      <c r="H392" s="13" t="s">
        <v>1876</v>
      </c>
      <c r="I392" s="13">
        <v>8.3590380909090918</v>
      </c>
      <c r="J392" s="13">
        <v>2298735475</v>
      </c>
      <c r="K392" s="13">
        <v>275000000</v>
      </c>
      <c r="L392" s="13">
        <v>0.11963098972925539</v>
      </c>
      <c r="M392" s="13">
        <v>275000000</v>
      </c>
      <c r="N392" s="13" t="s">
        <v>1207</v>
      </c>
      <c r="O392" s="13">
        <v>74.905061634829337</v>
      </c>
      <c r="P392" s="13">
        <v>346.16988251854377</v>
      </c>
      <c r="Q392" s="15"/>
      <c r="R392" s="20">
        <v>11.538996083951458</v>
      </c>
      <c r="T392" s="118">
        <v>-4.2437772815129859</v>
      </c>
      <c r="U392" s="120">
        <v>-4.871305413817657</v>
      </c>
      <c r="V392" s="20">
        <v>32.678544749830635</v>
      </c>
      <c r="W392" s="20">
        <v>37.835064011187683</v>
      </c>
      <c r="X392" s="20">
        <v>39.235290562602891</v>
      </c>
    </row>
    <row r="393" spans="1:24">
      <c r="A393" s="13" t="s">
        <v>521</v>
      </c>
      <c r="B393" s="13">
        <v>60</v>
      </c>
      <c r="C393" s="13" t="s">
        <v>372</v>
      </c>
      <c r="D393" s="14">
        <v>-70385.671435146825</v>
      </c>
      <c r="E393" s="17">
        <v>46.2</v>
      </c>
      <c r="F393" s="13" t="s">
        <v>200</v>
      </c>
      <c r="G393" s="13">
        <v>481101194</v>
      </c>
      <c r="H393" s="13" t="s">
        <v>1877</v>
      </c>
      <c r="I393" s="13">
        <v>17.380955128301888</v>
      </c>
      <c r="J393" s="13">
        <v>4605953109</v>
      </c>
      <c r="K393" s="13">
        <v>265000000</v>
      </c>
      <c r="L393" s="13">
        <v>2.4739722116871423</v>
      </c>
      <c r="M393" s="13">
        <v>11395000000</v>
      </c>
      <c r="N393" s="13" t="s">
        <v>936</v>
      </c>
      <c r="O393" s="13">
        <v>71.885404838781412</v>
      </c>
      <c r="P393" s="13">
        <v>817.46998868365108</v>
      </c>
      <c r="Q393" s="15"/>
      <c r="R393" s="20">
        <v>27.248999622788368</v>
      </c>
      <c r="T393" s="118">
        <v>14.40525236726117</v>
      </c>
      <c r="U393" s="118"/>
      <c r="V393" s="20">
        <v>49.419622736565607</v>
      </c>
      <c r="W393" s="20">
        <v>45.586213698857954</v>
      </c>
      <c r="X393" s="20">
        <v>68.753702319223748</v>
      </c>
    </row>
    <row r="394" spans="1:24">
      <c r="A394" s="13" t="s">
        <v>503</v>
      </c>
      <c r="B394" s="13">
        <v>60</v>
      </c>
      <c r="C394" s="13" t="s">
        <v>372</v>
      </c>
      <c r="D394" s="14">
        <v>-394.32596512884999</v>
      </c>
      <c r="E394" s="17">
        <v>2.97</v>
      </c>
      <c r="F394" s="13" t="s">
        <v>375</v>
      </c>
      <c r="G394" s="13">
        <v>-44498491</v>
      </c>
      <c r="H394" s="13" t="s">
        <v>1878</v>
      </c>
      <c r="I394" s="13">
        <v>1.8920559537499999</v>
      </c>
      <c r="J394" s="13">
        <v>1513644763</v>
      </c>
      <c r="K394" s="13">
        <v>800000000</v>
      </c>
      <c r="L394" s="13">
        <v>1.0570511913435001</v>
      </c>
      <c r="M394" s="13">
        <v>1600000000</v>
      </c>
      <c r="N394" s="13" t="s">
        <v>937</v>
      </c>
      <c r="O394" s="13">
        <v>46.763872835832537</v>
      </c>
      <c r="P394" s="13">
        <v>684.04910200510221</v>
      </c>
      <c r="Q394" s="15"/>
      <c r="R394" s="20">
        <v>22.801636733503408</v>
      </c>
      <c r="T394" s="118">
        <v>-6.7642537694577243</v>
      </c>
      <c r="U394" s="120">
        <v>-1.9925340286880466</v>
      </c>
      <c r="V394" s="20">
        <v>29.361953656356981</v>
      </c>
      <c r="W394" s="20">
        <v>41.620179883829948</v>
      </c>
      <c r="X394" s="20">
        <v>42.16374926513501</v>
      </c>
    </row>
    <row r="395" spans="1:24">
      <c r="A395" s="13" t="s">
        <v>59</v>
      </c>
      <c r="B395" s="13">
        <v>60</v>
      </c>
      <c r="C395" s="13" t="s">
        <v>372</v>
      </c>
      <c r="D395" s="14">
        <v>-2234.5804584216467</v>
      </c>
      <c r="E395" s="17">
        <v>18.7</v>
      </c>
      <c r="F395" s="13" t="s">
        <v>352</v>
      </c>
      <c r="G395" s="13">
        <v>26168114</v>
      </c>
      <c r="H395" s="13" t="s">
        <v>1879</v>
      </c>
      <c r="I395" s="13">
        <v>40.814316947577971</v>
      </c>
      <c r="J395" s="13">
        <v>3075358782</v>
      </c>
      <c r="K395" s="13">
        <v>75350000</v>
      </c>
      <c r="L395" s="13">
        <v>0.46552291992056749</v>
      </c>
      <c r="M395" s="13">
        <v>1431650000</v>
      </c>
      <c r="N395" s="13" t="s">
        <v>1880</v>
      </c>
      <c r="O395" s="13">
        <v>12.347946587833629</v>
      </c>
      <c r="P395" s="13">
        <v>430.55601138940517</v>
      </c>
      <c r="Q395" s="15"/>
      <c r="R395" s="20">
        <v>14.351867046313506</v>
      </c>
      <c r="T395" s="118">
        <v>-14.885732640948355</v>
      </c>
      <c r="U395" s="118">
        <v>32.452984701463841</v>
      </c>
      <c r="V395" s="20">
        <v>34.412278707058192</v>
      </c>
      <c r="W395" s="20">
        <v>47.786127977376239</v>
      </c>
      <c r="X395" s="20">
        <v>57.921060411515001</v>
      </c>
    </row>
    <row r="396" spans="1:24">
      <c r="A396" s="13" t="s">
        <v>177</v>
      </c>
      <c r="B396" s="13">
        <v>60</v>
      </c>
      <c r="C396" s="13" t="s">
        <v>372</v>
      </c>
      <c r="D396" s="14">
        <v>-13588.684116354947</v>
      </c>
      <c r="E396" s="17">
        <v>16.920000000000002</v>
      </c>
      <c r="F396" s="13" t="s">
        <v>255</v>
      </c>
      <c r="G396" s="13">
        <v>34312463</v>
      </c>
      <c r="H396" s="13" t="s">
        <v>1881</v>
      </c>
      <c r="I396" s="13">
        <v>14.046043748713631</v>
      </c>
      <c r="J396" s="13">
        <v>2673958636</v>
      </c>
      <c r="K396" s="13">
        <v>190370946</v>
      </c>
      <c r="L396" s="13">
        <v>1.1391107906427616</v>
      </c>
      <c r="M396" s="13">
        <v>3045935136</v>
      </c>
      <c r="N396" s="13" t="s">
        <v>1313</v>
      </c>
      <c r="O396" s="13">
        <v>43.052176938168252</v>
      </c>
      <c r="P396" s="13">
        <v>245.75386679049632</v>
      </c>
      <c r="Q396" s="15"/>
      <c r="R396" s="20">
        <v>8.1917955596832108</v>
      </c>
      <c r="T396" s="118">
        <v>-3.5575842351009257</v>
      </c>
      <c r="U396" s="120">
        <v>17.62481235250597</v>
      </c>
      <c r="V396" s="20">
        <v>46.716451619086918</v>
      </c>
      <c r="W396" s="20">
        <v>57.892151955375574</v>
      </c>
      <c r="X396" s="20">
        <v>52.251105076535616</v>
      </c>
    </row>
    <row r="397" spans="1:24">
      <c r="A397" s="13" t="s">
        <v>164</v>
      </c>
      <c r="B397" s="13">
        <v>60</v>
      </c>
      <c r="C397" s="13" t="s">
        <v>372</v>
      </c>
      <c r="D397" s="14">
        <v>-2454.9224933582359</v>
      </c>
      <c r="E397" s="17">
        <v>15.59</v>
      </c>
      <c r="F397" s="13" t="s">
        <v>609</v>
      </c>
      <c r="G397" s="13">
        <v>27939397</v>
      </c>
      <c r="H397" s="13" t="s">
        <v>1882</v>
      </c>
      <c r="I397" s="13">
        <v>56.575962168746287</v>
      </c>
      <c r="J397" s="13">
        <v>19043468866</v>
      </c>
      <c r="K397" s="13">
        <v>336600000</v>
      </c>
      <c r="L397" s="13">
        <v>0.26513026778511078</v>
      </c>
      <c r="M397" s="13">
        <v>5049000000</v>
      </c>
      <c r="N397" s="13" t="s">
        <v>1036</v>
      </c>
      <c r="O397" s="13">
        <v>0.1546630731356351</v>
      </c>
      <c r="P397" s="13">
        <v>406.32136744112483</v>
      </c>
      <c r="Q397" s="15"/>
      <c r="R397" s="20">
        <v>13.544045581370828</v>
      </c>
      <c r="T397" s="118">
        <v>-7.330673818050748</v>
      </c>
      <c r="U397" s="120">
        <v>12.830012013077745</v>
      </c>
      <c r="V397" s="20">
        <v>38.535298681131962</v>
      </c>
      <c r="W397" s="20">
        <v>49.397733099836017</v>
      </c>
      <c r="X397" s="20">
        <v>52.279702680751747</v>
      </c>
    </row>
    <row r="398" spans="1:24">
      <c r="A398" s="13" t="s">
        <v>176</v>
      </c>
      <c r="B398" s="13">
        <v>60</v>
      </c>
      <c r="C398" s="13" t="s">
        <v>372</v>
      </c>
      <c r="D398" s="14">
        <v>-715.6872131031688</v>
      </c>
      <c r="E398" s="17">
        <v>1.24</v>
      </c>
      <c r="F398" s="13" t="s">
        <v>233</v>
      </c>
      <c r="G398" s="13" t="s">
        <v>1044</v>
      </c>
      <c r="H398" s="13" t="s">
        <v>1883</v>
      </c>
      <c r="I398" s="13" t="s">
        <v>1058</v>
      </c>
      <c r="J398" s="13" t="s">
        <v>1045</v>
      </c>
      <c r="K398" s="13" t="s">
        <v>1060</v>
      </c>
      <c r="L398" s="13" t="s">
        <v>1244</v>
      </c>
      <c r="M398" s="13" t="s">
        <v>1411</v>
      </c>
      <c r="N398" s="13" t="s">
        <v>1314</v>
      </c>
      <c r="O398" s="13">
        <v>0.1546630731356351</v>
      </c>
      <c r="P398" s="13">
        <v>913.99850851946428</v>
      </c>
      <c r="Q398" s="16" t="s">
        <v>2223</v>
      </c>
      <c r="R398" s="20">
        <v>30.46661695064881</v>
      </c>
      <c r="T398" s="118">
        <v>-32.519054429575171</v>
      </c>
      <c r="U398" s="120">
        <v>-20.085344827206573</v>
      </c>
      <c r="V398" s="20">
        <v>27.48074412587507</v>
      </c>
      <c r="W398" s="20">
        <v>43.743563863937311</v>
      </c>
      <c r="X398" s="20">
        <v>29.206453397513652</v>
      </c>
    </row>
    <row r="399" spans="1:24">
      <c r="A399" s="13" t="s">
        <v>125</v>
      </c>
      <c r="B399" s="13">
        <v>60</v>
      </c>
      <c r="C399" s="13" t="s">
        <v>372</v>
      </c>
      <c r="D399" s="14">
        <v>709.07698689204324</v>
      </c>
      <c r="E399" s="17">
        <v>8.49</v>
      </c>
      <c r="F399" s="13" t="s">
        <v>349</v>
      </c>
      <c r="G399" s="13">
        <v>502484611</v>
      </c>
      <c r="H399" s="13" t="s">
        <v>1884</v>
      </c>
      <c r="I399" s="13">
        <v>8.786142922222222</v>
      </c>
      <c r="J399" s="13">
        <v>4744517178</v>
      </c>
      <c r="K399" s="13">
        <v>540000000</v>
      </c>
      <c r="L399" s="13">
        <v>0.9105246831082292</v>
      </c>
      <c r="M399" s="13">
        <v>4320000000</v>
      </c>
      <c r="N399" s="13" t="s">
        <v>938</v>
      </c>
      <c r="O399" s="13">
        <v>2.2395483807479692</v>
      </c>
      <c r="P399" s="13">
        <v>1562.1000814073298</v>
      </c>
      <c r="Q399" s="15"/>
      <c r="R399" s="20">
        <v>52.070002713577658</v>
      </c>
      <c r="T399" s="118">
        <v>5.0219803119362982</v>
      </c>
      <c r="U399" s="118">
        <v>13.28268102095393</v>
      </c>
      <c r="V399" s="20">
        <v>44.422760390805308</v>
      </c>
      <c r="W399" s="20">
        <v>68.648777828825104</v>
      </c>
      <c r="X399" s="20">
        <v>67.597577452592745</v>
      </c>
    </row>
    <row r="400" spans="1:24">
      <c r="A400" s="13" t="s">
        <v>762</v>
      </c>
      <c r="B400" s="13">
        <v>60</v>
      </c>
      <c r="C400" s="13" t="s">
        <v>372</v>
      </c>
      <c r="D400" s="14">
        <v>-2332.9797986468038</v>
      </c>
      <c r="E400" s="17">
        <v>11.03</v>
      </c>
      <c r="F400" s="13" t="s">
        <v>233</v>
      </c>
      <c r="G400" s="13">
        <v>4586945</v>
      </c>
      <c r="H400" s="13" t="s">
        <v>1885</v>
      </c>
      <c r="I400" s="13">
        <v>5.2664881011494256</v>
      </c>
      <c r="J400" s="13">
        <v>4581844648</v>
      </c>
      <c r="K400" s="13">
        <v>870000000</v>
      </c>
      <c r="L400" s="13">
        <v>2.0886784112545929</v>
      </c>
      <c r="M400" s="13">
        <v>9570000000</v>
      </c>
      <c r="N400" s="13" t="s">
        <v>1165</v>
      </c>
      <c r="O400" s="13">
        <v>31.112677480950666</v>
      </c>
      <c r="P400" s="13">
        <v>220.65397173188484</v>
      </c>
      <c r="Q400" s="15"/>
      <c r="R400" s="20">
        <v>7.3551323910628277</v>
      </c>
      <c r="T400" s="118"/>
      <c r="U400" s="118"/>
      <c r="V400" s="20">
        <v>45.498900890265283</v>
      </c>
      <c r="W400" s="20">
        <v>40.931923271004045</v>
      </c>
      <c r="X400" s="20"/>
    </row>
    <row r="401" spans="1:24">
      <c r="A401" s="13" t="s">
        <v>270</v>
      </c>
      <c r="B401" s="13">
        <v>60</v>
      </c>
      <c r="C401" s="13" t="s">
        <v>372</v>
      </c>
      <c r="D401" s="14">
        <v>-247703.7318409532</v>
      </c>
      <c r="E401" s="17">
        <v>527</v>
      </c>
      <c r="F401" s="13" t="s">
        <v>352</v>
      </c>
      <c r="G401" s="13">
        <v>1610250000</v>
      </c>
      <c r="H401" s="13" t="s">
        <v>1886</v>
      </c>
      <c r="I401" s="13">
        <v>487.93229091873144</v>
      </c>
      <c r="J401" s="13">
        <v>88342093000</v>
      </c>
      <c r="K401" s="13">
        <v>181054000</v>
      </c>
      <c r="L401" s="13">
        <v>1.0575237786136673</v>
      </c>
      <c r="M401" s="13">
        <v>93423864000</v>
      </c>
      <c r="N401" s="13" t="s">
        <v>1150</v>
      </c>
      <c r="O401" s="13">
        <v>61.162598530587559</v>
      </c>
      <c r="P401" s="13">
        <v>1022.9830353493574</v>
      </c>
      <c r="Q401" s="15"/>
      <c r="R401" s="20">
        <v>34.099434511645242</v>
      </c>
      <c r="T401" s="118">
        <v>66.575397751538503</v>
      </c>
      <c r="U401" s="118">
        <v>685.3830656515072</v>
      </c>
      <c r="V401" s="20">
        <v>46.904103503110491</v>
      </c>
      <c r="W401" s="20">
        <v>20.569173981310275</v>
      </c>
      <c r="X401" s="20">
        <v>61.86498548945378</v>
      </c>
    </row>
    <row r="402" spans="1:24">
      <c r="A402" s="13" t="s">
        <v>731</v>
      </c>
      <c r="B402" s="13">
        <v>60</v>
      </c>
      <c r="C402" s="13" t="s">
        <v>372</v>
      </c>
      <c r="D402" s="14">
        <v>-763.72170091485452</v>
      </c>
      <c r="E402" s="17">
        <v>3.22</v>
      </c>
      <c r="F402" s="13" t="s">
        <v>221</v>
      </c>
      <c r="G402" s="13">
        <v>-82420523</v>
      </c>
      <c r="H402" s="13" t="s">
        <v>1887</v>
      </c>
      <c r="I402" s="13">
        <v>7.2132705320435306</v>
      </c>
      <c r="J402" s="13">
        <v>8948062095</v>
      </c>
      <c r="K402" s="13">
        <v>1240500000</v>
      </c>
      <c r="L402" s="13">
        <v>0.41590010892744034</v>
      </c>
      <c r="M402" s="13">
        <v>3721500000</v>
      </c>
      <c r="N402" s="13" t="s">
        <v>1304</v>
      </c>
      <c r="O402" s="13">
        <v>20.064725677726244</v>
      </c>
      <c r="P402" s="13">
        <v>469.76395348928014</v>
      </c>
      <c r="Q402" s="15"/>
      <c r="R402" s="20">
        <v>15.658798449642671</v>
      </c>
      <c r="T402" s="118">
        <v>-2.0944520012425549</v>
      </c>
      <c r="U402" s="118"/>
      <c r="V402" s="20">
        <v>37.637841221035679</v>
      </c>
      <c r="W402" s="20">
        <v>44.448942088444248</v>
      </c>
      <c r="X402" s="20">
        <v>46.120931685055716</v>
      </c>
    </row>
    <row r="403" spans="1:24">
      <c r="A403" s="13" t="s">
        <v>184</v>
      </c>
      <c r="B403" s="13">
        <v>60</v>
      </c>
      <c r="C403" s="13" t="s">
        <v>372</v>
      </c>
      <c r="D403" s="14">
        <v>-11096.31016507148</v>
      </c>
      <c r="E403" s="17">
        <v>30.7</v>
      </c>
      <c r="F403" s="13" t="s">
        <v>355</v>
      </c>
      <c r="G403" s="13">
        <v>-217874647</v>
      </c>
      <c r="H403" s="13" t="s">
        <v>1888</v>
      </c>
      <c r="I403" s="13">
        <v>11.432942799595141</v>
      </c>
      <c r="J403" s="13">
        <v>5647873743</v>
      </c>
      <c r="K403" s="13">
        <v>494000000</v>
      </c>
      <c r="L403" s="13">
        <v>2.3615967011534522</v>
      </c>
      <c r="M403" s="13">
        <v>13338000000</v>
      </c>
      <c r="N403" s="13" t="s">
        <v>1889</v>
      </c>
      <c r="O403" s="13">
        <v>27.205207999841747</v>
      </c>
      <c r="P403" s="13">
        <v>454.81936467131789</v>
      </c>
      <c r="Q403" s="15"/>
      <c r="R403" s="20">
        <v>15.16064548904393</v>
      </c>
      <c r="T403" s="118">
        <v>-47.774268688186226</v>
      </c>
      <c r="U403" s="120">
        <v>2.3755198366669106</v>
      </c>
      <c r="V403" s="20">
        <v>33.895640956654013</v>
      </c>
      <c r="W403" s="20">
        <v>47.481623246730479</v>
      </c>
      <c r="X403" s="20">
        <v>44.854943339950246</v>
      </c>
    </row>
    <row r="404" spans="1:24">
      <c r="A404" s="13" t="s">
        <v>414</v>
      </c>
      <c r="B404" s="13">
        <v>60</v>
      </c>
      <c r="C404" s="13" t="s">
        <v>372</v>
      </c>
      <c r="D404" s="14">
        <v>-39132.306442448767</v>
      </c>
      <c r="E404" s="17">
        <v>46.7</v>
      </c>
      <c r="F404" s="13" t="s">
        <v>349</v>
      </c>
      <c r="G404" s="13">
        <v>-1648253</v>
      </c>
      <c r="H404" s="13" t="s">
        <v>1315</v>
      </c>
      <c r="I404" s="13">
        <v>-0.21593042870074775</v>
      </c>
      <c r="J404" s="13">
        <v>-2879838</v>
      </c>
      <c r="K404" s="13">
        <v>13336879</v>
      </c>
      <c r="L404" s="13" t="s">
        <v>1890</v>
      </c>
      <c r="M404" s="13">
        <v>586822676</v>
      </c>
      <c r="N404" s="13" t="s">
        <v>1316</v>
      </c>
      <c r="O404" s="13">
        <v>160.96520977022445</v>
      </c>
      <c r="P404" s="13">
        <v>470</v>
      </c>
      <c r="Q404" s="15"/>
      <c r="R404" s="20">
        <v>15.666666666666666</v>
      </c>
      <c r="T404" s="118">
        <v>-124.71602208994412</v>
      </c>
      <c r="U404" s="118">
        <v>119.07103581194292</v>
      </c>
      <c r="V404" s="20">
        <v>37.376089711180022</v>
      </c>
      <c r="W404" s="20">
        <v>36.12235862246979</v>
      </c>
      <c r="X404" s="20">
        <v>48.88067472025093</v>
      </c>
    </row>
    <row r="405" spans="1:24">
      <c r="A405" s="13" t="s">
        <v>136</v>
      </c>
      <c r="B405" s="13">
        <v>60</v>
      </c>
      <c r="C405" s="13" t="s">
        <v>372</v>
      </c>
      <c r="D405" s="14">
        <v>1168.4810190591045</v>
      </c>
      <c r="E405" s="17">
        <v>11.03</v>
      </c>
      <c r="F405" s="13" t="s">
        <v>287</v>
      </c>
      <c r="G405" s="13">
        <v>-114083192</v>
      </c>
      <c r="H405" s="13" t="s">
        <v>1891</v>
      </c>
      <c r="I405" s="13">
        <v>58.920204181737631</v>
      </c>
      <c r="J405" s="13">
        <v>16338135196</v>
      </c>
      <c r="K405" s="13">
        <v>277292576</v>
      </c>
      <c r="L405" s="13">
        <v>0.16972106833091236</v>
      </c>
      <c r="M405" s="13">
        <v>2772925760</v>
      </c>
      <c r="N405" s="13" t="s">
        <v>939</v>
      </c>
      <c r="O405" s="13">
        <v>30.453477499447047</v>
      </c>
      <c r="P405" s="13">
        <v>710.8980701050483</v>
      </c>
      <c r="Q405" s="15"/>
      <c r="R405" s="20">
        <v>23.696602336834943</v>
      </c>
      <c r="T405" s="118">
        <v>-10.349029170383997</v>
      </c>
      <c r="U405" s="120">
        <v>3.2058909258575952</v>
      </c>
      <c r="V405" s="20">
        <v>31.902572015475993</v>
      </c>
      <c r="W405" s="20">
        <v>65.74801406978807</v>
      </c>
      <c r="X405" s="20">
        <v>45.377514885965518</v>
      </c>
    </row>
    <row r="406" spans="1:24">
      <c r="A406" s="13" t="s">
        <v>415</v>
      </c>
      <c r="B406" s="13">
        <v>60</v>
      </c>
      <c r="C406" s="13" t="s">
        <v>372</v>
      </c>
      <c r="D406" s="14">
        <v>-1117.4446003903338</v>
      </c>
      <c r="E406" s="17">
        <v>4.91</v>
      </c>
      <c r="F406" s="13" t="s">
        <v>605</v>
      </c>
      <c r="G406" s="13">
        <v>-63498082</v>
      </c>
      <c r="H406" s="13" t="s">
        <v>1892</v>
      </c>
      <c r="I406" s="13">
        <v>7.5636656244618949</v>
      </c>
      <c r="J406" s="13">
        <v>7934593883</v>
      </c>
      <c r="K406" s="13">
        <v>1049040806</v>
      </c>
      <c r="L406" s="13">
        <v>0.52884410794991665</v>
      </c>
      <c r="M406" s="13">
        <v>4196163224</v>
      </c>
      <c r="N406" s="13" t="s">
        <v>1067</v>
      </c>
      <c r="O406" s="13">
        <v>40.922094868266967</v>
      </c>
      <c r="P406" s="13">
        <v>572.29506437709574</v>
      </c>
      <c r="Q406" s="15"/>
      <c r="R406" s="20">
        <v>19.076502145903191</v>
      </c>
      <c r="T406" s="118">
        <v>-4.5773695080817411</v>
      </c>
      <c r="U406" s="120">
        <v>-10.232556555811749</v>
      </c>
      <c r="V406" s="20">
        <v>28.820867488504373</v>
      </c>
      <c r="W406" s="20">
        <v>32.375188200028383</v>
      </c>
      <c r="X406" s="20">
        <v>39.46050696071498</v>
      </c>
    </row>
    <row r="407" spans="1:24">
      <c r="A407" s="13" t="s">
        <v>286</v>
      </c>
      <c r="B407" s="13">
        <v>60</v>
      </c>
      <c r="C407" s="13" t="s">
        <v>372</v>
      </c>
      <c r="D407" s="14">
        <v>-3900.7185581118797</v>
      </c>
      <c r="E407" s="17">
        <v>12.78</v>
      </c>
      <c r="F407" s="13" t="s">
        <v>355</v>
      </c>
      <c r="G407" s="13">
        <v>65823811</v>
      </c>
      <c r="H407" s="13" t="s">
        <v>1893</v>
      </c>
      <c r="I407" s="13">
        <v>8.7399617443902446</v>
      </c>
      <c r="J407" s="13">
        <v>8958460788</v>
      </c>
      <c r="K407" s="13">
        <v>1025000000</v>
      </c>
      <c r="L407" s="13">
        <v>1.3730037214067001</v>
      </c>
      <c r="M407" s="13">
        <v>12300000000</v>
      </c>
      <c r="N407" s="13" t="s">
        <v>1151</v>
      </c>
      <c r="O407" s="13">
        <v>34.876457019114426</v>
      </c>
      <c r="P407" s="13">
        <v>621.392199541011</v>
      </c>
      <c r="Q407" s="15"/>
      <c r="R407" s="20">
        <v>20.7130733180337</v>
      </c>
      <c r="T407" s="118">
        <v>8.0148935830001911</v>
      </c>
      <c r="U407" s="118">
        <v>24.73978901345145</v>
      </c>
      <c r="V407" s="20">
        <v>44.989085035983877</v>
      </c>
      <c r="W407" s="20">
        <v>37.170788715641351</v>
      </c>
      <c r="X407" s="20">
        <v>70.682326963727462</v>
      </c>
    </row>
    <row r="408" spans="1:24">
      <c r="A408" s="13" t="s">
        <v>531</v>
      </c>
      <c r="B408" s="13">
        <v>60</v>
      </c>
      <c r="C408" s="13" t="s">
        <v>372</v>
      </c>
      <c r="D408" s="14">
        <v>-6897.2828815773828</v>
      </c>
      <c r="E408" s="17">
        <v>13.85</v>
      </c>
      <c r="F408" s="13" t="s">
        <v>208</v>
      </c>
      <c r="G408" s="13">
        <v>-2588694314</v>
      </c>
      <c r="H408" s="13" t="s">
        <v>1894</v>
      </c>
      <c r="I408" s="13">
        <v>34.367275332485285</v>
      </c>
      <c r="J408" s="13">
        <v>83859863477</v>
      </c>
      <c r="K408" s="13">
        <v>2440108000</v>
      </c>
      <c r="L408" s="13">
        <v>0.37826682139424345</v>
      </c>
      <c r="M408" s="13">
        <v>31721404000</v>
      </c>
      <c r="N408" s="13" t="s">
        <v>940</v>
      </c>
      <c r="O408" s="13">
        <v>38.978784400761242</v>
      </c>
      <c r="P408" s="13">
        <v>1328.511130943416</v>
      </c>
      <c r="Q408" s="15"/>
      <c r="R408" s="20">
        <v>44.283704364780533</v>
      </c>
      <c r="T408" s="120">
        <v>34.510693558344343</v>
      </c>
      <c r="U408" s="118"/>
      <c r="V408" s="20">
        <v>68.458235067221239</v>
      </c>
      <c r="W408" s="20">
        <v>44.738533816043649</v>
      </c>
      <c r="X408" s="20">
        <v>72.971486511443231</v>
      </c>
    </row>
    <row r="409" spans="1:24">
      <c r="A409" s="13" t="s">
        <v>637</v>
      </c>
      <c r="B409" s="13">
        <v>60</v>
      </c>
      <c r="C409" s="13" t="s">
        <v>372</v>
      </c>
      <c r="D409" s="14">
        <v>-11534.227555900785</v>
      </c>
      <c r="E409" s="17">
        <v>25.44</v>
      </c>
      <c r="F409" s="13" t="s">
        <v>352</v>
      </c>
      <c r="G409" s="13">
        <v>66358096</v>
      </c>
      <c r="H409" s="13" t="s">
        <v>1895</v>
      </c>
      <c r="I409" s="13">
        <v>19.784398194139193</v>
      </c>
      <c r="J409" s="13">
        <v>5401140707</v>
      </c>
      <c r="K409" s="13">
        <v>273000000</v>
      </c>
      <c r="L409" s="13">
        <v>1.2636219588122646</v>
      </c>
      <c r="M409" s="13">
        <v>6825000000</v>
      </c>
      <c r="N409" s="13" t="s">
        <v>1209</v>
      </c>
      <c r="O409" s="13">
        <v>48.971468798409411</v>
      </c>
      <c r="P409" s="13">
        <v>404.61145737141618</v>
      </c>
      <c r="Q409" s="15"/>
      <c r="R409" s="20">
        <v>13.487048579047206</v>
      </c>
      <c r="T409" s="118">
        <v>-52.20989748878246</v>
      </c>
      <c r="U409" s="118"/>
      <c r="V409" s="20">
        <v>22.40076749499584</v>
      </c>
      <c r="W409" s="20">
        <v>44.72968962377557</v>
      </c>
      <c r="X409" s="20">
        <v>47.393229287503196</v>
      </c>
    </row>
    <row r="410" spans="1:24">
      <c r="A410" s="13" t="s">
        <v>441</v>
      </c>
      <c r="B410" s="13">
        <v>60</v>
      </c>
      <c r="C410" s="13" t="s">
        <v>372</v>
      </c>
      <c r="D410" s="14">
        <v>-5088.9750560645552</v>
      </c>
      <c r="E410" s="17">
        <v>426.75</v>
      </c>
      <c r="F410" s="13" t="s">
        <v>393</v>
      </c>
      <c r="G410" s="13">
        <v>1862105000</v>
      </c>
      <c r="H410" s="13" t="s">
        <v>1896</v>
      </c>
      <c r="I410" s="13">
        <v>209.45074131468181</v>
      </c>
      <c r="J410" s="13">
        <v>40007605000</v>
      </c>
      <c r="K410" s="13">
        <v>191012000</v>
      </c>
      <c r="L410" s="13">
        <v>1.9861471837666864</v>
      </c>
      <c r="M410" s="13">
        <v>79460992000</v>
      </c>
      <c r="N410" s="13" t="s">
        <v>941</v>
      </c>
      <c r="O410" s="13">
        <v>53.053771455378353</v>
      </c>
      <c r="P410" s="13">
        <v>1172.4404110872615</v>
      </c>
      <c r="Q410" s="15"/>
      <c r="R410" s="20">
        <v>39.08134703624205</v>
      </c>
      <c r="T410" s="118">
        <v>-10.228407454159765</v>
      </c>
      <c r="U410" s="118">
        <v>479.7549072101981</v>
      </c>
      <c r="V410" s="20">
        <v>53.137254372598733</v>
      </c>
      <c r="W410" s="20">
        <v>59.859309664055566</v>
      </c>
      <c r="X410" s="20">
        <v>60.199334485860504</v>
      </c>
    </row>
    <row r="411" spans="1:24">
      <c r="A411" s="13" t="s">
        <v>174</v>
      </c>
      <c r="B411" s="13">
        <v>60</v>
      </c>
      <c r="C411" s="13" t="s">
        <v>372</v>
      </c>
      <c r="D411" s="14">
        <v>605.30630919346515</v>
      </c>
      <c r="E411" s="17">
        <v>1.57</v>
      </c>
      <c r="F411" s="13" t="s">
        <v>221</v>
      </c>
      <c r="G411" s="13">
        <v>13770039</v>
      </c>
      <c r="H411" s="13" t="s">
        <v>1897</v>
      </c>
      <c r="I411" s="13">
        <v>5.8957069419654387</v>
      </c>
      <c r="J411" s="13">
        <v>14150616391</v>
      </c>
      <c r="K411" s="13">
        <v>2400156000</v>
      </c>
      <c r="L411" s="13">
        <v>0.16961494352475942</v>
      </c>
      <c r="M411" s="13">
        <v>2400156000</v>
      </c>
      <c r="N411" s="13" t="s">
        <v>1412</v>
      </c>
      <c r="O411" s="13">
        <v>29.912930970065197</v>
      </c>
      <c r="P411" s="13">
        <v>2166.9148769799131</v>
      </c>
      <c r="Q411" s="16" t="s">
        <v>2217</v>
      </c>
      <c r="R411" s="20">
        <v>72.230495899330435</v>
      </c>
      <c r="T411" s="118">
        <v>-2.624156361126091</v>
      </c>
      <c r="U411" s="120">
        <v>-0.82611089867717924</v>
      </c>
      <c r="V411" s="20">
        <v>31.810924013252762</v>
      </c>
      <c r="W411" s="20">
        <v>45.255155636661748</v>
      </c>
      <c r="X411" s="20">
        <v>42.543114838706089</v>
      </c>
    </row>
    <row r="412" spans="1:24">
      <c r="A412" s="13" t="s">
        <v>320</v>
      </c>
      <c r="B412" s="13">
        <v>60</v>
      </c>
      <c r="C412" s="13" t="s">
        <v>372</v>
      </c>
      <c r="D412" s="14">
        <v>-413011.73229636787</v>
      </c>
      <c r="E412" s="17">
        <v>1580</v>
      </c>
      <c r="F412" s="13" t="s">
        <v>255</v>
      </c>
      <c r="G412" s="13">
        <v>164509463</v>
      </c>
      <c r="H412" s="13">
        <v>701.30200000000002</v>
      </c>
      <c r="I412" s="13">
        <v>103.52506809540434</v>
      </c>
      <c r="J412" s="13">
        <v>1138168471</v>
      </c>
      <c r="K412" s="13">
        <v>10994134</v>
      </c>
      <c r="L412" s="13">
        <v>15.068814043786668</v>
      </c>
      <c r="M412" s="13">
        <v>17150849040</v>
      </c>
      <c r="N412" s="13" t="s">
        <v>628</v>
      </c>
      <c r="O412" s="13">
        <v>73.797606369392582</v>
      </c>
      <c r="P412" s="13">
        <v>799.73400317977575</v>
      </c>
      <c r="Q412" s="15"/>
      <c r="R412" s="20">
        <v>26.657800105992525</v>
      </c>
      <c r="T412" s="118">
        <v>799.68416650913241</v>
      </c>
      <c r="U412" s="120">
        <v>821.86260404694167</v>
      </c>
      <c r="V412" s="20">
        <v>53.64991560678498</v>
      </c>
      <c r="W412" s="20">
        <v>44.781680944255605</v>
      </c>
      <c r="X412" s="20">
        <v>54.538799677378158</v>
      </c>
    </row>
    <row r="413" spans="1:24">
      <c r="A413" s="13" t="s">
        <v>23</v>
      </c>
      <c r="B413" s="13">
        <v>60</v>
      </c>
      <c r="C413" s="13" t="s">
        <v>372</v>
      </c>
      <c r="D413" s="14">
        <v>-1243.6307138679138</v>
      </c>
      <c r="E413" s="17">
        <v>5.87</v>
      </c>
      <c r="F413" s="13" t="s">
        <v>221</v>
      </c>
      <c r="G413" s="13">
        <v>-49137165</v>
      </c>
      <c r="H413" s="13" t="s">
        <v>1898</v>
      </c>
      <c r="I413" s="13">
        <v>11.129036704870636</v>
      </c>
      <c r="J413" s="13">
        <v>5228066628</v>
      </c>
      <c r="K413" s="13">
        <v>469768118</v>
      </c>
      <c r="L413" s="13">
        <v>0.44927518280281564</v>
      </c>
      <c r="M413" s="13">
        <v>2348840590</v>
      </c>
      <c r="N413" s="13" t="s">
        <v>1088</v>
      </c>
      <c r="O413" s="13">
        <v>20.320273280154019</v>
      </c>
      <c r="P413" s="13">
        <v>460.73233613542055</v>
      </c>
      <c r="Q413" s="15"/>
      <c r="R413" s="20">
        <v>15.357744537847351</v>
      </c>
      <c r="T413" s="118">
        <v>-1.5256712885096668</v>
      </c>
      <c r="U413" s="118">
        <v>7.402875616782385</v>
      </c>
      <c r="V413" s="20">
        <v>45.46302214931135</v>
      </c>
      <c r="W413" s="20">
        <v>41.466839451895872</v>
      </c>
      <c r="X413" s="20">
        <v>55.634101938322424</v>
      </c>
    </row>
    <row r="414" spans="1:24">
      <c r="A414" s="13" t="s">
        <v>154</v>
      </c>
      <c r="B414" s="13">
        <v>60</v>
      </c>
      <c r="C414" s="13" t="s">
        <v>372</v>
      </c>
      <c r="D414" s="14">
        <v>6270.5581066694194</v>
      </c>
      <c r="E414" s="17">
        <v>31.1</v>
      </c>
      <c r="F414" s="13" t="s">
        <v>355</v>
      </c>
      <c r="G414" s="13">
        <v>60728696</v>
      </c>
      <c r="H414" s="13" t="s">
        <v>1899</v>
      </c>
      <c r="I414" s="13">
        <v>11.334666189054726</v>
      </c>
      <c r="J414" s="13">
        <v>1139133952</v>
      </c>
      <c r="K414" s="13">
        <v>100500000</v>
      </c>
      <c r="L414" s="13">
        <v>2.7349724714376697</v>
      </c>
      <c r="M414" s="13">
        <v>3115500000</v>
      </c>
      <c r="N414" s="13" t="s">
        <v>1900</v>
      </c>
      <c r="O414" s="13">
        <v>17.080824958736908</v>
      </c>
      <c r="P414" s="13">
        <v>1604.8379327294836</v>
      </c>
      <c r="Q414" s="15"/>
      <c r="R414" s="20">
        <v>53.494597757649451</v>
      </c>
      <c r="T414" s="118">
        <v>20.977073171778109</v>
      </c>
      <c r="U414" s="120">
        <v>23.235842452651347</v>
      </c>
      <c r="V414" s="20">
        <v>59.733944377254922</v>
      </c>
      <c r="W414" s="20">
        <v>83.403486022797523</v>
      </c>
      <c r="X414" s="20">
        <v>60.127664415392587</v>
      </c>
    </row>
    <row r="415" spans="1:24">
      <c r="A415" s="13" t="s">
        <v>732</v>
      </c>
      <c r="B415" s="13">
        <v>60</v>
      </c>
      <c r="C415" s="13" t="s">
        <v>372</v>
      </c>
      <c r="D415" s="14">
        <v>-1785.9981203499053</v>
      </c>
      <c r="E415" s="17">
        <v>8.59</v>
      </c>
      <c r="F415" s="13" t="s">
        <v>689</v>
      </c>
      <c r="G415" s="13">
        <v>83842992</v>
      </c>
      <c r="H415" s="13" t="s">
        <v>1413</v>
      </c>
      <c r="I415" s="13">
        <v>13.893028833333334</v>
      </c>
      <c r="J415" s="13">
        <v>583507211</v>
      </c>
      <c r="K415" s="13">
        <v>42000000</v>
      </c>
      <c r="L415" s="13">
        <v>0.57582835938594767</v>
      </c>
      <c r="M415" s="13">
        <v>336000000</v>
      </c>
      <c r="N415" s="13" t="s">
        <v>943</v>
      </c>
      <c r="O415" s="13">
        <v>0.34872596430086666</v>
      </c>
      <c r="P415" s="13">
        <v>94.902654074773849</v>
      </c>
      <c r="Q415" s="15"/>
      <c r="R415" s="20">
        <v>3.1634218024924619</v>
      </c>
      <c r="T415" s="118">
        <v>-4.6475295714734521</v>
      </c>
      <c r="U415" s="120">
        <v>7.8364174218229188</v>
      </c>
      <c r="V415" s="20">
        <v>33.312455062604478</v>
      </c>
      <c r="W415" s="20">
        <v>43.567182183505459</v>
      </c>
      <c r="X415" s="20">
        <v>52.923995927300055</v>
      </c>
    </row>
    <row r="416" spans="1:24">
      <c r="A416" s="13" t="s">
        <v>168</v>
      </c>
      <c r="B416" s="13">
        <v>60</v>
      </c>
      <c r="C416" s="13" t="s">
        <v>372</v>
      </c>
      <c r="D416" s="14">
        <v>-397.65082926675353</v>
      </c>
      <c r="E416" s="17">
        <v>5.23</v>
      </c>
      <c r="F416" s="13" t="s">
        <v>349</v>
      </c>
      <c r="G416" s="13">
        <v>-63594848</v>
      </c>
      <c r="H416" s="13" t="s">
        <v>1901</v>
      </c>
      <c r="I416" s="13">
        <v>0.41133568842749102</v>
      </c>
      <c r="J416" s="13">
        <v>44654191</v>
      </c>
      <c r="K416" s="13">
        <v>108559000</v>
      </c>
      <c r="L416" s="13">
        <v>12.155521975529687</v>
      </c>
      <c r="M416" s="13">
        <v>542795000</v>
      </c>
      <c r="N416" s="13" t="s">
        <v>1902</v>
      </c>
      <c r="O416" s="13">
        <v>30.627989662274974</v>
      </c>
      <c r="P416" s="13">
        <v>304.17823152344988</v>
      </c>
      <c r="Q416" s="15"/>
      <c r="R416" s="20">
        <v>10.139274384114996</v>
      </c>
      <c r="T416" s="118">
        <v>-4.1303082674958613</v>
      </c>
      <c r="U416" s="120">
        <v>-3.2383605528677517</v>
      </c>
      <c r="V416" s="20">
        <v>37.522590776491867</v>
      </c>
      <c r="W416" s="20">
        <v>46.755944803756186</v>
      </c>
      <c r="X416" s="20">
        <v>40.897972602735948</v>
      </c>
    </row>
    <row r="417" spans="1:24">
      <c r="A417" s="13" t="s">
        <v>129</v>
      </c>
      <c r="B417" s="13">
        <v>60</v>
      </c>
      <c r="C417" s="13" t="s">
        <v>372</v>
      </c>
      <c r="D417" s="14">
        <v>-2149.1589976721848</v>
      </c>
      <c r="E417" s="17">
        <v>5.05</v>
      </c>
      <c r="F417" s="13" t="s">
        <v>208</v>
      </c>
      <c r="G417" s="13">
        <v>1636745004</v>
      </c>
      <c r="H417" s="13" t="s">
        <v>1903</v>
      </c>
      <c r="I417" s="13">
        <v>9.3370217345454538</v>
      </c>
      <c r="J417" s="13">
        <v>7703042931</v>
      </c>
      <c r="K417" s="13">
        <v>825000000</v>
      </c>
      <c r="L417" s="13">
        <v>0.4284021301140013</v>
      </c>
      <c r="M417" s="13">
        <v>3300000000</v>
      </c>
      <c r="N417" s="13" t="s">
        <v>1007</v>
      </c>
      <c r="O417" s="13">
        <v>45.079154068160797</v>
      </c>
      <c r="P417" s="13">
        <v>125.4515413520584</v>
      </c>
      <c r="Q417" s="15"/>
      <c r="R417" s="20">
        <v>4.1817180450686129</v>
      </c>
      <c r="T417" s="118">
        <v>-9.554194596928518</v>
      </c>
      <c r="U417" s="120">
        <v>-6.9306421631118553</v>
      </c>
      <c r="V417" s="20">
        <v>24.034049590042279</v>
      </c>
      <c r="W417" s="20">
        <v>51.984790608010556</v>
      </c>
      <c r="X417" s="20">
        <v>37.375570318467872</v>
      </c>
    </row>
    <row r="418" spans="1:24">
      <c r="A418" s="13" t="s">
        <v>280</v>
      </c>
      <c r="B418" s="13">
        <v>60</v>
      </c>
      <c r="C418" s="13" t="s">
        <v>372</v>
      </c>
      <c r="D418" s="14">
        <v>86008.900278797431</v>
      </c>
      <c r="E418" s="17">
        <v>103.1</v>
      </c>
      <c r="F418" s="13" t="s">
        <v>355</v>
      </c>
      <c r="G418" s="13">
        <v>-73662719</v>
      </c>
      <c r="H418" s="13" t="s">
        <v>1904</v>
      </c>
      <c r="I418" s="13">
        <v>-5.4867081992081994</v>
      </c>
      <c r="J418" s="13">
        <v>-355894230</v>
      </c>
      <c r="K418" s="13">
        <v>64864800</v>
      </c>
      <c r="L418" s="13" t="s">
        <v>1905</v>
      </c>
      <c r="M418" s="13">
        <v>6421615200</v>
      </c>
      <c r="N418" s="13" t="s">
        <v>944</v>
      </c>
      <c r="O418" s="13">
        <v>103.30335731704494</v>
      </c>
      <c r="P418" s="13">
        <v>3000</v>
      </c>
      <c r="Q418" s="15"/>
      <c r="R418" s="20">
        <v>100</v>
      </c>
      <c r="T418" s="118">
        <v>-13.994354123231716</v>
      </c>
      <c r="U418" s="120">
        <v>16.272628279811627</v>
      </c>
      <c r="V418" s="20">
        <v>42.879476338848903</v>
      </c>
      <c r="W418" s="20">
        <v>46.968322535210788</v>
      </c>
      <c r="X418" s="20">
        <v>49.734059846126705</v>
      </c>
    </row>
    <row r="419" spans="1:24">
      <c r="A419" s="13" t="s">
        <v>769</v>
      </c>
      <c r="B419" s="13">
        <v>60</v>
      </c>
      <c r="C419" s="13" t="s">
        <v>372</v>
      </c>
      <c r="D419" s="14">
        <v>-48891</v>
      </c>
      <c r="E419" s="17">
        <v>117.4</v>
      </c>
      <c r="F419" s="13" t="s">
        <v>355</v>
      </c>
      <c r="G419" s="13">
        <v>233879775</v>
      </c>
      <c r="H419" s="13" t="s">
        <v>1906</v>
      </c>
      <c r="I419" s="13">
        <v>27.419005664233577</v>
      </c>
      <c r="J419" s="13">
        <v>3756403776</v>
      </c>
      <c r="K419" s="13">
        <v>137000000</v>
      </c>
      <c r="L419" s="13">
        <v>4.3035842161819824</v>
      </c>
      <c r="M419" s="13">
        <v>16166000000</v>
      </c>
      <c r="N419" s="13" t="s">
        <v>1046</v>
      </c>
      <c r="O419" s="13">
        <v>6.0472135242900276</v>
      </c>
      <c r="Q419" s="15"/>
      <c r="R419" s="165" t="str">
        <f t="shared" si="6"/>
        <v/>
      </c>
      <c r="T419" s="118"/>
      <c r="U419" s="118"/>
      <c r="V419" s="20">
        <v>47.30112666752445</v>
      </c>
      <c r="W419" s="20">
        <v>36.354018100903282</v>
      </c>
      <c r="X419" s="20"/>
    </row>
    <row r="420" spans="1:24">
      <c r="A420" s="13" t="s">
        <v>172</v>
      </c>
      <c r="B420" s="13">
        <v>60</v>
      </c>
      <c r="C420" s="13" t="s">
        <v>372</v>
      </c>
      <c r="D420" s="14">
        <v>1379.574833615882</v>
      </c>
      <c r="E420" s="17">
        <v>4.32</v>
      </c>
      <c r="F420" s="13" t="s">
        <v>353</v>
      </c>
      <c r="G420" s="13">
        <v>-12403957</v>
      </c>
      <c r="H420" s="13" t="s">
        <v>1907</v>
      </c>
      <c r="I420" s="13">
        <v>1.3775516574074074</v>
      </c>
      <c r="J420" s="13">
        <v>446326737</v>
      </c>
      <c r="K420" s="13">
        <v>324000000</v>
      </c>
      <c r="L420" s="13">
        <v>2.9037023609903074</v>
      </c>
      <c r="M420" s="13">
        <v>1296000000</v>
      </c>
      <c r="N420" s="13" t="s">
        <v>1414</v>
      </c>
      <c r="O420" s="13">
        <v>35.789087952675509</v>
      </c>
      <c r="P420" s="13">
        <v>1642.6001888396534</v>
      </c>
      <c r="Q420" s="16" t="s">
        <v>2252</v>
      </c>
      <c r="R420" s="20">
        <v>54.753339627988446</v>
      </c>
      <c r="T420" s="118">
        <v>-8.0170325018273303</v>
      </c>
      <c r="U420" s="118">
        <v>4.6129767052309312</v>
      </c>
      <c r="V420" s="20">
        <v>24.802378534694952</v>
      </c>
      <c r="W420" s="20">
        <v>45.064297137977178</v>
      </c>
      <c r="X420" s="20">
        <v>47.214139333798691</v>
      </c>
    </row>
    <row r="421" spans="1:24" ht="14.25" customHeight="1">
      <c r="A421" s="13" t="s">
        <v>178</v>
      </c>
      <c r="B421" s="13">
        <v>60</v>
      </c>
      <c r="C421" s="13" t="s">
        <v>372</v>
      </c>
      <c r="D421" s="14">
        <v>850.01906245652845</v>
      </c>
      <c r="E421" s="17">
        <v>11.3</v>
      </c>
      <c r="F421" s="13" t="s">
        <v>255</v>
      </c>
      <c r="G421" s="13">
        <v>555282156</v>
      </c>
      <c r="H421" s="13" t="s">
        <v>1908</v>
      </c>
      <c r="I421" s="13">
        <v>8.8342639855072456</v>
      </c>
      <c r="J421" s="13">
        <v>6095642150</v>
      </c>
      <c r="K421" s="13">
        <v>690000000</v>
      </c>
      <c r="L421" s="13">
        <v>1.2451518335931187</v>
      </c>
      <c r="M421" s="13">
        <v>7590000000</v>
      </c>
      <c r="N421" s="13" t="s">
        <v>1415</v>
      </c>
      <c r="O421" s="13">
        <v>27.665311560669533</v>
      </c>
      <c r="P421" s="13">
        <v>1600.5853388088865</v>
      </c>
      <c r="Q421" s="15"/>
      <c r="R421" s="20">
        <v>53.352844626962884</v>
      </c>
      <c r="T421" s="118">
        <v>-5.2942902842379347</v>
      </c>
      <c r="U421" s="118">
        <v>14.370417326192211</v>
      </c>
      <c r="V421" s="20">
        <v>32.90140270848395</v>
      </c>
      <c r="W421" s="20">
        <v>34.226663649205122</v>
      </c>
      <c r="X421" s="20">
        <v>55.721884559560095</v>
      </c>
    </row>
    <row r="422" spans="1:24">
      <c r="A422" s="13" t="s">
        <v>7</v>
      </c>
      <c r="B422" s="13">
        <v>60</v>
      </c>
      <c r="C422" s="13" t="s">
        <v>372</v>
      </c>
      <c r="D422" s="13">
        <v>-3665.1524853091641</v>
      </c>
      <c r="E422" s="17">
        <v>42.66</v>
      </c>
      <c r="F422" s="13" t="s">
        <v>349</v>
      </c>
      <c r="G422" s="13">
        <v>418795000</v>
      </c>
      <c r="H422" s="13" t="s">
        <v>1909</v>
      </c>
      <c r="I422" s="13">
        <v>167.93092799999999</v>
      </c>
      <c r="J422" s="13">
        <v>83965464000</v>
      </c>
      <c r="K422" s="13">
        <v>500000000</v>
      </c>
      <c r="L422" s="13">
        <v>0.25605765722916746</v>
      </c>
      <c r="M422" s="13">
        <v>21500000000</v>
      </c>
      <c r="N422" s="13" t="s">
        <v>1910</v>
      </c>
      <c r="O422" s="13">
        <v>31.03054777559398</v>
      </c>
      <c r="P422" s="13">
        <v>668.02830347155441</v>
      </c>
      <c r="Q422" s="15"/>
      <c r="R422" s="20">
        <v>22.26761011571848</v>
      </c>
      <c r="T422" s="118">
        <v>-2.5599191568119295</v>
      </c>
      <c r="U422" s="120">
        <v>27.697630061631529</v>
      </c>
      <c r="V422" s="20">
        <v>45.440684664173538</v>
      </c>
      <c r="W422" s="20">
        <v>60.065485311603474</v>
      </c>
      <c r="X422" s="20">
        <v>54.851140655522684</v>
      </c>
    </row>
    <row r="423" spans="1:24">
      <c r="A423" s="13" t="s">
        <v>78</v>
      </c>
      <c r="B423" s="13">
        <v>60</v>
      </c>
      <c r="C423" s="13" t="s">
        <v>372</v>
      </c>
      <c r="D423" s="14">
        <v>-724.57207054190678</v>
      </c>
      <c r="E423" s="17">
        <v>9.02</v>
      </c>
      <c r="F423" s="13" t="s">
        <v>221</v>
      </c>
      <c r="G423" s="13">
        <v>-244353964</v>
      </c>
      <c r="H423" s="13" t="s">
        <v>1911</v>
      </c>
      <c r="I423" s="13">
        <v>20.353189543399694</v>
      </c>
      <c r="J423" s="13">
        <v>6825401407</v>
      </c>
      <c r="K423" s="13">
        <v>335348000</v>
      </c>
      <c r="L423" s="13">
        <v>0.39305878731888039</v>
      </c>
      <c r="M423" s="13">
        <v>2682784000</v>
      </c>
      <c r="N423" s="13" t="s">
        <v>1317</v>
      </c>
      <c r="O423" s="13">
        <v>2.9868246776869745</v>
      </c>
      <c r="P423" s="13">
        <v>564.50424550739058</v>
      </c>
      <c r="Q423" s="15"/>
      <c r="R423" s="20">
        <v>18.816808183579685</v>
      </c>
      <c r="T423" s="118">
        <v>-3.5845226451325729</v>
      </c>
      <c r="U423" s="120">
        <v>4.3575736651182595</v>
      </c>
      <c r="V423" s="20">
        <v>37.641727379079541</v>
      </c>
      <c r="W423" s="20">
        <v>38.32667808644738</v>
      </c>
      <c r="X423" s="20">
        <v>48.370392814727829</v>
      </c>
    </row>
    <row r="424" spans="1:24">
      <c r="A424" s="13" t="s">
        <v>151</v>
      </c>
      <c r="B424" s="13">
        <v>60</v>
      </c>
      <c r="C424" s="13" t="s">
        <v>372</v>
      </c>
      <c r="D424" s="14">
        <v>-22821.887407624501</v>
      </c>
      <c r="E424" s="17">
        <v>210.5</v>
      </c>
      <c r="F424" s="13" t="s">
        <v>353</v>
      </c>
      <c r="G424" s="13">
        <v>-859532000</v>
      </c>
      <c r="H424" s="13" t="s">
        <v>1912</v>
      </c>
      <c r="I424" s="13">
        <v>151.51461914335547</v>
      </c>
      <c r="J424" s="13">
        <v>22759617000</v>
      </c>
      <c r="K424" s="13">
        <v>150214000</v>
      </c>
      <c r="L424" s="13">
        <v>1.3728048235609589</v>
      </c>
      <c r="M424" s="13">
        <v>31244512000</v>
      </c>
      <c r="N424" s="13" t="s">
        <v>1318</v>
      </c>
      <c r="O424" s="13">
        <v>19.083491350124977</v>
      </c>
      <c r="P424" s="13">
        <v>301.30770660054486</v>
      </c>
      <c r="Q424" s="15"/>
      <c r="R424" s="20">
        <v>10.043590220018162</v>
      </c>
      <c r="T424" s="118">
        <v>-72.129653463362047</v>
      </c>
      <c r="U424" s="120">
        <v>-9.2380869341391758</v>
      </c>
      <c r="V424" s="20">
        <v>48.693234439917909</v>
      </c>
      <c r="W424" s="20">
        <v>46.017114263948677</v>
      </c>
      <c r="X424" s="20">
        <v>47.008502245179912</v>
      </c>
    </row>
    <row r="425" spans="1:24">
      <c r="A425" s="13" t="s">
        <v>529</v>
      </c>
      <c r="B425" s="13">
        <v>60</v>
      </c>
      <c r="C425" s="13" t="s">
        <v>372</v>
      </c>
      <c r="D425" s="13">
        <v>269.81215463908194</v>
      </c>
      <c r="E425" s="17">
        <v>5.12</v>
      </c>
      <c r="F425" s="13" t="s">
        <v>233</v>
      </c>
      <c r="G425" s="13">
        <v>-880002369</v>
      </c>
      <c r="H425" s="13" t="s">
        <v>1913</v>
      </c>
      <c r="I425" s="13">
        <v>3.8943532685312823</v>
      </c>
      <c r="J425" s="13">
        <v>11202226165</v>
      </c>
      <c r="K425" s="13">
        <v>2876530554</v>
      </c>
      <c r="L425" s="13">
        <v>1.2839102298199314</v>
      </c>
      <c r="M425" s="13">
        <v>14382652770</v>
      </c>
      <c r="N425" s="13" t="s">
        <v>506</v>
      </c>
      <c r="O425" s="13">
        <v>16.513505940247303</v>
      </c>
      <c r="P425" s="13">
        <v>669.19147856058248</v>
      </c>
      <c r="Q425" s="15"/>
      <c r="R425" s="20">
        <v>22.306382618686083</v>
      </c>
      <c r="T425" s="118">
        <v>-12.214179401365275</v>
      </c>
      <c r="U425" s="118"/>
      <c r="V425" s="20">
        <v>29.795124967199516</v>
      </c>
      <c r="W425" s="20">
        <v>46.200942855233542</v>
      </c>
      <c r="X425" s="20">
        <v>38.011224747648924</v>
      </c>
    </row>
    <row r="426" spans="1:24">
      <c r="A426" s="13" t="s">
        <v>347</v>
      </c>
      <c r="B426" s="13">
        <v>60</v>
      </c>
      <c r="C426" s="13" t="s">
        <v>372</v>
      </c>
      <c r="D426" s="14">
        <v>-14499.98100532163</v>
      </c>
      <c r="E426" s="17">
        <v>34.82</v>
      </c>
      <c r="F426" s="13" t="s">
        <v>355</v>
      </c>
      <c r="G426" s="13">
        <v>-12773903</v>
      </c>
      <c r="H426" s="13" t="s">
        <v>1416</v>
      </c>
      <c r="I426" s="13">
        <v>16.834693604395603</v>
      </c>
      <c r="J426" s="13">
        <v>765978559</v>
      </c>
      <c r="K426" s="13">
        <v>45500000</v>
      </c>
      <c r="L426" s="13">
        <v>2.0196387768603326</v>
      </c>
      <c r="M426" s="13">
        <v>1547000000</v>
      </c>
      <c r="N426" s="13" t="s">
        <v>1319</v>
      </c>
      <c r="O426" s="13">
        <v>45.463593429918454</v>
      </c>
      <c r="P426" s="13">
        <v>383.75455734798504</v>
      </c>
      <c r="Q426" s="15"/>
      <c r="R426" s="20">
        <v>12.791818578266168</v>
      </c>
      <c r="T426" s="118">
        <v>14.831430482199721</v>
      </c>
      <c r="U426" s="120">
        <v>23.191568504539788</v>
      </c>
      <c r="V426" s="20">
        <v>49.11698226113409</v>
      </c>
      <c r="W426" s="20">
        <v>39.953764474960209</v>
      </c>
      <c r="X426" s="20">
        <v>56.803934066080025</v>
      </c>
    </row>
    <row r="427" spans="1:24">
      <c r="A427" s="13" t="s">
        <v>220</v>
      </c>
      <c r="B427" s="13">
        <v>60</v>
      </c>
      <c r="C427" s="13" t="s">
        <v>372</v>
      </c>
      <c r="D427" s="14">
        <v>-1609.9911383741628</v>
      </c>
      <c r="E427" s="17">
        <v>7.24</v>
      </c>
      <c r="F427" s="13" t="s">
        <v>208</v>
      </c>
      <c r="G427" s="13">
        <v>-1252485525</v>
      </c>
      <c r="H427" s="13" t="s">
        <v>1914</v>
      </c>
      <c r="I427" s="13">
        <v>11.194413686428572</v>
      </c>
      <c r="J427" s="13">
        <v>15672179161</v>
      </c>
      <c r="K427" s="13">
        <v>1400000000</v>
      </c>
      <c r="L427" s="13">
        <v>0.62531189181317959</v>
      </c>
      <c r="M427" s="13">
        <v>9800000000</v>
      </c>
      <c r="N427" s="13" t="s">
        <v>1152</v>
      </c>
      <c r="O427" s="13">
        <v>13.407811117927388</v>
      </c>
      <c r="P427" s="13">
        <v>1155.5672158975713</v>
      </c>
      <c r="Q427" s="15"/>
      <c r="R427" s="20">
        <v>38.518907196585708</v>
      </c>
      <c r="T427" s="118">
        <v>2.2733423292406751</v>
      </c>
      <c r="U427" s="120">
        <v>3.2794541275415945</v>
      </c>
      <c r="V427" s="20">
        <v>35.720311215428183</v>
      </c>
      <c r="W427" s="20">
        <v>44.706546237960488</v>
      </c>
      <c r="X427" s="20">
        <v>54.299338213687491</v>
      </c>
    </row>
    <row r="428" spans="1:24">
      <c r="A428" s="13" t="s">
        <v>733</v>
      </c>
      <c r="B428" s="13">
        <v>60</v>
      </c>
      <c r="C428" s="13" t="s">
        <v>372</v>
      </c>
      <c r="D428" s="13">
        <v>-2554227.9067820823</v>
      </c>
      <c r="E428" s="17">
        <v>1322</v>
      </c>
      <c r="F428" s="13" t="s">
        <v>355</v>
      </c>
      <c r="G428" s="13">
        <v>27078608</v>
      </c>
      <c r="H428" s="13" t="s">
        <v>1915</v>
      </c>
      <c r="I428" s="13">
        <v>20.114193176470589</v>
      </c>
      <c r="J428" s="13">
        <v>2222618346</v>
      </c>
      <c r="K428" s="13">
        <v>110500000</v>
      </c>
      <c r="L428" s="13">
        <v>72.983290312497047</v>
      </c>
      <c r="M428" s="13">
        <v>162214000000</v>
      </c>
      <c r="N428" s="13" t="s">
        <v>1153</v>
      </c>
      <c r="O428" s="13">
        <v>29.211658890183301</v>
      </c>
      <c r="P428" s="13">
        <v>1203.2592033683513</v>
      </c>
      <c r="Q428" s="15"/>
      <c r="R428" s="20">
        <v>40.10864011227838</v>
      </c>
      <c r="T428" s="120">
        <v>8975.6543348119558</v>
      </c>
      <c r="U428" s="118"/>
      <c r="V428" s="20">
        <v>74.636015391594555</v>
      </c>
      <c r="W428" s="20">
        <v>78.565098578882186</v>
      </c>
      <c r="X428" s="20">
        <v>97.890327838348909</v>
      </c>
    </row>
    <row r="429" spans="1:24">
      <c r="A429" s="13" t="s">
        <v>481</v>
      </c>
      <c r="B429" s="13">
        <v>60</v>
      </c>
      <c r="C429" s="13" t="s">
        <v>372</v>
      </c>
      <c r="D429" s="14">
        <v>34046.805785728364</v>
      </c>
      <c r="E429" s="17">
        <v>70</v>
      </c>
      <c r="F429" s="13" t="s">
        <v>233</v>
      </c>
      <c r="G429" s="13">
        <v>12888411</v>
      </c>
      <c r="H429" s="13" t="s">
        <v>1916</v>
      </c>
      <c r="I429" s="13">
        <v>30.875312779487178</v>
      </c>
      <c r="J429" s="13">
        <v>4515514494</v>
      </c>
      <c r="K429" s="13">
        <v>146250000</v>
      </c>
      <c r="L429" s="13">
        <v>2.2024068382937183</v>
      </c>
      <c r="M429" s="13">
        <v>9945000000</v>
      </c>
      <c r="N429" s="13" t="s">
        <v>623</v>
      </c>
      <c r="O429" s="13">
        <v>56.264483134210856</v>
      </c>
      <c r="P429" s="13">
        <v>2627.5561082341205</v>
      </c>
      <c r="Q429" s="15"/>
      <c r="R429" s="20">
        <v>87.585203607804019</v>
      </c>
      <c r="T429" s="118">
        <v>-2.4445107474210204</v>
      </c>
      <c r="U429" s="118"/>
      <c r="V429" s="20">
        <v>69.855088187650765</v>
      </c>
      <c r="W429" s="20">
        <v>60.504112559159424</v>
      </c>
      <c r="X429" s="20">
        <v>53.612533308420403</v>
      </c>
    </row>
    <row r="430" spans="1:24">
      <c r="A430" s="13" t="s">
        <v>448</v>
      </c>
      <c r="B430" s="13">
        <v>60</v>
      </c>
      <c r="C430" s="13" t="s">
        <v>372</v>
      </c>
      <c r="D430" s="14">
        <v>-132960.24610658237</v>
      </c>
      <c r="E430" s="17">
        <v>196.4</v>
      </c>
      <c r="F430" s="13" t="s">
        <v>255</v>
      </c>
      <c r="G430" s="13">
        <v>5945065</v>
      </c>
      <c r="H430" s="13" t="s">
        <v>1917</v>
      </c>
      <c r="I430" s="13">
        <v>18.752638155136268</v>
      </c>
      <c r="J430" s="13">
        <v>447250420</v>
      </c>
      <c r="K430" s="13">
        <v>23850000</v>
      </c>
      <c r="L430" s="13">
        <v>9.4919977939875384</v>
      </c>
      <c r="M430" s="13">
        <v>4245300000</v>
      </c>
      <c r="N430" s="13" t="s">
        <v>1154</v>
      </c>
      <c r="O430" s="13">
        <v>43.569757440233438</v>
      </c>
      <c r="P430" s="13">
        <v>758.79401008810066</v>
      </c>
      <c r="Q430" s="15"/>
      <c r="R430" s="20">
        <v>25.293133669603357</v>
      </c>
      <c r="T430" s="118">
        <v>-104.74313895157707</v>
      </c>
      <c r="U430" s="118">
        <v>330.32007187634491</v>
      </c>
      <c r="V430" s="20">
        <v>38.335441425084085</v>
      </c>
      <c r="W430" s="20">
        <v>48.110184943278334</v>
      </c>
      <c r="X430" s="20">
        <v>56.132412153975935</v>
      </c>
    </row>
    <row r="431" spans="1:24">
      <c r="A431" s="13" t="s">
        <v>541</v>
      </c>
      <c r="B431" s="13">
        <v>60</v>
      </c>
      <c r="C431" s="13" t="s">
        <v>372</v>
      </c>
      <c r="D431" s="14">
        <v>-8435.2707936479019</v>
      </c>
      <c r="E431" s="17">
        <v>58.05</v>
      </c>
      <c r="F431" s="13" t="s">
        <v>354</v>
      </c>
      <c r="G431" s="13">
        <v>-43176773</v>
      </c>
      <c r="H431" s="13" t="s">
        <v>1918</v>
      </c>
      <c r="I431" s="13">
        <v>44.858703947159</v>
      </c>
      <c r="J431" s="13">
        <v>2818472369</v>
      </c>
      <c r="K431" s="13">
        <v>62830000</v>
      </c>
      <c r="L431" s="13">
        <v>1.2483641985280005</v>
      </c>
      <c r="M431" s="13">
        <v>3518480000</v>
      </c>
      <c r="N431" s="13" t="s">
        <v>622</v>
      </c>
      <c r="O431" s="13">
        <v>26.085638104932311</v>
      </c>
      <c r="P431" s="13">
        <v>698.4662666034792</v>
      </c>
      <c r="Q431" s="15"/>
      <c r="R431" s="20">
        <v>23.282208886782641</v>
      </c>
      <c r="T431" s="118">
        <v>-38.228540738414409</v>
      </c>
      <c r="U431" s="118"/>
      <c r="V431" s="20">
        <v>40.725998526484702</v>
      </c>
      <c r="W431" s="20">
        <v>28.959563227311456</v>
      </c>
      <c r="X431" s="20">
        <v>44.987798457077048</v>
      </c>
    </row>
    <row r="432" spans="1:24">
      <c r="A432" s="13" t="s">
        <v>139</v>
      </c>
      <c r="B432" s="13">
        <v>60</v>
      </c>
      <c r="C432" s="13" t="s">
        <v>372</v>
      </c>
      <c r="D432" s="14">
        <v>-1365.4280653518924</v>
      </c>
      <c r="E432" s="17">
        <v>3.28</v>
      </c>
      <c r="F432" s="13" t="s">
        <v>233</v>
      </c>
      <c r="G432" s="13">
        <v>8495887</v>
      </c>
      <c r="H432" s="13" t="s">
        <v>1919</v>
      </c>
      <c r="I432" s="13">
        <v>3.2999750250000002</v>
      </c>
      <c r="J432" s="13">
        <v>791994006</v>
      </c>
      <c r="K432" s="13">
        <v>240000000</v>
      </c>
      <c r="L432" s="13">
        <v>0.90909778930826912</v>
      </c>
      <c r="M432" s="13">
        <v>720000000</v>
      </c>
      <c r="N432" s="13" t="s">
        <v>1920</v>
      </c>
      <c r="O432" s="13">
        <v>64.998975507398299</v>
      </c>
      <c r="P432" s="13">
        <v>68.907985420776953</v>
      </c>
      <c r="Q432" s="16" t="s">
        <v>2393</v>
      </c>
      <c r="R432" s="20">
        <v>2.2969328473592316</v>
      </c>
      <c r="T432" s="118">
        <v>-3.1287311166482779</v>
      </c>
      <c r="U432" s="120">
        <v>-14.344659392254178</v>
      </c>
      <c r="V432" s="20">
        <v>36.897733015262375</v>
      </c>
      <c r="W432" s="20">
        <v>39.204035094306967</v>
      </c>
      <c r="X432" s="20">
        <v>37.621761356183676</v>
      </c>
    </row>
    <row r="433" spans="1:24">
      <c r="A433" s="13" t="s">
        <v>92</v>
      </c>
      <c r="B433" s="13">
        <v>60</v>
      </c>
      <c r="C433" s="13" t="s">
        <v>372</v>
      </c>
      <c r="D433" s="14">
        <v>4431.8809672480693</v>
      </c>
      <c r="E433" s="17">
        <v>22.34</v>
      </c>
      <c r="F433" s="13" t="s">
        <v>376</v>
      </c>
      <c r="G433" s="13">
        <v>269179938</v>
      </c>
      <c r="H433" s="13" t="s">
        <v>1921</v>
      </c>
      <c r="I433" s="13">
        <v>56.755857425000002</v>
      </c>
      <c r="J433" s="13">
        <v>4540468594</v>
      </c>
      <c r="K433" s="13">
        <v>80000000</v>
      </c>
      <c r="L433" s="13">
        <v>0.37000586287944709</v>
      </c>
      <c r="M433" s="13">
        <v>1680000000</v>
      </c>
      <c r="N433" s="13" t="s">
        <v>661</v>
      </c>
      <c r="O433" s="13">
        <v>36.326065491562922</v>
      </c>
      <c r="P433" s="13">
        <v>1673.1615366776953</v>
      </c>
      <c r="Q433" s="16" t="s">
        <v>2215</v>
      </c>
      <c r="R433" s="20">
        <v>55.772051222589845</v>
      </c>
      <c r="T433" s="118">
        <v>36.87610216213244</v>
      </c>
      <c r="U433" s="118">
        <v>99.163378974304095</v>
      </c>
      <c r="V433" s="20">
        <v>38.526950637849623</v>
      </c>
      <c r="W433" s="20">
        <v>34.486966585045622</v>
      </c>
      <c r="X433" s="20">
        <v>60.454812514944159</v>
      </c>
    </row>
    <row r="434" spans="1:24">
      <c r="A434" s="13" t="s">
        <v>416</v>
      </c>
      <c r="B434" s="13">
        <v>60</v>
      </c>
      <c r="C434" s="13" t="s">
        <v>372</v>
      </c>
      <c r="D434" s="14">
        <v>-48243.017425874656</v>
      </c>
      <c r="E434" s="17">
        <v>151</v>
      </c>
      <c r="F434" s="13" t="s">
        <v>390</v>
      </c>
      <c r="G434" s="13" t="s">
        <v>947</v>
      </c>
      <c r="H434" s="13" t="s">
        <v>1922</v>
      </c>
      <c r="I434" s="13" t="s">
        <v>948</v>
      </c>
      <c r="J434" s="13" t="s">
        <v>949</v>
      </c>
      <c r="K434" s="13" t="s">
        <v>950</v>
      </c>
      <c r="L434" s="13" t="s">
        <v>1132</v>
      </c>
      <c r="M434" s="13" t="s">
        <v>1923</v>
      </c>
      <c r="N434" s="13" t="s">
        <v>1155</v>
      </c>
      <c r="O434" s="13">
        <v>36.326065491562922</v>
      </c>
      <c r="P434" s="13">
        <v>230.85401071956866</v>
      </c>
      <c r="Q434" s="15"/>
      <c r="R434" s="20">
        <v>7.6951336906522885</v>
      </c>
      <c r="T434" s="118">
        <v>-70.532268796621054</v>
      </c>
      <c r="U434" s="120">
        <v>36.000539198900299</v>
      </c>
      <c r="V434" s="20">
        <v>43.508385276061638</v>
      </c>
      <c r="W434" s="20">
        <v>47.307490036384991</v>
      </c>
      <c r="X434" s="20">
        <v>49.13592434218134</v>
      </c>
    </row>
    <row r="435" spans="1:24">
      <c r="A435" s="13" t="s">
        <v>188</v>
      </c>
      <c r="B435" s="13">
        <v>60</v>
      </c>
      <c r="C435" s="13" t="s">
        <v>372</v>
      </c>
      <c r="D435" s="14">
        <v>-3020.118020231992</v>
      </c>
      <c r="E435" s="17">
        <v>6.86</v>
      </c>
      <c r="F435" s="13" t="s">
        <v>679</v>
      </c>
      <c r="G435" s="13">
        <v>44096898</v>
      </c>
      <c r="H435" s="13" t="s">
        <v>1924</v>
      </c>
      <c r="I435" s="13">
        <v>7.5361805275</v>
      </c>
      <c r="J435" s="13">
        <v>3014472211</v>
      </c>
      <c r="K435" s="13">
        <v>400000000</v>
      </c>
      <c r="L435" s="13">
        <v>0.79615927167689526</v>
      </c>
      <c r="M435" s="13">
        <v>2400000000</v>
      </c>
      <c r="N435" s="13" t="s">
        <v>1925</v>
      </c>
      <c r="O435" s="13">
        <v>54.297609710812118</v>
      </c>
      <c r="P435" s="13">
        <v>56.879581597191802</v>
      </c>
      <c r="Q435" s="15"/>
      <c r="R435" s="20">
        <v>1.8959860532397268</v>
      </c>
      <c r="T435" s="118">
        <v>-1.9124755679989214</v>
      </c>
      <c r="U435" s="120">
        <v>-181.65175960695592</v>
      </c>
      <c r="V435" s="20">
        <v>43.536095167235821</v>
      </c>
      <c r="W435" s="20">
        <v>31.661518229396247</v>
      </c>
      <c r="X435" s="20">
        <v>37.110520848476334</v>
      </c>
    </row>
    <row r="436" spans="1:24">
      <c r="A436" s="13" t="s">
        <v>13</v>
      </c>
      <c r="B436" s="13">
        <v>60</v>
      </c>
      <c r="C436" s="13" t="s">
        <v>372</v>
      </c>
      <c r="D436" s="13">
        <v>-400.60261791211582</v>
      </c>
      <c r="E436" s="17">
        <v>1.52</v>
      </c>
      <c r="F436" s="13" t="s">
        <v>349</v>
      </c>
      <c r="G436" s="13">
        <v>-87697633</v>
      </c>
      <c r="H436" s="13" t="s">
        <v>1926</v>
      </c>
      <c r="I436" s="13">
        <v>4.9103639033898308</v>
      </c>
      <c r="J436" s="13">
        <v>2897114703</v>
      </c>
      <c r="K436" s="13">
        <v>590000000</v>
      </c>
      <c r="L436" s="13">
        <v>0.20365089424628141</v>
      </c>
      <c r="M436" s="13">
        <v>590000000</v>
      </c>
      <c r="N436" s="13" t="s">
        <v>1320</v>
      </c>
      <c r="O436" s="13">
        <v>11.691560380710573</v>
      </c>
      <c r="P436" s="13">
        <v>76.868533297557875</v>
      </c>
      <c r="Q436" s="16" t="s">
        <v>2227</v>
      </c>
      <c r="R436" s="20">
        <v>2.5622844432519289</v>
      </c>
      <c r="T436" s="118">
        <v>-2.5683157835955339</v>
      </c>
      <c r="U436" s="120">
        <v>0.2415147001363116</v>
      </c>
      <c r="V436" s="20">
        <v>32.080400620983013</v>
      </c>
      <c r="W436" s="20">
        <v>49.796812034101045</v>
      </c>
      <c r="X436" s="20">
        <v>40.825636659676015</v>
      </c>
    </row>
    <row r="437" spans="1:24">
      <c r="A437" s="13" t="s">
        <v>193</v>
      </c>
      <c r="B437" s="13">
        <v>60</v>
      </c>
      <c r="C437" s="13" t="s">
        <v>372</v>
      </c>
      <c r="D437" s="14">
        <v>-8312.1307250416976</v>
      </c>
      <c r="E437" s="17">
        <v>312</v>
      </c>
      <c r="F437" s="13" t="s">
        <v>375</v>
      </c>
      <c r="G437" s="13">
        <v>-1601211000</v>
      </c>
      <c r="H437" s="13" t="s">
        <v>1927</v>
      </c>
      <c r="I437" s="13">
        <v>65.203841666666662</v>
      </c>
      <c r="J437" s="13">
        <v>7824461000</v>
      </c>
      <c r="K437" s="13">
        <v>120000000</v>
      </c>
      <c r="L437" s="13">
        <v>4.7236480570354944</v>
      </c>
      <c r="M437" s="13">
        <v>36960000000</v>
      </c>
      <c r="N437" s="13" t="s">
        <v>491</v>
      </c>
      <c r="O437" s="13">
        <v>88.863777408451952</v>
      </c>
      <c r="P437" s="13">
        <v>288.38685430025077</v>
      </c>
      <c r="Q437" s="15"/>
      <c r="R437" s="20">
        <v>9.6128951433416923</v>
      </c>
      <c r="T437" s="118">
        <v>-478.48686551811454</v>
      </c>
      <c r="U437" s="120">
        <v>-170.10908494566081</v>
      </c>
      <c r="V437" s="20">
        <v>36.365579631912382</v>
      </c>
      <c r="W437" s="20">
        <v>76.439867464342555</v>
      </c>
      <c r="X437" s="20">
        <v>39.127916063680743</v>
      </c>
    </row>
    <row r="438" spans="1:24">
      <c r="A438" s="13" t="s">
        <v>417</v>
      </c>
      <c r="B438" s="13">
        <v>60</v>
      </c>
      <c r="C438" s="13" t="s">
        <v>372</v>
      </c>
      <c r="D438" s="14">
        <v>-113007.67022610387</v>
      </c>
      <c r="E438" s="17">
        <v>134.19999999999999</v>
      </c>
      <c r="F438" s="13" t="s">
        <v>349</v>
      </c>
      <c r="G438" s="13">
        <v>5770573</v>
      </c>
      <c r="H438" s="13" t="s">
        <v>1928</v>
      </c>
      <c r="I438" s="13">
        <v>85.266728754164291</v>
      </c>
      <c r="J438" s="13">
        <v>651050782</v>
      </c>
      <c r="K438" s="13">
        <v>7635461</v>
      </c>
      <c r="L438" s="13">
        <v>1.5480833137222159</v>
      </c>
      <c r="M438" s="13">
        <v>1007880852</v>
      </c>
      <c r="N438" s="13" t="s">
        <v>1321</v>
      </c>
      <c r="O438" s="13">
        <v>30.090616389035471</v>
      </c>
      <c r="P438" s="13">
        <v>263.04614060081212</v>
      </c>
      <c r="Q438" s="15"/>
      <c r="R438" s="20">
        <v>8.7682046866937373</v>
      </c>
      <c r="T438" s="118">
        <v>-568.23013166855594</v>
      </c>
      <c r="U438" s="120">
        <v>-306.76484015993765</v>
      </c>
      <c r="V438" s="20">
        <v>41.71981747804201</v>
      </c>
      <c r="W438" s="20">
        <v>31.276278013331194</v>
      </c>
      <c r="X438" s="20">
        <v>36.540728613523946</v>
      </c>
    </row>
    <row r="439" spans="1:24">
      <c r="A439" s="13" t="s">
        <v>6</v>
      </c>
      <c r="B439" s="13">
        <v>60</v>
      </c>
      <c r="C439" s="13" t="s">
        <v>372</v>
      </c>
      <c r="D439" s="14">
        <v>2139.15868293018</v>
      </c>
      <c r="E439" s="17">
        <v>21.56</v>
      </c>
      <c r="F439" s="13" t="s">
        <v>353</v>
      </c>
      <c r="G439" s="13">
        <v>102523000</v>
      </c>
      <c r="H439" s="13" t="s">
        <v>1929</v>
      </c>
      <c r="I439" s="13">
        <v>14.273709410949685</v>
      </c>
      <c r="J439" s="13">
        <v>69393865000</v>
      </c>
      <c r="K439" s="13">
        <v>4861656000</v>
      </c>
      <c r="L439" s="13">
        <v>1.4712363405612296</v>
      </c>
      <c r="M439" s="13">
        <v>102094776000</v>
      </c>
      <c r="N439" s="13" t="s">
        <v>1322</v>
      </c>
      <c r="O439" s="13">
        <v>18.70120916399916</v>
      </c>
      <c r="P439" s="13">
        <v>788.65917045506285</v>
      </c>
      <c r="Q439" s="15"/>
      <c r="R439" s="20">
        <v>26.288639015168762</v>
      </c>
      <c r="T439" s="118">
        <v>-7.6589781201490226</v>
      </c>
      <c r="U439" s="120">
        <v>12.041767732861253</v>
      </c>
      <c r="V439" s="20">
        <v>51.704794843243668</v>
      </c>
      <c r="W439" s="20">
        <v>66.649092455816856</v>
      </c>
      <c r="X439" s="20">
        <v>49.866312633365645</v>
      </c>
    </row>
    <row r="440" spans="1:24">
      <c r="A440" s="13" t="s">
        <v>734</v>
      </c>
      <c r="B440" s="13">
        <v>60</v>
      </c>
      <c r="C440" s="13" t="s">
        <v>372</v>
      </c>
      <c r="D440" s="14">
        <v>-12733.424151903066</v>
      </c>
      <c r="E440" s="17">
        <v>41</v>
      </c>
      <c r="F440" s="13" t="s">
        <v>689</v>
      </c>
      <c r="G440" s="13">
        <v>-6812646</v>
      </c>
      <c r="H440" s="13" t="s">
        <v>1930</v>
      </c>
      <c r="I440" s="13">
        <v>8.1456272999999992</v>
      </c>
      <c r="J440" s="13">
        <v>162912546</v>
      </c>
      <c r="K440" s="13">
        <v>20000000</v>
      </c>
      <c r="L440" s="13">
        <v>5.0333753914815134</v>
      </c>
      <c r="M440" s="13">
        <v>820000000</v>
      </c>
      <c r="N440" s="13" t="s">
        <v>1417</v>
      </c>
      <c r="O440" s="13">
        <v>1.7431313922170328</v>
      </c>
      <c r="P440" s="13">
        <v>96.738125761260093</v>
      </c>
      <c r="Q440" s="15"/>
      <c r="R440" s="20">
        <v>3.224604192042003</v>
      </c>
      <c r="T440" s="118">
        <v>-25.841355563463964</v>
      </c>
      <c r="U440" s="118">
        <v>62.809552064007121</v>
      </c>
      <c r="V440" s="20">
        <v>45.706489816358577</v>
      </c>
      <c r="W440" s="20">
        <v>32.253765382910217</v>
      </c>
      <c r="X440" s="20">
        <v>55.414077301592151</v>
      </c>
    </row>
    <row r="441" spans="1:24">
      <c r="A441" s="13" t="s">
        <v>301</v>
      </c>
      <c r="B441" s="13">
        <v>60</v>
      </c>
      <c r="C441" s="13" t="s">
        <v>372</v>
      </c>
      <c r="D441" s="14">
        <v>-1706.1203282222871</v>
      </c>
      <c r="E441" s="17">
        <v>7.17</v>
      </c>
      <c r="F441" s="13" t="s">
        <v>233</v>
      </c>
      <c r="G441" s="13">
        <v>-28264429</v>
      </c>
      <c r="H441" s="13" t="s">
        <v>1931</v>
      </c>
      <c r="I441" s="13">
        <v>13.420235682352942</v>
      </c>
      <c r="J441" s="13">
        <v>1140720033</v>
      </c>
      <c r="K441" s="13">
        <v>85000000</v>
      </c>
      <c r="L441" s="13">
        <v>0.52160037764498524</v>
      </c>
      <c r="M441" s="13">
        <v>595000000</v>
      </c>
      <c r="N441" s="13" t="s">
        <v>1021</v>
      </c>
      <c r="O441" s="13">
        <v>29.477841937279432</v>
      </c>
      <c r="P441" s="13">
        <v>586.8917589324426</v>
      </c>
      <c r="Q441" s="15"/>
      <c r="R441" s="20">
        <v>19.563058631081422</v>
      </c>
      <c r="T441" s="118">
        <v>-4.1091789805470125</v>
      </c>
      <c r="U441" s="120">
        <v>0.28989236075188884</v>
      </c>
      <c r="V441" s="20">
        <v>48.703686563962044</v>
      </c>
      <c r="W441" s="20">
        <v>50.056565443394362</v>
      </c>
      <c r="X441" s="20">
        <v>47.851906452187805</v>
      </c>
    </row>
    <row r="442" spans="1:24">
      <c r="A442" s="13" t="s">
        <v>358</v>
      </c>
      <c r="B442" s="13">
        <v>60</v>
      </c>
      <c r="C442" s="13" t="s">
        <v>372</v>
      </c>
      <c r="D442" s="14">
        <v>-4203.531113766061</v>
      </c>
      <c r="E442" s="17">
        <v>34.26</v>
      </c>
      <c r="F442" s="13" t="s">
        <v>679</v>
      </c>
      <c r="G442" s="13">
        <v>-369030105</v>
      </c>
      <c r="H442" s="13" t="s">
        <v>1418</v>
      </c>
      <c r="I442" s="13">
        <v>43.309430373333335</v>
      </c>
      <c r="J442" s="13">
        <v>12992829112</v>
      </c>
      <c r="K442" s="13">
        <v>300000000</v>
      </c>
      <c r="L442" s="13">
        <v>0.78504842263948649</v>
      </c>
      <c r="M442" s="13">
        <v>10200000000</v>
      </c>
      <c r="N442" s="13" t="s">
        <v>1323</v>
      </c>
      <c r="O442" s="13">
        <v>38.873591189468115</v>
      </c>
      <c r="P442" s="13">
        <v>531.56503697472692</v>
      </c>
      <c r="Q442" s="15"/>
      <c r="R442" s="20">
        <v>17.718834565824231</v>
      </c>
      <c r="T442" s="118">
        <v>-64.575574857052587</v>
      </c>
      <c r="U442" s="120">
        <v>14.201940683661363</v>
      </c>
      <c r="V442" s="20">
        <v>34.313534648993226</v>
      </c>
      <c r="W442" s="20">
        <v>62.679622194004779</v>
      </c>
      <c r="X442" s="20">
        <v>45.002636817480301</v>
      </c>
    </row>
    <row r="443" spans="1:24">
      <c r="A443" s="13" t="s">
        <v>735</v>
      </c>
      <c r="B443" s="13">
        <v>60</v>
      </c>
      <c r="C443" s="13" t="s">
        <v>372</v>
      </c>
      <c r="D443" s="13">
        <v>3276574.110183428</v>
      </c>
      <c r="E443" s="17">
        <v>4680</v>
      </c>
      <c r="F443" s="13" t="s">
        <v>375</v>
      </c>
      <c r="G443" s="13">
        <v>-288815190</v>
      </c>
      <c r="H443" s="13" t="s">
        <v>1932</v>
      </c>
      <c r="I443" s="13">
        <v>62.952431590749825</v>
      </c>
      <c r="J443" s="13">
        <v>4491655994</v>
      </c>
      <c r="K443" s="13">
        <v>71350000</v>
      </c>
      <c r="L443" s="13">
        <v>75.45379709682193</v>
      </c>
      <c r="M443" s="13">
        <v>338912500000</v>
      </c>
      <c r="N443" s="13" t="s">
        <v>1419</v>
      </c>
      <c r="O443" s="13">
        <v>40.087278019552976</v>
      </c>
      <c r="P443" s="13">
        <v>2915.5439244547811</v>
      </c>
      <c r="Q443" s="15"/>
      <c r="R443" s="20">
        <v>97.184797481826038</v>
      </c>
      <c r="T443" s="120">
        <v>16799.687527278846</v>
      </c>
      <c r="U443" s="118"/>
      <c r="V443" s="20">
        <v>92.658324749112737</v>
      </c>
      <c r="W443" s="20">
        <v>48.193936645559802</v>
      </c>
      <c r="X443" s="20">
        <v>98.705347524511112</v>
      </c>
    </row>
    <row r="444" spans="1:24">
      <c r="A444" s="13" t="s">
        <v>24</v>
      </c>
      <c r="B444" s="13">
        <v>60</v>
      </c>
      <c r="C444" s="13" t="s">
        <v>372</v>
      </c>
      <c r="D444" s="14">
        <v>-203.09455833344981</v>
      </c>
      <c r="E444" s="17">
        <v>2.0299999999999998</v>
      </c>
      <c r="F444" s="13" t="s">
        <v>221</v>
      </c>
      <c r="G444" s="13">
        <v>-17216026</v>
      </c>
      <c r="H444" s="13" t="s">
        <v>1933</v>
      </c>
      <c r="I444" s="13">
        <v>6.6557551860000004</v>
      </c>
      <c r="J444" s="13">
        <v>6655755186</v>
      </c>
      <c r="K444" s="13">
        <v>1000000000</v>
      </c>
      <c r="L444" s="13">
        <v>0.30049182160529064</v>
      </c>
      <c r="M444" s="13">
        <v>2000000000</v>
      </c>
      <c r="N444" s="13" t="s">
        <v>952</v>
      </c>
      <c r="O444" s="13">
        <v>6.2607413714538058</v>
      </c>
      <c r="P444" s="13">
        <v>831.10886587502944</v>
      </c>
      <c r="Q444" s="15"/>
      <c r="R444" s="20">
        <v>27.703628862500981</v>
      </c>
      <c r="T444" s="118">
        <v>-0.46254171227106955</v>
      </c>
      <c r="U444" s="118">
        <v>2.1063396099396026</v>
      </c>
      <c r="V444" s="20">
        <v>44.706129918082404</v>
      </c>
      <c r="W444" s="20">
        <v>41.450336730930367</v>
      </c>
      <c r="X444" s="20">
        <v>60.130534239092803</v>
      </c>
    </row>
    <row r="445" spans="1:24">
      <c r="A445" s="13" t="s">
        <v>227</v>
      </c>
      <c r="B445" s="13">
        <v>60</v>
      </c>
      <c r="C445" s="13" t="s">
        <v>372</v>
      </c>
      <c r="D445" s="14">
        <v>963.43267845286459</v>
      </c>
      <c r="E445" s="17">
        <v>13.22</v>
      </c>
      <c r="F445" s="13" t="s">
        <v>221</v>
      </c>
      <c r="G445" s="13">
        <v>-549932498</v>
      </c>
      <c r="H445" s="13" t="s">
        <v>1934</v>
      </c>
      <c r="I445" s="13">
        <v>49.037364244505497</v>
      </c>
      <c r="J445" s="13">
        <v>71398402340</v>
      </c>
      <c r="K445" s="13">
        <v>1456000000</v>
      </c>
      <c r="L445" s="13">
        <v>0.26510397123264257</v>
      </c>
      <c r="M445" s="13">
        <v>18928000000</v>
      </c>
      <c r="N445" s="13" t="s">
        <v>993</v>
      </c>
      <c r="O445" s="13">
        <v>18.619236983349644</v>
      </c>
      <c r="P445" s="13">
        <v>822.74234609926521</v>
      </c>
      <c r="Q445" s="15"/>
      <c r="R445" s="20">
        <v>27.424744869975505</v>
      </c>
      <c r="T445" s="118">
        <v>-6.0387030453342661</v>
      </c>
      <c r="U445" s="120">
        <v>9.6700906059614766</v>
      </c>
      <c r="V445" s="20">
        <v>38.859013852239059</v>
      </c>
      <c r="W445" s="20">
        <v>44.449290410317197</v>
      </c>
      <c r="X445" s="20">
        <v>51.579669460362993</v>
      </c>
    </row>
    <row r="446" spans="1:24">
      <c r="A446" s="13" t="s">
        <v>179</v>
      </c>
      <c r="B446" s="13">
        <v>60</v>
      </c>
      <c r="C446" s="13" t="s">
        <v>372</v>
      </c>
      <c r="D446" s="14">
        <v>1253.3994256220637</v>
      </c>
      <c r="E446" s="17">
        <v>29.52</v>
      </c>
      <c r="F446" s="13" t="s">
        <v>255</v>
      </c>
      <c r="G446" s="13">
        <v>-4041987</v>
      </c>
      <c r="H446" s="13" t="s">
        <v>1935</v>
      </c>
      <c r="I446" s="13">
        <v>4.8097343945578235</v>
      </c>
      <c r="J446" s="13">
        <v>353515478</v>
      </c>
      <c r="K446" s="13">
        <v>73500000</v>
      </c>
      <c r="L446" s="13">
        <v>6.2373506599334814</v>
      </c>
      <c r="M446" s="13">
        <v>2205000000</v>
      </c>
      <c r="N446" s="13" t="s">
        <v>1182</v>
      </c>
      <c r="O446" s="13">
        <v>24.022392231959646</v>
      </c>
      <c r="P446" s="13">
        <v>1193.3785563320127</v>
      </c>
      <c r="Q446" s="15"/>
      <c r="R446" s="20">
        <v>39.779285211067091</v>
      </c>
      <c r="T446" s="118">
        <v>9.9183249411754915</v>
      </c>
      <c r="U446" s="118">
        <v>58.617459973220143</v>
      </c>
      <c r="V446" s="20">
        <v>45.761873692221663</v>
      </c>
      <c r="W446" s="20">
        <v>43.359821497098892</v>
      </c>
      <c r="X446" s="20">
        <v>67.916253554041887</v>
      </c>
    </row>
    <row r="447" spans="1:24">
      <c r="A447" s="13" t="s">
        <v>449</v>
      </c>
      <c r="B447" s="13">
        <v>60</v>
      </c>
      <c r="C447" s="13" t="s">
        <v>372</v>
      </c>
      <c r="D447" s="14">
        <v>13759.993790192553</v>
      </c>
      <c r="E447" s="17">
        <v>38.94</v>
      </c>
      <c r="F447" s="13" t="s">
        <v>426</v>
      </c>
      <c r="G447" s="13">
        <v>33866409</v>
      </c>
      <c r="H447" s="13" t="s">
        <v>1936</v>
      </c>
      <c r="I447" s="13">
        <v>10.214864766666667</v>
      </c>
      <c r="J447" s="13">
        <v>1225783772</v>
      </c>
      <c r="K447" s="13">
        <v>120000000</v>
      </c>
      <c r="L447" s="13">
        <v>4.1116550203439957</v>
      </c>
      <c r="M447" s="13">
        <v>5040000000</v>
      </c>
      <c r="N447" s="13" t="s">
        <v>1047</v>
      </c>
      <c r="O447" s="13">
        <v>66.675866194064966</v>
      </c>
      <c r="P447" s="13">
        <v>1643.6398970287148</v>
      </c>
      <c r="Q447" s="15"/>
      <c r="R447" s="20">
        <v>54.787996567623829</v>
      </c>
      <c r="T447" s="120">
        <v>73.145790365336694</v>
      </c>
      <c r="U447" s="118">
        <v>48.280338711153199</v>
      </c>
      <c r="V447" s="20">
        <v>75.982324447895479</v>
      </c>
      <c r="W447" s="20">
        <v>70.538050736389181</v>
      </c>
      <c r="X447" s="20">
        <v>80.955633436325698</v>
      </c>
    </row>
    <row r="448" spans="1:24">
      <c r="A448" s="13" t="s">
        <v>539</v>
      </c>
      <c r="B448" s="13">
        <v>60</v>
      </c>
      <c r="C448" s="13" t="s">
        <v>372</v>
      </c>
      <c r="D448" s="14">
        <v>-2750.3860654017662</v>
      </c>
      <c r="E448" s="17">
        <v>11.6</v>
      </c>
      <c r="F448" s="13" t="s">
        <v>200</v>
      </c>
      <c r="G448" s="13">
        <v>31743454</v>
      </c>
      <c r="H448" s="13" t="s">
        <v>1937</v>
      </c>
      <c r="I448" s="13">
        <v>32.354917664728681</v>
      </c>
      <c r="J448" s="13">
        <v>3339027503</v>
      </c>
      <c r="K448" s="13">
        <v>103200000</v>
      </c>
      <c r="L448" s="13">
        <v>0.33997923017407383</v>
      </c>
      <c r="M448" s="13">
        <v>1135200000</v>
      </c>
      <c r="N448" s="13" t="s">
        <v>1359</v>
      </c>
      <c r="O448" s="13">
        <v>55.935807862681933</v>
      </c>
      <c r="P448" s="13">
        <v>900.05386893627667</v>
      </c>
      <c r="Q448" s="16" t="s">
        <v>2201</v>
      </c>
      <c r="R448" s="20">
        <v>30.001795631209223</v>
      </c>
      <c r="T448" s="118">
        <v>6.3666345780560007</v>
      </c>
      <c r="U448" s="118"/>
      <c r="V448" s="20">
        <v>53.270261322895543</v>
      </c>
      <c r="W448" s="20">
        <v>49.230840057586953</v>
      </c>
      <c r="X448" s="20">
        <v>68.52047976081117</v>
      </c>
    </row>
    <row r="449" spans="1:24">
      <c r="A449" s="13" t="s">
        <v>25</v>
      </c>
      <c r="B449" s="13">
        <v>60</v>
      </c>
      <c r="C449" s="13" t="s">
        <v>372</v>
      </c>
      <c r="D449" s="14">
        <v>-33318.413266557909</v>
      </c>
      <c r="E449" s="17">
        <v>138</v>
      </c>
      <c r="F449" s="13" t="s">
        <v>221</v>
      </c>
      <c r="G449" s="13">
        <v>175549475</v>
      </c>
      <c r="H449" s="13" t="s">
        <v>1938</v>
      </c>
      <c r="I449" s="13">
        <v>193.94592414942528</v>
      </c>
      <c r="J449" s="13">
        <v>16873295401</v>
      </c>
      <c r="K449" s="13">
        <v>87000000</v>
      </c>
      <c r="L449" s="13">
        <v>0.74247499983065102</v>
      </c>
      <c r="M449" s="13">
        <v>12528000000</v>
      </c>
      <c r="N449" s="13" t="s">
        <v>792</v>
      </c>
      <c r="O449" s="13">
        <v>9.1480119449217447</v>
      </c>
      <c r="P449" s="13">
        <v>1005.977874699262</v>
      </c>
      <c r="Q449" s="15"/>
      <c r="R449" s="20">
        <v>33.532595823308732</v>
      </c>
      <c r="T449" s="120">
        <v>192.70664683612779</v>
      </c>
      <c r="U449" s="118">
        <v>269.60612550968574</v>
      </c>
      <c r="V449" s="20">
        <v>48.463970907999325</v>
      </c>
      <c r="W449" s="20">
        <v>46.232447750647417</v>
      </c>
      <c r="X449" s="20">
        <v>84.517219666472343</v>
      </c>
    </row>
    <row r="450" spans="1:24">
      <c r="A450" s="13" t="s">
        <v>677</v>
      </c>
      <c r="B450" s="13">
        <v>60</v>
      </c>
      <c r="C450" s="13" t="s">
        <v>372</v>
      </c>
      <c r="D450" s="13">
        <v>-170.01125158243147</v>
      </c>
      <c r="E450" s="17">
        <v>1.3</v>
      </c>
      <c r="F450" s="13" t="s">
        <v>349</v>
      </c>
      <c r="G450" s="13">
        <v>-504124534</v>
      </c>
      <c r="H450" s="13" t="s">
        <v>1939</v>
      </c>
      <c r="I450" s="13">
        <v>2.1636307298499999</v>
      </c>
      <c r="J450" s="13">
        <v>43272614597</v>
      </c>
      <c r="K450" s="13">
        <v>20000000000</v>
      </c>
      <c r="L450" s="13">
        <v>0.4621860774131859</v>
      </c>
      <c r="M450" s="13">
        <v>20000000000</v>
      </c>
      <c r="N450" s="13" t="s">
        <v>844</v>
      </c>
      <c r="O450" s="13">
        <v>12.16233413819895</v>
      </c>
      <c r="P450" s="13">
        <v>394.18386792091388</v>
      </c>
      <c r="Q450" s="15"/>
      <c r="R450" s="20">
        <v>13.139462264030463</v>
      </c>
      <c r="T450" s="118">
        <v>-1.2497627202886097</v>
      </c>
      <c r="U450" s="118"/>
      <c r="V450" s="20">
        <v>36.56789038917811</v>
      </c>
      <c r="W450" s="20">
        <v>42.187764084489544</v>
      </c>
      <c r="X450" s="20"/>
    </row>
    <row r="451" spans="1:24">
      <c r="A451" s="13" t="s">
        <v>127</v>
      </c>
      <c r="B451" s="13">
        <v>60</v>
      </c>
      <c r="C451" s="13" t="s">
        <v>372</v>
      </c>
      <c r="D451" s="14">
        <v>-21684.909334268385</v>
      </c>
      <c r="E451" s="17">
        <v>71.3</v>
      </c>
      <c r="F451" s="13" t="s">
        <v>208</v>
      </c>
      <c r="G451" s="13">
        <v>-76866655</v>
      </c>
      <c r="H451" s="13" t="s">
        <v>1940</v>
      </c>
      <c r="I451" s="13">
        <v>21.420839192867895</v>
      </c>
      <c r="J451" s="13">
        <v>666088085</v>
      </c>
      <c r="K451" s="13">
        <v>31095331</v>
      </c>
      <c r="L451" s="13">
        <v>3.4078963640371978</v>
      </c>
      <c r="M451" s="13">
        <v>2269959163</v>
      </c>
      <c r="N451" s="13" t="s">
        <v>1332</v>
      </c>
      <c r="O451" s="13">
        <v>44.240831009941445</v>
      </c>
      <c r="P451" s="13">
        <v>394.74945799649026</v>
      </c>
      <c r="Q451" s="15"/>
      <c r="R451" s="20">
        <v>13.158315266549675</v>
      </c>
      <c r="T451" s="118">
        <v>-35.588253815595721</v>
      </c>
      <c r="U451" s="120">
        <v>-87.507806729132795</v>
      </c>
      <c r="V451" s="20">
        <v>43.954250436176373</v>
      </c>
      <c r="W451" s="20">
        <v>37.787625575006558</v>
      </c>
      <c r="X451" s="20">
        <v>44.305945144476027</v>
      </c>
    </row>
    <row r="452" spans="1:24">
      <c r="A452" s="13" t="s">
        <v>155</v>
      </c>
      <c r="B452" s="13">
        <v>60</v>
      </c>
      <c r="C452" s="13" t="s">
        <v>372</v>
      </c>
      <c r="D452" s="14">
        <v>405.71844159597248</v>
      </c>
      <c r="E452" s="17">
        <v>12.55</v>
      </c>
      <c r="F452" s="13" t="s">
        <v>355</v>
      </c>
      <c r="G452" s="13">
        <v>-116573372</v>
      </c>
      <c r="H452" s="13" t="s">
        <v>1941</v>
      </c>
      <c r="I452" s="13">
        <v>2.0749671078787877</v>
      </c>
      <c r="J452" s="13">
        <v>427961966</v>
      </c>
      <c r="K452" s="13">
        <v>206250000</v>
      </c>
      <c r="L452" s="13">
        <v>5.7832242036200014</v>
      </c>
      <c r="M452" s="13">
        <v>2475000000</v>
      </c>
      <c r="N452" s="13" t="s">
        <v>1942</v>
      </c>
      <c r="O452" s="13">
        <v>42.107297905538751</v>
      </c>
      <c r="P452" s="13">
        <v>679.91315941173457</v>
      </c>
      <c r="Q452" s="15"/>
      <c r="R452" s="20">
        <v>22.663771980391154</v>
      </c>
      <c r="T452" s="118">
        <v>-23.539837902873675</v>
      </c>
      <c r="U452" s="120">
        <v>-6.8838861405523488</v>
      </c>
      <c r="V452" s="20">
        <v>30.752242210979659</v>
      </c>
      <c r="W452" s="20">
        <v>61.935066226956394</v>
      </c>
      <c r="X452" s="20">
        <v>41.995560876446426</v>
      </c>
    </row>
    <row r="453" spans="1:24">
      <c r="A453" s="13" t="s">
        <v>194</v>
      </c>
      <c r="B453" s="13">
        <v>60</v>
      </c>
      <c r="C453" s="13" t="s">
        <v>372</v>
      </c>
      <c r="D453" s="14">
        <v>-17429.409540720826</v>
      </c>
      <c r="E453" s="17">
        <v>70.7</v>
      </c>
      <c r="F453" s="13" t="s">
        <v>375</v>
      </c>
      <c r="G453" s="13">
        <v>-360792995</v>
      </c>
      <c r="H453" s="13" t="s">
        <v>1943</v>
      </c>
      <c r="I453" s="13">
        <v>173.92076290742017</v>
      </c>
      <c r="J453" s="13">
        <v>15094360742</v>
      </c>
      <c r="K453" s="13">
        <v>86788722</v>
      </c>
      <c r="L453" s="13">
        <v>0.3909826455636991</v>
      </c>
      <c r="M453" s="13">
        <v>5901633096</v>
      </c>
      <c r="N453" s="13" t="s">
        <v>1349</v>
      </c>
      <c r="O453" s="13">
        <v>40.890997367862973</v>
      </c>
      <c r="P453" s="13">
        <v>535.93994479641901</v>
      </c>
      <c r="Q453" s="15"/>
      <c r="R453" s="20">
        <v>17.864664826547301</v>
      </c>
      <c r="T453" s="118">
        <v>-74.679458171260507</v>
      </c>
      <c r="U453" s="120">
        <v>-13.370357990318382</v>
      </c>
      <c r="V453" s="20">
        <v>22.626136933507699</v>
      </c>
      <c r="W453" s="20">
        <v>39.010417581281544</v>
      </c>
      <c r="X453" s="20">
        <v>41.631508725173468</v>
      </c>
    </row>
    <row r="454" spans="1:24">
      <c r="A454" s="13" t="s">
        <v>468</v>
      </c>
      <c r="B454" s="13">
        <v>60</v>
      </c>
      <c r="C454" s="13" t="s">
        <v>372</v>
      </c>
      <c r="D454" s="14">
        <v>134918.37436787647</v>
      </c>
      <c r="E454" s="17">
        <v>158.4</v>
      </c>
      <c r="F454" s="13" t="s">
        <v>356</v>
      </c>
      <c r="G454" s="13">
        <v>15350052</v>
      </c>
      <c r="H454" s="13" t="s">
        <v>1944</v>
      </c>
      <c r="I454" s="13">
        <v>5.7816223571428571</v>
      </c>
      <c r="J454" s="13">
        <v>3885250224</v>
      </c>
      <c r="K454" s="13">
        <v>672000000</v>
      </c>
      <c r="L454" s="13">
        <v>30.268320756681334</v>
      </c>
      <c r="M454" s="13">
        <v>117600000000</v>
      </c>
      <c r="N454" s="13" t="s">
        <v>1945</v>
      </c>
      <c r="O454" s="13">
        <v>40.152998892736015</v>
      </c>
      <c r="P454" s="13">
        <v>1680</v>
      </c>
      <c r="Q454" s="15"/>
      <c r="R454" s="20">
        <v>56</v>
      </c>
      <c r="T454" s="120">
        <v>274.65308340440129</v>
      </c>
      <c r="U454" s="118"/>
      <c r="V454" s="20">
        <v>62.205155325674383</v>
      </c>
      <c r="W454" s="20">
        <v>27.443557881039062</v>
      </c>
      <c r="X454" s="20">
        <v>72.427235758137257</v>
      </c>
    </row>
    <row r="455" spans="1:24">
      <c r="A455" s="13" t="s">
        <v>525</v>
      </c>
      <c r="B455" s="13">
        <v>60</v>
      </c>
      <c r="C455" s="13" t="s">
        <v>372</v>
      </c>
      <c r="D455" s="14">
        <v>-1861.1854216453239</v>
      </c>
      <c r="E455" s="17">
        <v>19.21</v>
      </c>
      <c r="F455" s="13" t="s">
        <v>355</v>
      </c>
      <c r="G455" s="13">
        <v>-901082449</v>
      </c>
      <c r="H455" s="13" t="s">
        <v>1946</v>
      </c>
      <c r="I455" s="13">
        <v>5.872754253152765</v>
      </c>
      <c r="J455" s="13">
        <v>3963724062</v>
      </c>
      <c r="K455" s="13">
        <v>674934433</v>
      </c>
      <c r="L455" s="13">
        <v>3.2352792541591406</v>
      </c>
      <c r="M455" s="13">
        <v>12823754227</v>
      </c>
      <c r="N455" s="13" t="s">
        <v>1324</v>
      </c>
      <c r="O455" s="13">
        <v>40.540103556028505</v>
      </c>
      <c r="P455" s="13">
        <v>251.97922093264864</v>
      </c>
      <c r="Q455" s="15"/>
      <c r="R455" s="20">
        <v>8.3993073644216221</v>
      </c>
      <c r="T455" s="118">
        <v>-13.931466661867269</v>
      </c>
      <c r="U455" s="118"/>
      <c r="V455" s="20">
        <v>39.543270771799129</v>
      </c>
      <c r="W455" s="20">
        <v>42.872068958957612</v>
      </c>
      <c r="X455" s="20">
        <v>44.612609617145154</v>
      </c>
    </row>
    <row r="456" spans="1:24">
      <c r="A456" s="13" t="s">
        <v>189</v>
      </c>
      <c r="B456" s="13">
        <v>60</v>
      </c>
      <c r="C456" s="13" t="s">
        <v>372</v>
      </c>
      <c r="D456" s="14">
        <v>1323.1715392157639</v>
      </c>
      <c r="E456" s="17">
        <v>31.14</v>
      </c>
      <c r="F456" s="13" t="s">
        <v>351</v>
      </c>
      <c r="G456" s="13">
        <v>144339003</v>
      </c>
      <c r="H456" s="13" t="s">
        <v>1948</v>
      </c>
      <c r="I456" s="13">
        <v>18.238162653147445</v>
      </c>
      <c r="J456" s="13">
        <v>2158486550</v>
      </c>
      <c r="K456" s="13">
        <v>118350000</v>
      </c>
      <c r="L456" s="13">
        <v>1.7545627050583197</v>
      </c>
      <c r="M456" s="13">
        <v>3787200000</v>
      </c>
      <c r="N456" s="13" t="s">
        <v>1061</v>
      </c>
      <c r="O456" s="13">
        <v>54.433781331154066</v>
      </c>
      <c r="P456" s="13">
        <v>1312.5764242487446</v>
      </c>
      <c r="Q456" s="15"/>
      <c r="R456" s="20">
        <v>43.752547474958156</v>
      </c>
      <c r="T456" s="118">
        <v>8.7005320917262097</v>
      </c>
      <c r="U456" s="118">
        <v>46.371750912190883</v>
      </c>
      <c r="V456" s="20">
        <v>45.029180875115813</v>
      </c>
      <c r="W456" s="20">
        <v>39.713124288627988</v>
      </c>
      <c r="X456" s="20">
        <v>63.063187987950535</v>
      </c>
    </row>
    <row r="457" spans="1:24">
      <c r="A457" s="13" t="s">
        <v>26</v>
      </c>
      <c r="B457" s="13">
        <v>60</v>
      </c>
      <c r="C457" s="13" t="s">
        <v>372</v>
      </c>
      <c r="D457" s="14">
        <v>-5512.9586748036272</v>
      </c>
      <c r="E457" s="17">
        <v>10.5</v>
      </c>
      <c r="F457" s="13" t="s">
        <v>221</v>
      </c>
      <c r="G457" s="13">
        <v>1715491599</v>
      </c>
      <c r="H457" s="13" t="s">
        <v>1949</v>
      </c>
      <c r="I457" s="13">
        <v>1.6271551272</v>
      </c>
      <c r="J457" s="13">
        <v>8135775636</v>
      </c>
      <c r="K457" s="13">
        <v>5000000000</v>
      </c>
      <c r="L457" s="13">
        <v>6.7602650885098718</v>
      </c>
      <c r="M457" s="13">
        <v>55000000000</v>
      </c>
      <c r="N457" s="13" t="s">
        <v>1950</v>
      </c>
      <c r="O457" s="13">
        <v>40.280426802602889</v>
      </c>
      <c r="P457" s="13">
        <v>1280.4052362376033</v>
      </c>
      <c r="Q457" s="15"/>
      <c r="R457" s="20">
        <v>42.680174541253443</v>
      </c>
      <c r="T457" s="118">
        <v>6.5032276497829322</v>
      </c>
      <c r="U457" s="118">
        <v>31.471492833380683</v>
      </c>
      <c r="V457" s="20">
        <v>43.424510922395648</v>
      </c>
      <c r="W457" s="20">
        <v>63.10925468860956</v>
      </c>
      <c r="X457" s="20">
        <v>65.749759110369084</v>
      </c>
    </row>
    <row r="458" spans="1:24">
      <c r="A458" s="13" t="s">
        <v>101</v>
      </c>
      <c r="B458" s="13">
        <v>60</v>
      </c>
      <c r="C458" s="13" t="s">
        <v>372</v>
      </c>
      <c r="D458" s="14">
        <v>-3195.2509032979747</v>
      </c>
      <c r="E458" s="17">
        <v>8.93</v>
      </c>
      <c r="F458" s="13" t="s">
        <v>233</v>
      </c>
      <c r="G458" s="13">
        <v>-19232100</v>
      </c>
      <c r="H458" s="13" t="s">
        <v>1951</v>
      </c>
      <c r="I458" s="13">
        <v>26.715340245714287</v>
      </c>
      <c r="J458" s="13">
        <v>4675184543</v>
      </c>
      <c r="K458" s="13">
        <v>175000000</v>
      </c>
      <c r="L458" s="13">
        <v>0.29945341988610352</v>
      </c>
      <c r="M458" s="13">
        <v>1400000000</v>
      </c>
      <c r="N458" s="13" t="s">
        <v>1325</v>
      </c>
      <c r="O458" s="13">
        <v>31.497146926563769</v>
      </c>
      <c r="P458" s="13">
        <v>638.48055312707174</v>
      </c>
      <c r="Q458" s="15"/>
      <c r="R458" s="20">
        <v>21.282685104235725</v>
      </c>
      <c r="T458" s="118">
        <v>-6.8556960695934244</v>
      </c>
      <c r="U458" s="118">
        <v>10.041028651204638</v>
      </c>
      <c r="V458" s="20">
        <v>30.735607419481003</v>
      </c>
      <c r="W458" s="20">
        <v>46.957936043088722</v>
      </c>
      <c r="X458" s="20">
        <v>51.963694198944502</v>
      </c>
    </row>
    <row r="459" spans="1:24">
      <c r="A459" s="13" t="s">
        <v>279</v>
      </c>
      <c r="B459" s="13">
        <v>60</v>
      </c>
      <c r="C459" s="13" t="s">
        <v>372</v>
      </c>
      <c r="D459" s="14">
        <v>-945.18041916971993</v>
      </c>
      <c r="E459" s="17">
        <v>12.9</v>
      </c>
      <c r="F459" s="13" t="s">
        <v>355</v>
      </c>
      <c r="G459" s="13">
        <v>14989579</v>
      </c>
      <c r="H459" s="13" t="s">
        <v>1952</v>
      </c>
      <c r="I459" s="13">
        <v>11.217890810030596</v>
      </c>
      <c r="J459" s="13">
        <v>4414419520</v>
      </c>
      <c r="K459" s="13">
        <v>393516000</v>
      </c>
      <c r="L459" s="13">
        <v>1.0697198076905929</v>
      </c>
      <c r="M459" s="13">
        <v>4722192000</v>
      </c>
      <c r="N459" s="13" t="s">
        <v>1048</v>
      </c>
      <c r="O459" s="13">
        <v>70.900911805112401</v>
      </c>
      <c r="P459" s="13">
        <v>383.63280902319281</v>
      </c>
      <c r="Q459" s="15"/>
      <c r="R459" s="20">
        <v>12.787760300773094</v>
      </c>
      <c r="T459" s="118">
        <v>-2.7943258852667796</v>
      </c>
      <c r="U459" s="120">
        <v>-17.97100370093899</v>
      </c>
      <c r="V459" s="20">
        <v>48.908376522306789</v>
      </c>
      <c r="W459" s="20">
        <v>37.847160400141519</v>
      </c>
      <c r="X459" s="20">
        <v>45.826534308807986</v>
      </c>
    </row>
    <row r="460" spans="1:24">
      <c r="A460" s="13" t="s">
        <v>264</v>
      </c>
      <c r="B460" s="13">
        <v>60</v>
      </c>
      <c r="C460" s="13" t="s">
        <v>372</v>
      </c>
      <c r="D460" s="14">
        <v>861.18344055201135</v>
      </c>
      <c r="E460" s="17">
        <v>20.059999999999999</v>
      </c>
      <c r="F460" s="13" t="s">
        <v>255</v>
      </c>
      <c r="G460" s="13">
        <v>305660000</v>
      </c>
      <c r="H460" s="13" t="s">
        <v>1953</v>
      </c>
      <c r="I460" s="13">
        <v>26.799253866792931</v>
      </c>
      <c r="J460" s="13">
        <v>67920029000</v>
      </c>
      <c r="K460" s="13">
        <v>2534400000</v>
      </c>
      <c r="L460" s="13">
        <v>0.74628943400480585</v>
      </c>
      <c r="M460" s="13">
        <v>50688000000</v>
      </c>
      <c r="N460" s="13" t="s">
        <v>954</v>
      </c>
      <c r="O460" s="13">
        <v>58.798176691493062</v>
      </c>
      <c r="P460" s="13">
        <v>1287.4081252276801</v>
      </c>
      <c r="Q460" s="15"/>
      <c r="R460" s="20">
        <v>42.913604174256001</v>
      </c>
      <c r="T460" s="118">
        <v>-6.7603260232365869</v>
      </c>
      <c r="U460" s="120">
        <v>6.2236512361377549</v>
      </c>
      <c r="V460" s="20">
        <v>40.018584471509662</v>
      </c>
      <c r="W460" s="20">
        <v>47.118790499964106</v>
      </c>
      <c r="X460" s="20">
        <v>49.616571564040335</v>
      </c>
    </row>
    <row r="461" spans="1:24">
      <c r="A461" s="13" t="s">
        <v>159</v>
      </c>
      <c r="B461" s="13">
        <v>60</v>
      </c>
      <c r="C461" s="13" t="s">
        <v>372</v>
      </c>
      <c r="D461" s="13">
        <v>969.26748904998306</v>
      </c>
      <c r="E461" s="17">
        <v>11.7</v>
      </c>
      <c r="F461" s="13" t="s">
        <v>233</v>
      </c>
      <c r="G461" s="13">
        <v>128453668</v>
      </c>
      <c r="H461" s="13" t="s">
        <v>1954</v>
      </c>
      <c r="I461" s="13">
        <v>34.60617701956518</v>
      </c>
      <c r="J461" s="13">
        <v>10497610768</v>
      </c>
      <c r="K461" s="13">
        <v>303345000</v>
      </c>
      <c r="L461" s="13">
        <v>0.31786232827107619</v>
      </c>
      <c r="M461" s="13">
        <v>3336795000</v>
      </c>
      <c r="N461" s="13" t="s">
        <v>955</v>
      </c>
      <c r="O461" s="13">
        <v>42.655630642885299</v>
      </c>
      <c r="P461" s="13">
        <v>2283.7581693823304</v>
      </c>
      <c r="Q461" s="15"/>
      <c r="R461" s="20">
        <v>76.125272312744343</v>
      </c>
      <c r="T461" s="118">
        <v>-4.8248795455040749</v>
      </c>
      <c r="U461" s="120">
        <v>5.7074270088889989</v>
      </c>
      <c r="V461" s="20">
        <v>41.967134796356817</v>
      </c>
      <c r="W461" s="20">
        <v>52.720791719035169</v>
      </c>
      <c r="X461" s="20">
        <v>49.924042530577154</v>
      </c>
    </row>
    <row r="462" spans="1:24">
      <c r="A462" s="13" t="s">
        <v>293</v>
      </c>
      <c r="B462" s="13">
        <v>60</v>
      </c>
      <c r="C462" s="13" t="s">
        <v>372</v>
      </c>
      <c r="D462" s="14">
        <v>-25896.56092213744</v>
      </c>
      <c r="E462" s="17">
        <v>148.69999999999999</v>
      </c>
      <c r="F462" s="13" t="s">
        <v>356</v>
      </c>
      <c r="G462" s="13">
        <v>-7758354000</v>
      </c>
      <c r="H462" s="13" t="s">
        <v>1955</v>
      </c>
      <c r="I462" s="13">
        <v>231.49579399999999</v>
      </c>
      <c r="J462" s="13">
        <v>115747897000</v>
      </c>
      <c r="K462" s="13">
        <v>500000000</v>
      </c>
      <c r="L462" s="13">
        <v>0.639320470764147</v>
      </c>
      <c r="M462" s="13">
        <v>74000000000</v>
      </c>
      <c r="N462" s="13" t="s">
        <v>1956</v>
      </c>
      <c r="O462" s="13">
        <v>72.514038386411244</v>
      </c>
      <c r="P462" s="13">
        <v>502.13288469579294</v>
      </c>
      <c r="Q462" s="15"/>
      <c r="R462" s="20">
        <v>16.737762823193098</v>
      </c>
      <c r="T462" s="118">
        <v>-173.61436978884456</v>
      </c>
      <c r="U462" s="120">
        <v>-54.195187576434307</v>
      </c>
      <c r="V462" s="20">
        <v>32.564651975970442</v>
      </c>
      <c r="W462" s="20">
        <v>50.607874930028508</v>
      </c>
      <c r="X462" s="20">
        <v>38.009618000877239</v>
      </c>
    </row>
    <row r="463" spans="1:24">
      <c r="A463" s="13" t="s">
        <v>32</v>
      </c>
      <c r="B463" s="13">
        <v>60</v>
      </c>
      <c r="C463" s="13" t="s">
        <v>372</v>
      </c>
      <c r="D463" s="13">
        <v>-1301.800884401363</v>
      </c>
      <c r="E463" s="17">
        <v>10.11</v>
      </c>
      <c r="F463" s="13" t="s">
        <v>233</v>
      </c>
      <c r="G463" s="13">
        <v>10367317</v>
      </c>
      <c r="H463" s="13" t="s">
        <v>1957</v>
      </c>
      <c r="I463" s="13">
        <v>9.5153332943470641</v>
      </c>
      <c r="J463" s="13">
        <v>2705096261</v>
      </c>
      <c r="K463" s="13">
        <v>284288125</v>
      </c>
      <c r="L463" s="13">
        <v>1.0509353367517742</v>
      </c>
      <c r="M463" s="13">
        <v>2842881250</v>
      </c>
      <c r="N463" s="13" t="s">
        <v>1210</v>
      </c>
      <c r="O463" s="13">
        <v>39.457952659903924</v>
      </c>
      <c r="P463" s="13">
        <v>753.77948467301394</v>
      </c>
      <c r="Q463" s="15"/>
      <c r="R463" s="20">
        <v>25.125982822433798</v>
      </c>
      <c r="T463" s="118">
        <v>-4.2871521120758871</v>
      </c>
      <c r="U463" s="118">
        <v>13.072353816308784</v>
      </c>
      <c r="V463" s="20">
        <v>43.514781193474512</v>
      </c>
      <c r="W463" s="20">
        <v>41.887582414063225</v>
      </c>
      <c r="X463" s="20">
        <v>55.73080553237422</v>
      </c>
    </row>
    <row r="464" spans="1:24">
      <c r="A464" s="13" t="s">
        <v>63</v>
      </c>
      <c r="B464" s="13">
        <v>60</v>
      </c>
      <c r="C464" s="13" t="s">
        <v>372</v>
      </c>
      <c r="D464" s="14">
        <v>-585.7232950424418</v>
      </c>
      <c r="E464" s="17">
        <v>128</v>
      </c>
      <c r="F464" s="13" t="s">
        <v>355</v>
      </c>
      <c r="G464" s="13">
        <v>17853471</v>
      </c>
      <c r="H464" s="13" t="s">
        <v>1958</v>
      </c>
      <c r="I464" s="13">
        <v>24.16791978021978</v>
      </c>
      <c r="J464" s="13">
        <v>549820175</v>
      </c>
      <c r="K464" s="13">
        <v>22750000</v>
      </c>
      <c r="L464" s="13">
        <v>5.0893912723373598</v>
      </c>
      <c r="M464" s="13">
        <v>2798250000</v>
      </c>
      <c r="N464" s="13" t="s">
        <v>1947</v>
      </c>
      <c r="O464" s="13">
        <v>36.10957121615575</v>
      </c>
      <c r="P464" s="13">
        <v>1276.095830616948</v>
      </c>
      <c r="Q464" s="15"/>
      <c r="R464" s="20">
        <v>42.536527687231597</v>
      </c>
      <c r="T464" s="118">
        <v>64.423969594031405</v>
      </c>
      <c r="U464" s="118">
        <v>170.11862231403953</v>
      </c>
      <c r="V464" s="20">
        <v>44.078927431766523</v>
      </c>
      <c r="W464" s="20">
        <v>71.317359869149428</v>
      </c>
      <c r="X464" s="20">
        <v>62.243632860669777</v>
      </c>
    </row>
    <row r="465" spans="1:24">
      <c r="A465" s="13" t="s">
        <v>442</v>
      </c>
      <c r="B465" s="13">
        <v>60</v>
      </c>
      <c r="C465" s="13" t="s">
        <v>372</v>
      </c>
      <c r="D465" s="14">
        <v>-20573.909335144832</v>
      </c>
      <c r="E465" s="17">
        <v>122.4</v>
      </c>
      <c r="F465" s="13" t="s">
        <v>609</v>
      </c>
      <c r="G465" s="13">
        <v>-139121733</v>
      </c>
      <c r="H465" s="13" t="s">
        <v>1420</v>
      </c>
      <c r="I465" s="13">
        <v>64.168779658564816</v>
      </c>
      <c r="J465" s="13">
        <v>1596724578</v>
      </c>
      <c r="K465" s="13">
        <v>24883200</v>
      </c>
      <c r="L465" s="13">
        <v>1.9168199964915928</v>
      </c>
      <c r="M465" s="13">
        <v>3060633600</v>
      </c>
      <c r="N465" s="13" t="s">
        <v>957</v>
      </c>
      <c r="O465" s="13">
        <v>28.734173077360648</v>
      </c>
      <c r="P465" s="13">
        <v>346.68229757788708</v>
      </c>
      <c r="Q465" s="15"/>
      <c r="R465" s="20">
        <v>11.556076585929569</v>
      </c>
      <c r="T465" s="118">
        <v>-163.38153896625244</v>
      </c>
      <c r="U465" s="120">
        <v>-247.78966274110616</v>
      </c>
      <c r="V465" s="20">
        <v>36.214884204786834</v>
      </c>
      <c r="W465" s="20">
        <v>50.182950799528207</v>
      </c>
      <c r="X465" s="20">
        <v>37.041536411714702</v>
      </c>
    </row>
    <row r="466" spans="1:24">
      <c r="A466" s="13" t="s">
        <v>443</v>
      </c>
      <c r="B466" s="13">
        <v>60</v>
      </c>
      <c r="C466" s="13" t="s">
        <v>372</v>
      </c>
      <c r="D466" s="14">
        <v>-2514.4574548413348</v>
      </c>
      <c r="E466" s="17">
        <v>20.48</v>
      </c>
      <c r="F466" s="13" t="s">
        <v>607</v>
      </c>
      <c r="G466" s="13">
        <v>1286101</v>
      </c>
      <c r="H466" s="13" t="s">
        <v>1959</v>
      </c>
      <c r="I466" s="13">
        <v>38.420240559754852</v>
      </c>
      <c r="J466" s="13">
        <v>9403353877</v>
      </c>
      <c r="K466" s="13">
        <v>244750000</v>
      </c>
      <c r="L466" s="13">
        <v>0.52055894779976919</v>
      </c>
      <c r="M466" s="13">
        <v>4895000000</v>
      </c>
      <c r="N466" s="13" t="s">
        <v>1421</v>
      </c>
      <c r="O466" s="13">
        <v>38.207450650754851</v>
      </c>
      <c r="P466" s="13">
        <v>178.36249561631752</v>
      </c>
      <c r="Q466" s="15"/>
      <c r="R466" s="20">
        <v>5.9454165205439171</v>
      </c>
      <c r="T466" s="118">
        <v>-14.162752486319654</v>
      </c>
      <c r="U466" s="120">
        <v>7.6209167929232891</v>
      </c>
      <c r="V466" s="20">
        <v>34.514071662605893</v>
      </c>
      <c r="W466" s="20">
        <v>58.012506536197002</v>
      </c>
      <c r="X466" s="20">
        <v>46.028583023314688</v>
      </c>
    </row>
    <row r="467" spans="1:24">
      <c r="A467" s="13" t="s">
        <v>325</v>
      </c>
      <c r="B467" s="13">
        <v>60</v>
      </c>
      <c r="C467" s="13" t="s">
        <v>372</v>
      </c>
      <c r="D467" s="14">
        <v>-12946.321409628539</v>
      </c>
      <c r="E467" s="17">
        <v>39.799999999999997</v>
      </c>
      <c r="F467" s="13" t="s">
        <v>200</v>
      </c>
      <c r="G467" s="13">
        <v>-43919717</v>
      </c>
      <c r="H467" s="13" t="s">
        <v>1960</v>
      </c>
      <c r="I467" s="13">
        <v>43.083802813333335</v>
      </c>
      <c r="J467" s="13">
        <v>3231285211</v>
      </c>
      <c r="K467" s="13">
        <v>75000000</v>
      </c>
      <c r="L467" s="13">
        <v>0.9052125730166628</v>
      </c>
      <c r="M467" s="13">
        <v>2925000000</v>
      </c>
      <c r="N467" s="13" t="s">
        <v>1294</v>
      </c>
      <c r="O467" s="13">
        <v>42.642969707434972</v>
      </c>
      <c r="P467" s="13">
        <v>431.73577220531581</v>
      </c>
      <c r="Q467" s="15"/>
      <c r="R467" s="20">
        <v>14.39119240684386</v>
      </c>
      <c r="T467" s="118">
        <v>-0.13587417678550651</v>
      </c>
      <c r="U467" s="120">
        <v>4.5139595698547197</v>
      </c>
      <c r="V467" s="20">
        <v>41.914380174969239</v>
      </c>
      <c r="W467" s="20">
        <v>29.877399490441302</v>
      </c>
      <c r="X467" s="20">
        <v>49.566130256136788</v>
      </c>
    </row>
    <row r="468" spans="1:24">
      <c r="A468" s="13" t="s">
        <v>162</v>
      </c>
      <c r="B468" s="13">
        <v>60</v>
      </c>
      <c r="C468" s="13" t="s">
        <v>372</v>
      </c>
      <c r="D468" s="14">
        <v>635.52298418118266</v>
      </c>
      <c r="E468" s="17">
        <v>11.22</v>
      </c>
      <c r="F468" s="13" t="s">
        <v>233</v>
      </c>
      <c r="G468" s="13">
        <v>49521257</v>
      </c>
      <c r="H468" s="13" t="s">
        <v>1961</v>
      </c>
      <c r="I468" s="13">
        <v>37.373396320281195</v>
      </c>
      <c r="J468" s="13">
        <v>11759814183</v>
      </c>
      <c r="K468" s="13">
        <v>314657359</v>
      </c>
      <c r="L468" s="13">
        <v>0.26757000927350449</v>
      </c>
      <c r="M468" s="13">
        <v>3146573590</v>
      </c>
      <c r="N468" s="13" t="s">
        <v>1203</v>
      </c>
      <c r="O468" s="13">
        <v>46.025382095931761</v>
      </c>
      <c r="P468" s="13">
        <v>1983.0063172482503</v>
      </c>
      <c r="Q468" s="15"/>
      <c r="R468" s="20">
        <v>66.10021057494167</v>
      </c>
      <c r="T468" s="118">
        <v>-9.3435471187133601</v>
      </c>
      <c r="U468" s="120">
        <v>4.8751821186487732</v>
      </c>
      <c r="V468" s="20">
        <v>26.508785587336931</v>
      </c>
      <c r="W468" s="20">
        <v>49.428873767083211</v>
      </c>
      <c r="X468" s="20">
        <v>46.616049621781592</v>
      </c>
    </row>
    <row r="469" spans="1:24">
      <c r="A469" s="13" t="s">
        <v>250</v>
      </c>
      <c r="B469" s="13">
        <v>60</v>
      </c>
      <c r="C469" s="13" t="s">
        <v>372</v>
      </c>
      <c r="D469" s="13">
        <v>2417.2717241087225</v>
      </c>
      <c r="E469" s="17">
        <v>22.4</v>
      </c>
      <c r="F469" s="13" t="s">
        <v>349</v>
      </c>
      <c r="G469" s="13">
        <v>-336082138</v>
      </c>
      <c r="H469" s="13" t="s">
        <v>1962</v>
      </c>
      <c r="I469" s="13">
        <v>19.22194560184575</v>
      </c>
      <c r="J469" s="13">
        <v>14579845739</v>
      </c>
      <c r="K469" s="13">
        <v>758500000</v>
      </c>
      <c r="L469" s="13">
        <v>1.1445251409871586</v>
      </c>
      <c r="M469" s="13">
        <v>16687000000</v>
      </c>
      <c r="N469" s="13" t="s">
        <v>1063</v>
      </c>
      <c r="O469" s="13">
        <v>25.330726931658571</v>
      </c>
      <c r="P469" s="13">
        <v>2053.3188957192197</v>
      </c>
      <c r="Q469" s="15"/>
      <c r="R469" s="20">
        <v>68.443963190640659</v>
      </c>
      <c r="T469" s="118">
        <v>12.636185924555789</v>
      </c>
      <c r="U469" s="118">
        <v>48.093323345335875</v>
      </c>
      <c r="V469" s="20">
        <v>61.394937554742327</v>
      </c>
      <c r="W469" s="20">
        <v>61.083563329448253</v>
      </c>
      <c r="X469" s="20">
        <v>72.221045837560794</v>
      </c>
    </row>
    <row r="470" spans="1:24">
      <c r="A470" s="13" t="s">
        <v>71</v>
      </c>
      <c r="B470" s="13">
        <v>60</v>
      </c>
      <c r="C470" s="13" t="s">
        <v>372</v>
      </c>
      <c r="D470" s="13">
        <v>-1724409.6534063737</v>
      </c>
      <c r="E470" s="17">
        <v>4015</v>
      </c>
      <c r="F470" s="13" t="s">
        <v>255</v>
      </c>
      <c r="G470" s="13">
        <v>-10342879</v>
      </c>
      <c r="H470" s="13">
        <v>739.57799999999997</v>
      </c>
      <c r="I470" s="13">
        <v>89.681712000000005</v>
      </c>
      <c r="J470" s="13">
        <v>336306420</v>
      </c>
      <c r="K470" s="13">
        <v>3750000</v>
      </c>
      <c r="L470" s="13">
        <v>44.602181546222042</v>
      </c>
      <c r="M470" s="13">
        <v>15000000000</v>
      </c>
      <c r="N470" s="13" t="s">
        <v>958</v>
      </c>
      <c r="O470" s="13">
        <v>43.578571089344692</v>
      </c>
      <c r="P470" s="13">
        <v>71.70593614665222</v>
      </c>
      <c r="Q470" s="15"/>
      <c r="R470" s="20">
        <v>2.390197871555074</v>
      </c>
      <c r="T470" s="118">
        <v>-7486.8165657637928</v>
      </c>
      <c r="U470" s="120">
        <v>-8053.8008569804606</v>
      </c>
      <c r="V470" s="20">
        <v>28.509859121333442</v>
      </c>
      <c r="W470" s="20">
        <v>48.585523155167529</v>
      </c>
      <c r="X470" s="20">
        <v>39.345993466170263</v>
      </c>
    </row>
    <row r="471" spans="1:24">
      <c r="A471" s="13" t="s">
        <v>418</v>
      </c>
      <c r="B471" s="13">
        <v>60</v>
      </c>
      <c r="C471" s="13" t="s">
        <v>372</v>
      </c>
      <c r="D471" s="13">
        <v>-517.48251880756152</v>
      </c>
      <c r="E471" s="17">
        <v>7.08</v>
      </c>
      <c r="F471" s="13" t="s">
        <v>696</v>
      </c>
      <c r="G471" s="13">
        <v>-61738437</v>
      </c>
      <c r="H471" s="13" t="s">
        <v>1963</v>
      </c>
      <c r="I471" s="13">
        <v>12.443959153061224</v>
      </c>
      <c r="J471" s="13">
        <v>2439015994</v>
      </c>
      <c r="K471" s="13">
        <v>196000000</v>
      </c>
      <c r="L471" s="13">
        <v>0.5625219364592654</v>
      </c>
      <c r="M471" s="13">
        <v>1372000000</v>
      </c>
      <c r="N471" s="13" t="s">
        <v>1422</v>
      </c>
      <c r="O471" s="13">
        <v>5.9223515962456015E-2</v>
      </c>
      <c r="P471" s="13">
        <v>1036.8689290011216</v>
      </c>
      <c r="Q471" s="15"/>
      <c r="R471" s="20">
        <v>34.562297633370719</v>
      </c>
      <c r="T471" s="118">
        <v>1.3432057301204914</v>
      </c>
      <c r="U471" s="120">
        <v>3.0171085288259647</v>
      </c>
      <c r="V471" s="20">
        <v>49.859494787200411</v>
      </c>
      <c r="W471" s="20">
        <v>42.746885584877809</v>
      </c>
      <c r="X471" s="20">
        <v>56.774032256100924</v>
      </c>
    </row>
    <row r="472" spans="1:24">
      <c r="A472" s="13" t="s">
        <v>331</v>
      </c>
      <c r="B472" s="13">
        <v>60</v>
      </c>
      <c r="C472" s="13" t="s">
        <v>372</v>
      </c>
      <c r="D472" s="14">
        <v>-10985.852669395797</v>
      </c>
      <c r="E472" s="17">
        <v>30.3</v>
      </c>
      <c r="F472" s="13" t="s">
        <v>375</v>
      </c>
      <c r="G472" s="13">
        <v>-129725692</v>
      </c>
      <c r="H472" s="13" t="s">
        <v>1964</v>
      </c>
      <c r="I472" s="13">
        <v>4.0084740232218303</v>
      </c>
      <c r="J472" s="13">
        <v>868771214</v>
      </c>
      <c r="K472" s="13">
        <v>216733652</v>
      </c>
      <c r="L472" s="13">
        <v>7.4841447958012104</v>
      </c>
      <c r="M472" s="13">
        <v>6502009560</v>
      </c>
      <c r="N472" s="13" t="s">
        <v>1424</v>
      </c>
      <c r="O472" s="13">
        <v>90.850054184887682</v>
      </c>
      <c r="P472" s="13">
        <v>123.99999999999997</v>
      </c>
      <c r="Q472" s="15"/>
      <c r="R472" s="20">
        <v>4.133333333333332</v>
      </c>
      <c r="T472" s="118">
        <v>-24.948782903969473</v>
      </c>
      <c r="U472" s="120">
        <v>9.8436099033230562</v>
      </c>
      <c r="V472" s="20">
        <v>38.827823521005961</v>
      </c>
      <c r="W472" s="20">
        <v>48.81881936677771</v>
      </c>
      <c r="X472" s="20">
        <v>48.850051406535208</v>
      </c>
    </row>
    <row r="473" spans="1:24">
      <c r="A473" s="13" t="s">
        <v>126</v>
      </c>
      <c r="B473" s="13">
        <v>60</v>
      </c>
      <c r="C473" s="13" t="s">
        <v>372</v>
      </c>
      <c r="D473" s="14">
        <v>338.49524700404032</v>
      </c>
      <c r="E473" s="17">
        <v>19.09</v>
      </c>
      <c r="F473" s="13" t="s">
        <v>350</v>
      </c>
      <c r="G473" s="13">
        <v>-160673171</v>
      </c>
      <c r="H473" s="13" t="s">
        <v>1965</v>
      </c>
      <c r="I473" s="13">
        <v>34.041110548409904</v>
      </c>
      <c r="J473" s="13">
        <v>5067606276</v>
      </c>
      <c r="K473" s="13">
        <v>148867243</v>
      </c>
      <c r="L473" s="13">
        <v>0.52877240812699633</v>
      </c>
      <c r="M473" s="13">
        <v>2679610374</v>
      </c>
      <c r="N473" s="13" t="s">
        <v>959</v>
      </c>
      <c r="O473" s="13">
        <v>15.462685286591615</v>
      </c>
      <c r="P473" s="13">
        <v>1605.8265528620948</v>
      </c>
      <c r="Q473" s="15"/>
      <c r="R473" s="20">
        <v>53.527551762069827</v>
      </c>
      <c r="T473" s="118">
        <v>-1.3953264022028478</v>
      </c>
      <c r="U473" s="120">
        <v>1.2124656118723109</v>
      </c>
      <c r="V473" s="20">
        <v>50.731471516878656</v>
      </c>
      <c r="W473" s="20">
        <v>60.794358752395311</v>
      </c>
      <c r="X473" s="20">
        <v>49.804669931986197</v>
      </c>
    </row>
    <row r="474" spans="1:24">
      <c r="A474" s="13" t="s">
        <v>306</v>
      </c>
      <c r="B474" s="13">
        <v>60</v>
      </c>
      <c r="C474" s="13" t="s">
        <v>372</v>
      </c>
      <c r="D474" s="14">
        <v>30390.401655068472</v>
      </c>
      <c r="E474" s="17">
        <v>74.95</v>
      </c>
      <c r="F474" s="13" t="s">
        <v>605</v>
      </c>
      <c r="G474" s="13">
        <v>-12886865</v>
      </c>
      <c r="H474" s="13" t="s">
        <v>1966</v>
      </c>
      <c r="I474" s="13">
        <v>7.4497525493711132</v>
      </c>
      <c r="J474" s="13">
        <v>576980288</v>
      </c>
      <c r="K474" s="13">
        <v>77449591</v>
      </c>
      <c r="L474" s="13">
        <v>10.067448482746087</v>
      </c>
      <c r="M474" s="13">
        <v>5808719325</v>
      </c>
      <c r="N474" s="13" t="s">
        <v>1189</v>
      </c>
      <c r="O474" s="13">
        <v>22.057903006089337</v>
      </c>
      <c r="P474" s="13">
        <v>1839.4737623142073</v>
      </c>
      <c r="Q474" s="15"/>
      <c r="R474" s="20">
        <v>61.315792077140244</v>
      </c>
      <c r="T474" s="120">
        <v>109.98092102754789</v>
      </c>
      <c r="U474" s="118">
        <v>120.18124691322785</v>
      </c>
      <c r="V474" s="20">
        <v>36.299234400513541</v>
      </c>
      <c r="W474" s="20">
        <v>56.019281439020631</v>
      </c>
      <c r="X474" s="20">
        <v>74.606105743575085</v>
      </c>
    </row>
    <row r="475" spans="1:24">
      <c r="A475" s="13" t="s">
        <v>64</v>
      </c>
      <c r="B475" s="13">
        <v>60</v>
      </c>
      <c r="C475" s="13" t="s">
        <v>372</v>
      </c>
      <c r="D475" s="14">
        <v>51835.082775361909</v>
      </c>
      <c r="E475" s="17">
        <v>150.19999999999999</v>
      </c>
      <c r="F475" s="13" t="s">
        <v>357</v>
      </c>
      <c r="G475" s="13">
        <v>-3585419</v>
      </c>
      <c r="H475" s="13" t="s">
        <v>1326</v>
      </c>
      <c r="I475" s="13">
        <v>32.44734276094276</v>
      </c>
      <c r="J475" s="13">
        <v>240921520</v>
      </c>
      <c r="K475" s="13">
        <v>7425000</v>
      </c>
      <c r="L475" s="13">
        <v>4.961885513589654</v>
      </c>
      <c r="M475" s="13">
        <v>1195425000</v>
      </c>
      <c r="N475" s="13" t="s">
        <v>1177</v>
      </c>
      <c r="O475" s="13">
        <v>95.206491953348859</v>
      </c>
      <c r="P475" s="13">
        <v>1638.5482405468704</v>
      </c>
      <c r="Q475" s="15"/>
      <c r="R475" s="20">
        <v>54.618274684895681</v>
      </c>
      <c r="T475" s="118">
        <v>117.14707014580824</v>
      </c>
      <c r="U475" s="118">
        <v>164.06355813243636</v>
      </c>
      <c r="V475" s="20">
        <v>61.476731175390398</v>
      </c>
      <c r="W475" s="20">
        <v>39.4158577493276</v>
      </c>
      <c r="X475" s="20">
        <v>62.045997434569792</v>
      </c>
    </row>
    <row r="476" spans="1:24">
      <c r="A476" s="13" t="s">
        <v>224</v>
      </c>
      <c r="B476" s="13">
        <v>60</v>
      </c>
      <c r="C476" s="13" t="s">
        <v>372</v>
      </c>
      <c r="D476" s="14">
        <v>-1175.094218603756</v>
      </c>
      <c r="E476" s="17">
        <v>3.03</v>
      </c>
      <c r="F476" s="13" t="s">
        <v>221</v>
      </c>
      <c r="G476" s="13">
        <v>1633229917</v>
      </c>
      <c r="H476" s="13" t="s">
        <v>1967</v>
      </c>
      <c r="I476" s="13">
        <v>5.8860358311746532</v>
      </c>
      <c r="J476" s="13">
        <v>40618634332</v>
      </c>
      <c r="K476" s="13">
        <v>6900847276</v>
      </c>
      <c r="L476" s="13">
        <v>0.33978726215142119</v>
      </c>
      <c r="M476" s="13">
        <v>13801694552</v>
      </c>
      <c r="N476" s="13" t="s">
        <v>1968</v>
      </c>
      <c r="O476" s="13">
        <v>53.064254765514917</v>
      </c>
      <c r="P476" s="13">
        <v>812.0065757455103</v>
      </c>
      <c r="Q476" s="15"/>
      <c r="R476" s="20">
        <v>27.066885858183678</v>
      </c>
      <c r="T476" s="118">
        <v>2.2363526535662537</v>
      </c>
      <c r="U476" s="118">
        <v>4.2425571259958605</v>
      </c>
      <c r="V476" s="20">
        <v>45.528098166408626</v>
      </c>
      <c r="W476" s="20">
        <v>32.615413268132585</v>
      </c>
      <c r="X476" s="20">
        <v>64.01074573542715</v>
      </c>
    </row>
    <row r="477" spans="1:24">
      <c r="A477" s="13" t="s">
        <v>736</v>
      </c>
      <c r="B477" s="13">
        <v>60</v>
      </c>
      <c r="C477" s="13" t="s">
        <v>372</v>
      </c>
      <c r="D477" s="14">
        <v>-13262.77081197432</v>
      </c>
      <c r="E477" s="17">
        <v>40.700000000000003</v>
      </c>
      <c r="F477" s="13" t="s">
        <v>699</v>
      </c>
      <c r="G477" s="13" t="s">
        <v>1022</v>
      </c>
      <c r="H477" s="13" t="s">
        <v>1969</v>
      </c>
      <c r="I477" s="13" t="s">
        <v>790</v>
      </c>
      <c r="J477" s="13" t="s">
        <v>1023</v>
      </c>
      <c r="K477" s="13" t="s">
        <v>787</v>
      </c>
      <c r="L477" s="13" t="s">
        <v>1083</v>
      </c>
      <c r="M477" s="13" t="s">
        <v>1970</v>
      </c>
      <c r="N477" s="13" t="s">
        <v>799</v>
      </c>
      <c r="P477" s="13">
        <v>269.0126252946722</v>
      </c>
      <c r="Q477" s="16" t="s">
        <v>2394</v>
      </c>
      <c r="R477" s="20">
        <v>8.9670875098224077</v>
      </c>
      <c r="T477" s="118">
        <v>-12.600627282527128</v>
      </c>
      <c r="U477" s="120">
        <v>-54.376572359588948</v>
      </c>
      <c r="V477" s="20">
        <v>48.536091493269581</v>
      </c>
      <c r="W477" s="20">
        <v>54.253457521084812</v>
      </c>
      <c r="X477" s="20">
        <v>45.413356057959248</v>
      </c>
    </row>
    <row r="478" spans="1:24">
      <c r="A478" s="13" t="s">
        <v>737</v>
      </c>
      <c r="B478" s="13">
        <v>60</v>
      </c>
      <c r="C478" s="13" t="s">
        <v>372</v>
      </c>
      <c r="D478" s="14">
        <v>-44598.417731467634</v>
      </c>
      <c r="E478" s="17">
        <v>182.6</v>
      </c>
      <c r="F478" s="13" t="s">
        <v>374</v>
      </c>
      <c r="G478" s="13">
        <v>0</v>
      </c>
      <c r="H478" s="13" t="s">
        <v>1971</v>
      </c>
      <c r="I478" s="13">
        <v>33.721726545454544</v>
      </c>
      <c r="J478" s="13">
        <v>185469496000</v>
      </c>
      <c r="K478" s="13">
        <v>5500000000</v>
      </c>
      <c r="L478" s="13">
        <v>5.4267683996941471</v>
      </c>
      <c r="M478" s="13">
        <v>1006500000000</v>
      </c>
      <c r="N478" s="13" t="s">
        <v>869</v>
      </c>
      <c r="O478" s="13">
        <v>306.00182904578674</v>
      </c>
      <c r="P478" s="13">
        <v>580.02628772778019</v>
      </c>
      <c r="Q478" s="16" t="s">
        <v>2395</v>
      </c>
      <c r="R478" s="20">
        <v>19.334209590926005</v>
      </c>
      <c r="T478" s="118">
        <v>-272.88721255610227</v>
      </c>
      <c r="U478" s="120">
        <v>139.34660882593079</v>
      </c>
      <c r="V478" s="20">
        <v>36.236018394225063</v>
      </c>
      <c r="W478" s="20">
        <v>49.765014416068254</v>
      </c>
      <c r="X478" s="20">
        <v>46.701158260976435</v>
      </c>
    </row>
    <row r="479" spans="1:24">
      <c r="A479" s="13" t="s">
        <v>359</v>
      </c>
      <c r="B479" s="13">
        <v>60</v>
      </c>
      <c r="C479" s="13" t="s">
        <v>372</v>
      </c>
      <c r="D479" s="14">
        <v>-963.28483174441976</v>
      </c>
      <c r="E479" s="17">
        <v>3.07</v>
      </c>
      <c r="F479" s="13" t="s">
        <v>376</v>
      </c>
      <c r="G479" s="13">
        <v>-490022606</v>
      </c>
      <c r="H479" s="13" t="s">
        <v>1972</v>
      </c>
      <c r="I479" s="13">
        <v>3.7911351049242423</v>
      </c>
      <c r="J479" s="13">
        <v>10008596677</v>
      </c>
      <c r="K479" s="13">
        <v>2640000000</v>
      </c>
      <c r="L479" s="13">
        <v>0.7913197279894747</v>
      </c>
      <c r="M479" s="13">
        <v>7920000000</v>
      </c>
      <c r="N479" s="13" t="s">
        <v>1327</v>
      </c>
      <c r="O479" s="13">
        <v>52.74028793581472</v>
      </c>
      <c r="P479" s="13">
        <v>171.83458906389535</v>
      </c>
      <c r="Q479" s="15"/>
      <c r="R479" s="20">
        <v>5.7278196354631783</v>
      </c>
      <c r="T479" s="118">
        <v>-3.2168989045660679</v>
      </c>
      <c r="U479" s="120">
        <v>-2.8583432648148399</v>
      </c>
      <c r="V479" s="20">
        <v>35.272171215085763</v>
      </c>
      <c r="W479" s="20">
        <v>46.160068714232068</v>
      </c>
      <c r="X479" s="20">
        <v>43.765791037084952</v>
      </c>
    </row>
    <row r="480" spans="1:24">
      <c r="A480" s="13" t="s">
        <v>14</v>
      </c>
      <c r="B480" s="13">
        <v>60</v>
      </c>
      <c r="C480" s="13" t="s">
        <v>372</v>
      </c>
      <c r="D480" s="14">
        <v>61489.003292221583</v>
      </c>
      <c r="E480" s="17">
        <v>271.25</v>
      </c>
      <c r="F480" s="13" t="s">
        <v>349</v>
      </c>
      <c r="G480" s="13">
        <v>1490626344</v>
      </c>
      <c r="H480" s="13" t="s">
        <v>1973</v>
      </c>
      <c r="I480" s="13">
        <v>24.262567345345346</v>
      </c>
      <c r="J480" s="13">
        <v>8079434926</v>
      </c>
      <c r="K480" s="13">
        <v>333000000</v>
      </c>
      <c r="L480" s="13">
        <v>10.551232948936558</v>
      </c>
      <c r="M480" s="13">
        <v>85248000000</v>
      </c>
      <c r="N480" s="13" t="s">
        <v>1974</v>
      </c>
      <c r="O480" s="13">
        <v>47.912031014503867</v>
      </c>
      <c r="P480" s="13">
        <v>2124.9864794822861</v>
      </c>
      <c r="Q480" s="15"/>
      <c r="R480" s="20">
        <v>70.832882649409541</v>
      </c>
      <c r="T480" s="118">
        <v>118.51896124336719</v>
      </c>
      <c r="U480" s="118">
        <v>488.47818374580385</v>
      </c>
      <c r="V480" s="20">
        <v>51.113028848973123</v>
      </c>
      <c r="W480" s="20">
        <v>44.846800046101279</v>
      </c>
      <c r="X480" s="20">
        <v>59.598369262738032</v>
      </c>
    </row>
    <row r="481" spans="1:24">
      <c r="A481" s="13" t="s">
        <v>738</v>
      </c>
      <c r="B481" s="13">
        <v>60</v>
      </c>
      <c r="C481" s="13" t="s">
        <v>372</v>
      </c>
      <c r="D481" s="14">
        <v>-38509.542141445934</v>
      </c>
      <c r="E481" s="17">
        <v>153.9</v>
      </c>
      <c r="F481" s="13" t="s">
        <v>683</v>
      </c>
      <c r="G481" s="13">
        <v>2238951517</v>
      </c>
      <c r="H481" s="13" t="s">
        <v>1975</v>
      </c>
      <c r="I481" s="13" t="s">
        <v>1008</v>
      </c>
      <c r="J481" s="13">
        <v>9346162322</v>
      </c>
      <c r="K481" s="13">
        <v>0</v>
      </c>
      <c r="L481" s="13" t="s">
        <v>476</v>
      </c>
      <c r="M481" s="13" t="s">
        <v>1976</v>
      </c>
      <c r="N481" s="13" t="s">
        <v>870</v>
      </c>
      <c r="O481" s="13">
        <v>23.516401948437789</v>
      </c>
      <c r="P481" s="13">
        <v>132.81070381802908</v>
      </c>
      <c r="Q481" s="15"/>
      <c r="R481" s="20">
        <v>4.4270234606009691</v>
      </c>
      <c r="T481" s="118">
        <v>-210.87622229670899</v>
      </c>
      <c r="U481" s="120">
        <v>-275.39126238542593</v>
      </c>
      <c r="V481" s="20">
        <v>30.275415863124252</v>
      </c>
      <c r="W481" s="20">
        <v>46.264119053290372</v>
      </c>
      <c r="X481" s="20">
        <v>38.63691518714127</v>
      </c>
    </row>
    <row r="482" spans="1:24">
      <c r="A482" s="13" t="s">
        <v>480</v>
      </c>
      <c r="B482" s="13">
        <v>60</v>
      </c>
      <c r="C482" s="13" t="s">
        <v>372</v>
      </c>
      <c r="D482" s="14">
        <v>-2338.8805480490314</v>
      </c>
      <c r="E482" s="17">
        <v>5.48</v>
      </c>
      <c r="F482" s="13" t="s">
        <v>355</v>
      </c>
      <c r="G482" s="13">
        <v>-348120495</v>
      </c>
      <c r="H482" s="13" t="s">
        <v>1977</v>
      </c>
      <c r="I482" s="13">
        <v>9.0297459252631587</v>
      </c>
      <c r="J482" s="13">
        <v>8578258629</v>
      </c>
      <c r="K482" s="13">
        <v>950000000</v>
      </c>
      <c r="L482" s="13">
        <v>0.55372543606250835</v>
      </c>
      <c r="M482" s="13">
        <v>4750000000</v>
      </c>
      <c r="N482" s="13" t="s">
        <v>1978</v>
      </c>
      <c r="O482" s="13">
        <v>21.482647373319271</v>
      </c>
      <c r="P482" s="13">
        <v>114.68280068452538</v>
      </c>
      <c r="Q482" s="15"/>
      <c r="R482" s="20">
        <v>3.8227600228175125</v>
      </c>
      <c r="T482" s="118">
        <v>-6.7673765700053234</v>
      </c>
      <c r="U482" s="118"/>
      <c r="V482" s="20">
        <v>37.266051851498304</v>
      </c>
      <c r="W482" s="20">
        <v>30.765035228170408</v>
      </c>
      <c r="X482" s="20">
        <v>12.422926465248</v>
      </c>
    </row>
    <row r="483" spans="1:24">
      <c r="A483" s="13" t="s">
        <v>533</v>
      </c>
      <c r="B483" s="13">
        <v>60</v>
      </c>
      <c r="C483" s="13" t="s">
        <v>372</v>
      </c>
      <c r="D483" s="14">
        <v>13902.918773280817</v>
      </c>
      <c r="E483" s="17">
        <v>204</v>
      </c>
      <c r="F483" s="13" t="s">
        <v>404</v>
      </c>
      <c r="G483" s="13">
        <v>2799410000</v>
      </c>
      <c r="H483" s="13" t="s">
        <v>1979</v>
      </c>
      <c r="I483" s="13">
        <v>450.5695589123867</v>
      </c>
      <c r="J483" s="13">
        <v>149138524000</v>
      </c>
      <c r="K483" s="13">
        <v>331000000</v>
      </c>
      <c r="L483" s="13">
        <v>0.45276028077091601</v>
      </c>
      <c r="M483" s="13">
        <v>67524000000</v>
      </c>
      <c r="N483" s="13" t="s">
        <v>491</v>
      </c>
      <c r="O483" s="13">
        <v>32.093628650565343</v>
      </c>
      <c r="P483" s="13">
        <v>1592.9674080159396</v>
      </c>
      <c r="Q483" s="15"/>
      <c r="R483" s="20">
        <v>53.098913600531318</v>
      </c>
      <c r="T483" s="118">
        <v>96.318463300941346</v>
      </c>
      <c r="U483" s="118"/>
      <c r="V483" s="20">
        <v>49.438238313289148</v>
      </c>
      <c r="W483" s="20">
        <v>69.589915866610738</v>
      </c>
      <c r="X483" s="20">
        <v>69.810173214931169</v>
      </c>
    </row>
    <row r="484" spans="1:24">
      <c r="A484" s="13" t="s">
        <v>180</v>
      </c>
      <c r="B484" s="13">
        <v>60</v>
      </c>
      <c r="C484" s="13" t="s">
        <v>372</v>
      </c>
      <c r="D484" s="14">
        <v>-265.17236443160289</v>
      </c>
      <c r="E484" s="17">
        <v>2.2799999999999998</v>
      </c>
      <c r="F484" s="13" t="s">
        <v>255</v>
      </c>
      <c r="G484" s="13">
        <v>-60642937</v>
      </c>
      <c r="H484" s="13" t="s">
        <v>1980</v>
      </c>
      <c r="I484" s="13">
        <v>1.9102459133333334</v>
      </c>
      <c r="J484" s="13">
        <v>1146147548</v>
      </c>
      <c r="K484" s="13">
        <v>600000000</v>
      </c>
      <c r="L484" s="13">
        <v>1.0469856189929221</v>
      </c>
      <c r="M484" s="13">
        <v>1200000000</v>
      </c>
      <c r="N484" s="13" t="s">
        <v>1156</v>
      </c>
      <c r="O484" s="13">
        <v>58.083701333702166</v>
      </c>
      <c r="P484" s="13">
        <v>398.37083497226064</v>
      </c>
      <c r="Q484" s="16" t="s">
        <v>2396</v>
      </c>
      <c r="R484" s="20">
        <v>13.279027832408689</v>
      </c>
      <c r="T484" s="118">
        <v>-4.2974649142832888E-2</v>
      </c>
      <c r="U484" s="118">
        <v>2.8111803488458209</v>
      </c>
      <c r="V484" s="20">
        <v>49.188397758481983</v>
      </c>
      <c r="W484" s="20">
        <v>55.950477947569723</v>
      </c>
      <c r="X484" s="20">
        <v>58.834464418459731</v>
      </c>
    </row>
    <row r="485" spans="1:24">
      <c r="A485" s="13" t="s">
        <v>313</v>
      </c>
      <c r="B485" s="13">
        <v>60</v>
      </c>
      <c r="C485" s="13" t="s">
        <v>372</v>
      </c>
      <c r="D485" s="14">
        <v>4107.5585146510466</v>
      </c>
      <c r="E485" s="17">
        <v>27</v>
      </c>
      <c r="F485" s="13" t="s">
        <v>287</v>
      </c>
      <c r="G485" s="13">
        <v>-51595</v>
      </c>
      <c r="H485" s="13" t="s">
        <v>1981</v>
      </c>
      <c r="I485" s="13">
        <v>2.7158784403669727</v>
      </c>
      <c r="J485" s="13">
        <v>76967995</v>
      </c>
      <c r="K485" s="13">
        <v>28340000</v>
      </c>
      <c r="L485" s="13">
        <v>9.9415347898824695</v>
      </c>
      <c r="M485" s="13">
        <v>765180000</v>
      </c>
      <c r="N485" s="13" t="s">
        <v>1982</v>
      </c>
      <c r="O485" s="13">
        <v>55.438618331220148</v>
      </c>
      <c r="P485" s="13">
        <v>2176.6762539300971</v>
      </c>
      <c r="Q485" s="15"/>
      <c r="R485" s="20">
        <v>72.555875131003233</v>
      </c>
      <c r="T485" s="118">
        <v>9.7956596089829873</v>
      </c>
      <c r="U485" s="120">
        <v>21.992327840750612</v>
      </c>
      <c r="V485" s="20">
        <v>55.975692010256907</v>
      </c>
      <c r="W485" s="20">
        <v>41.284649861005754</v>
      </c>
      <c r="X485" s="20">
        <v>57.359557276800217</v>
      </c>
    </row>
    <row r="486" spans="1:24">
      <c r="A486" s="13" t="s">
        <v>321</v>
      </c>
      <c r="B486" s="13">
        <v>60</v>
      </c>
      <c r="C486" s="13" t="s">
        <v>372</v>
      </c>
      <c r="D486" s="13">
        <v>-958.35025124000776</v>
      </c>
      <c r="E486" s="17">
        <v>2.76</v>
      </c>
      <c r="F486" s="13" t="s">
        <v>255</v>
      </c>
      <c r="G486" s="13">
        <v>-298290114</v>
      </c>
      <c r="H486" s="13" t="s">
        <v>1983</v>
      </c>
      <c r="I486" s="13">
        <v>5.9287546720000002</v>
      </c>
      <c r="J486" s="13">
        <v>2964377336</v>
      </c>
      <c r="K486" s="13">
        <v>500000000</v>
      </c>
      <c r="L486" s="13">
        <v>0.33733897093861737</v>
      </c>
      <c r="M486" s="13">
        <v>1000000000</v>
      </c>
      <c r="N486" s="13" t="s">
        <v>662</v>
      </c>
      <c r="O486" s="13">
        <v>15.066937885682702</v>
      </c>
      <c r="P486" s="13">
        <v>127.73628984013726</v>
      </c>
      <c r="Q486" s="15"/>
      <c r="R486" s="20">
        <v>4.2578763280045751</v>
      </c>
      <c r="T486" s="118">
        <v>-3.7363974118933063</v>
      </c>
      <c r="U486" s="120">
        <v>1.1734441952759989</v>
      </c>
      <c r="V486" s="20">
        <v>26.281462891207546</v>
      </c>
      <c r="W486" s="20">
        <v>48.006847445132962</v>
      </c>
      <c r="X486" s="20">
        <v>45.620613625799329</v>
      </c>
    </row>
    <row r="487" spans="1:24">
      <c r="A487" s="13" t="s">
        <v>343</v>
      </c>
      <c r="B487" s="13">
        <v>60</v>
      </c>
      <c r="C487" s="13" t="s">
        <v>372</v>
      </c>
      <c r="D487" s="14">
        <v>12053.305725144624</v>
      </c>
      <c r="E487" s="17">
        <v>30.8</v>
      </c>
      <c r="F487" s="13" t="s">
        <v>287</v>
      </c>
      <c r="G487" s="13">
        <v>52632181</v>
      </c>
      <c r="H487" s="13" t="s">
        <v>1984</v>
      </c>
      <c r="I487" s="13">
        <v>59.72534378279439</v>
      </c>
      <c r="J487" s="13">
        <v>4894491923</v>
      </c>
      <c r="K487" s="13">
        <v>81950000</v>
      </c>
      <c r="L487" s="13">
        <v>0.50229932721864667</v>
      </c>
      <c r="M487" s="13">
        <v>2458500000</v>
      </c>
      <c r="N487" s="13" t="s">
        <v>1425</v>
      </c>
      <c r="O487" s="13">
        <v>20.919036814252596</v>
      </c>
      <c r="P487" s="13">
        <v>1711.4346789168217</v>
      </c>
      <c r="Q487" s="15"/>
      <c r="R487" s="20">
        <v>57.047822630560724</v>
      </c>
      <c r="T487" s="118">
        <v>11.526064222372305</v>
      </c>
      <c r="U487" s="120">
        <v>11.180971336953398</v>
      </c>
      <c r="V487" s="20">
        <v>76.352631952309224</v>
      </c>
      <c r="W487" s="20">
        <v>41.847335343299257</v>
      </c>
      <c r="X487" s="20">
        <v>53.683770660190483</v>
      </c>
    </row>
    <row r="488" spans="1:24">
      <c r="A488" s="13" t="s">
        <v>665</v>
      </c>
      <c r="B488" s="13">
        <v>60</v>
      </c>
      <c r="C488" s="13" t="s">
        <v>372</v>
      </c>
      <c r="D488" s="14">
        <v>-1997.7269696053668</v>
      </c>
      <c r="E488" s="17">
        <v>8.07</v>
      </c>
      <c r="F488" s="13" t="s">
        <v>350</v>
      </c>
      <c r="G488" s="13">
        <v>-81499033</v>
      </c>
      <c r="H488" s="13" t="s">
        <v>1985</v>
      </c>
      <c r="I488" s="13">
        <v>5.714925741818182</v>
      </c>
      <c r="J488" s="13">
        <v>1571604579</v>
      </c>
      <c r="K488" s="13">
        <v>275000000</v>
      </c>
      <c r="L488" s="13">
        <v>1.2248628094637284</v>
      </c>
      <c r="M488" s="13">
        <v>1925000000</v>
      </c>
      <c r="N488" s="13" t="s">
        <v>1328</v>
      </c>
      <c r="O488" s="13">
        <v>11.176025024455445</v>
      </c>
      <c r="P488" s="13">
        <v>411.30513313483783</v>
      </c>
      <c r="Q488" s="15"/>
      <c r="R488" s="20">
        <v>13.710171104494595</v>
      </c>
      <c r="T488" s="118">
        <v>-14.057354023639732</v>
      </c>
      <c r="U488" s="120">
        <v>7.350978139535993</v>
      </c>
      <c r="V488" s="20">
        <v>39.804171170575891</v>
      </c>
      <c r="W488" s="20">
        <v>67.701518167037335</v>
      </c>
      <c r="X488" s="20">
        <v>46.212691470260332</v>
      </c>
    </row>
    <row r="489" spans="1:24">
      <c r="A489" s="13" t="s">
        <v>106</v>
      </c>
      <c r="B489" s="13">
        <v>60</v>
      </c>
      <c r="C489" s="13" t="s">
        <v>372</v>
      </c>
      <c r="D489" s="14">
        <v>31187.576384230837</v>
      </c>
      <c r="E489" s="17">
        <v>49.42</v>
      </c>
      <c r="F489" s="13" t="s">
        <v>221</v>
      </c>
      <c r="G489" s="13">
        <v>618250934</v>
      </c>
      <c r="H489" s="13" t="s">
        <v>1986</v>
      </c>
      <c r="I489" s="13">
        <v>47.729432952499998</v>
      </c>
      <c r="J489" s="13">
        <v>95458865905</v>
      </c>
      <c r="K489" s="13">
        <v>2000000000</v>
      </c>
      <c r="L489" s="13">
        <v>1.0056687672734195</v>
      </c>
      <c r="M489" s="13">
        <v>96000000000</v>
      </c>
      <c r="N489" s="13" t="s">
        <v>857</v>
      </c>
      <c r="O489" s="13">
        <v>16.053427253348495</v>
      </c>
      <c r="P489" s="13">
        <v>3000</v>
      </c>
      <c r="Q489" s="15"/>
      <c r="R489" s="20">
        <v>100</v>
      </c>
      <c r="T489" s="120">
        <v>56.551089757756259</v>
      </c>
      <c r="U489" s="118">
        <v>67.547739308824106</v>
      </c>
      <c r="V489" s="20">
        <v>78.613558708904293</v>
      </c>
      <c r="W489" s="20">
        <v>49.684011726687061</v>
      </c>
      <c r="X489" s="20">
        <v>79.165217349679551</v>
      </c>
    </row>
    <row r="490" spans="1:24">
      <c r="A490" s="13" t="s">
        <v>739</v>
      </c>
      <c r="B490" s="13">
        <v>60</v>
      </c>
      <c r="C490" s="13" t="s">
        <v>372</v>
      </c>
      <c r="D490" s="14">
        <v>16021.423809170692</v>
      </c>
      <c r="E490" s="17">
        <v>28.3</v>
      </c>
      <c r="F490" s="13" t="s">
        <v>356</v>
      </c>
      <c r="G490" s="13">
        <v>774982515</v>
      </c>
      <c r="H490" s="13" t="s">
        <v>1987</v>
      </c>
      <c r="I490" s="13">
        <v>13.530641066499999</v>
      </c>
      <c r="J490" s="13">
        <v>27061282133</v>
      </c>
      <c r="K490" s="13">
        <v>2000000000</v>
      </c>
      <c r="L490" s="13">
        <v>2.0693771908061427</v>
      </c>
      <c r="M490" s="13">
        <v>56000000000</v>
      </c>
      <c r="N490" s="13" t="s">
        <v>1157</v>
      </c>
      <c r="O490" s="13">
        <v>26.54643140201021</v>
      </c>
      <c r="P490" s="13">
        <v>3000</v>
      </c>
      <c r="Q490" s="15"/>
      <c r="R490" s="20">
        <v>100</v>
      </c>
      <c r="T490" s="118">
        <v>21.205930395233956</v>
      </c>
      <c r="U490" s="118">
        <v>30.404515090221302</v>
      </c>
      <c r="V490" s="20">
        <v>61.563334684725952</v>
      </c>
      <c r="W490" s="20">
        <v>21.810990952321767</v>
      </c>
      <c r="X490" s="20">
        <v>69.743603564347325</v>
      </c>
    </row>
    <row r="491" spans="1:24">
      <c r="A491" s="13" t="s">
        <v>332</v>
      </c>
      <c r="B491" s="13">
        <v>60</v>
      </c>
      <c r="C491" s="13" t="s">
        <v>372</v>
      </c>
      <c r="D491" s="13">
        <v>-11990.206828158172</v>
      </c>
      <c r="E491" s="17">
        <v>14.45</v>
      </c>
      <c r="F491" s="13" t="s">
        <v>375</v>
      </c>
      <c r="G491" s="13">
        <v>-13978192</v>
      </c>
      <c r="H491" s="13" t="s">
        <v>1988</v>
      </c>
      <c r="I491" s="13">
        <v>6.29099261</v>
      </c>
      <c r="J491" s="13">
        <v>1258198522</v>
      </c>
      <c r="K491" s="13">
        <v>200000000</v>
      </c>
      <c r="L491" s="13">
        <v>2.543318835658273</v>
      </c>
      <c r="M491" s="13">
        <v>3200000000</v>
      </c>
      <c r="N491" s="13" t="s">
        <v>1989</v>
      </c>
      <c r="O491" s="13">
        <v>31.34043562869903</v>
      </c>
      <c r="P491" s="13">
        <v>631.56796679014485</v>
      </c>
      <c r="Q491" s="16" t="s">
        <v>2397</v>
      </c>
      <c r="R491" s="20">
        <v>21.052265559671493</v>
      </c>
      <c r="T491" s="118">
        <v>-14.643878096267855</v>
      </c>
      <c r="U491" s="118">
        <v>33.548932187715401</v>
      </c>
      <c r="V491" s="20">
        <v>50.791815983645094</v>
      </c>
      <c r="W491" s="20">
        <v>27.630263069146082</v>
      </c>
      <c r="X491" s="20">
        <v>54.731240856779657</v>
      </c>
    </row>
    <row r="492" spans="1:24">
      <c r="A492" s="13" t="s">
        <v>251</v>
      </c>
      <c r="B492" s="13">
        <v>60</v>
      </c>
      <c r="C492" s="13" t="s">
        <v>372</v>
      </c>
      <c r="D492" s="14">
        <v>9849.3854069825211</v>
      </c>
      <c r="E492" s="17">
        <v>92.6</v>
      </c>
      <c r="F492" s="13" t="s">
        <v>349</v>
      </c>
      <c r="G492" s="13">
        <v>30614000</v>
      </c>
      <c r="H492" s="13" t="s">
        <v>1990</v>
      </c>
      <c r="I492" s="13">
        <v>182.06810113998637</v>
      </c>
      <c r="J492" s="13">
        <v>382411470000</v>
      </c>
      <c r="K492" s="13">
        <v>2100376000</v>
      </c>
      <c r="L492" s="13">
        <v>0.51079787957196998</v>
      </c>
      <c r="M492" s="13">
        <v>195334968000</v>
      </c>
      <c r="N492" s="13" t="s">
        <v>1039</v>
      </c>
      <c r="O492" s="13">
        <v>85.220524625920405</v>
      </c>
      <c r="P492" s="13">
        <v>1067.431430557051</v>
      </c>
      <c r="Q492" s="15"/>
      <c r="R492" s="20">
        <v>35.581047685235035</v>
      </c>
      <c r="T492" s="118">
        <v>-32.317768396688678</v>
      </c>
      <c r="U492" s="120">
        <v>46.962941154733073</v>
      </c>
      <c r="V492" s="20">
        <v>44.494845041832328</v>
      </c>
      <c r="W492" s="20">
        <v>51.12120388393194</v>
      </c>
      <c r="X492" s="20">
        <v>51.089345092839075</v>
      </c>
    </row>
    <row r="493" spans="1:24">
      <c r="A493" s="13" t="s">
        <v>37</v>
      </c>
      <c r="B493" s="13">
        <v>60</v>
      </c>
      <c r="C493" s="13" t="s">
        <v>372</v>
      </c>
      <c r="D493" s="14">
        <v>-1133.2315248551783</v>
      </c>
      <c r="E493" s="17">
        <v>5.18</v>
      </c>
      <c r="F493" s="13" t="s">
        <v>605</v>
      </c>
      <c r="G493" s="13">
        <v>11423592</v>
      </c>
      <c r="H493" s="13" t="s">
        <v>1991</v>
      </c>
      <c r="I493" s="13">
        <v>6.0013789501779362</v>
      </c>
      <c r="J493" s="13">
        <v>674554994</v>
      </c>
      <c r="K493" s="13">
        <v>112400000</v>
      </c>
      <c r="L493" s="13">
        <v>0.83314185648145989</v>
      </c>
      <c r="M493" s="13">
        <v>562000000</v>
      </c>
      <c r="N493" s="13" t="s">
        <v>1211</v>
      </c>
      <c r="O493" s="13">
        <v>27.497852149847908</v>
      </c>
      <c r="P493" s="13">
        <v>176.89550719855674</v>
      </c>
      <c r="Q493" s="16" t="s">
        <v>2398</v>
      </c>
      <c r="R493" s="20">
        <v>5.8965169066185581</v>
      </c>
      <c r="T493" s="118">
        <v>-2.5305516382366289</v>
      </c>
      <c r="U493" s="120">
        <v>-5.5769986456818721</v>
      </c>
      <c r="V493" s="20">
        <v>49.815348559187001</v>
      </c>
      <c r="W493" s="20">
        <v>56.847070461570524</v>
      </c>
      <c r="X493" s="20">
        <v>45.55076058747435</v>
      </c>
    </row>
    <row r="494" spans="1:24">
      <c r="A494" s="13" t="s">
        <v>314</v>
      </c>
      <c r="B494" s="13">
        <v>60</v>
      </c>
      <c r="C494" s="13" t="s">
        <v>372</v>
      </c>
      <c r="D494" s="14">
        <v>-34797.958684090983</v>
      </c>
      <c r="E494" s="17">
        <v>53.7</v>
      </c>
      <c r="F494" s="13" t="s">
        <v>376</v>
      </c>
      <c r="G494" s="13">
        <v>81750563</v>
      </c>
      <c r="H494" s="13" t="s">
        <v>1992</v>
      </c>
      <c r="I494" s="13">
        <v>11.083877790670813</v>
      </c>
      <c r="J494" s="13">
        <v>202339880</v>
      </c>
      <c r="K494" s="13">
        <v>18255333</v>
      </c>
      <c r="L494" s="13">
        <v>4.6914988582576997</v>
      </c>
      <c r="M494" s="13">
        <v>949277316</v>
      </c>
      <c r="N494" s="13" t="s">
        <v>1426</v>
      </c>
      <c r="O494" s="13">
        <v>44.748796694607449</v>
      </c>
      <c r="P494" s="13">
        <v>878.69060468559849</v>
      </c>
      <c r="Q494" s="15"/>
      <c r="R494" s="20">
        <v>29.289686822853284</v>
      </c>
      <c r="T494" s="120">
        <v>66.412126345979132</v>
      </c>
      <c r="U494" s="118">
        <v>95.847455405086208</v>
      </c>
      <c r="V494" s="20">
        <v>47.103451928330237</v>
      </c>
      <c r="W494" s="20">
        <v>45.939284235133783</v>
      </c>
      <c r="X494" s="20">
        <v>75.663866930314271</v>
      </c>
    </row>
    <row r="495" spans="1:24">
      <c r="A495" s="13" t="s">
        <v>74</v>
      </c>
      <c r="B495" s="13">
        <v>60</v>
      </c>
      <c r="C495" s="13" t="s">
        <v>372</v>
      </c>
      <c r="D495" s="14">
        <v>1903.9946973082956</v>
      </c>
      <c r="E495" s="17">
        <v>9.58</v>
      </c>
      <c r="F495" s="13" t="s">
        <v>255</v>
      </c>
      <c r="G495" s="13">
        <v>6803042</v>
      </c>
      <c r="H495" s="13" t="s">
        <v>1993</v>
      </c>
      <c r="I495" s="13">
        <v>1.6882397893333334</v>
      </c>
      <c r="J495" s="13">
        <v>633089921</v>
      </c>
      <c r="K495" s="13">
        <v>375000000</v>
      </c>
      <c r="L495" s="13">
        <v>5.3309962582708685</v>
      </c>
      <c r="M495" s="13">
        <v>3375000000</v>
      </c>
      <c r="N495" s="13" t="s">
        <v>1994</v>
      </c>
      <c r="O495" s="13">
        <v>63.007723594808695</v>
      </c>
      <c r="P495" s="13">
        <v>1402.5420079078451</v>
      </c>
      <c r="Q495" s="15"/>
      <c r="R495" s="20">
        <v>46.751400263594839</v>
      </c>
      <c r="T495" s="118">
        <v>3.5032101067490018</v>
      </c>
      <c r="U495" s="120">
        <v>2.2524496185884146</v>
      </c>
      <c r="V495" s="20">
        <v>47.057123181819549</v>
      </c>
      <c r="W495" s="20">
        <v>28.518854205007514</v>
      </c>
      <c r="X495" s="20">
        <v>53.463444854400365</v>
      </c>
    </row>
    <row r="496" spans="1:24">
      <c r="A496" s="13" t="s">
        <v>65</v>
      </c>
      <c r="B496" s="13">
        <v>60</v>
      </c>
      <c r="C496" s="13" t="s">
        <v>372</v>
      </c>
      <c r="D496" s="14">
        <v>-25.683814118941939</v>
      </c>
      <c r="E496" s="17">
        <v>19.87</v>
      </c>
      <c r="F496" s="13" t="s">
        <v>357</v>
      </c>
      <c r="G496" s="13">
        <v>-74622811</v>
      </c>
      <c r="H496" s="13" t="s">
        <v>1995</v>
      </c>
      <c r="I496" s="13">
        <v>16.365718886666667</v>
      </c>
      <c r="J496" s="13">
        <v>2454857833</v>
      </c>
      <c r="K496" s="13">
        <v>150000000</v>
      </c>
      <c r="L496" s="13">
        <v>1.1609633607650143</v>
      </c>
      <c r="M496" s="13">
        <v>2850000000</v>
      </c>
      <c r="N496" s="13" t="s">
        <v>1041</v>
      </c>
      <c r="O496" s="13">
        <v>32.415891618364775</v>
      </c>
      <c r="P496" s="13">
        <v>1751.9880415757229</v>
      </c>
      <c r="Q496" s="15"/>
      <c r="R496" s="20">
        <v>58.39960138585743</v>
      </c>
      <c r="T496" s="118">
        <v>-13.606259078786032</v>
      </c>
      <c r="U496" s="120">
        <v>-7.1964229947489855E-2</v>
      </c>
      <c r="V496" s="20">
        <v>42.083378046055074</v>
      </c>
      <c r="W496" s="20">
        <v>42.184593320757905</v>
      </c>
      <c r="X496" s="20">
        <v>45.303724572052268</v>
      </c>
    </row>
    <row r="497" spans="1:24">
      <c r="A497" s="13" t="s">
        <v>204</v>
      </c>
      <c r="B497" s="13">
        <v>60</v>
      </c>
      <c r="C497" s="13" t="s">
        <v>372</v>
      </c>
      <c r="D497" s="14">
        <v>-4108.3444814406175</v>
      </c>
      <c r="E497" s="17">
        <v>23.48</v>
      </c>
      <c r="F497" s="13" t="s">
        <v>200</v>
      </c>
      <c r="G497" s="13">
        <v>391337210</v>
      </c>
      <c r="H497" s="13" t="s">
        <v>1996</v>
      </c>
      <c r="I497" s="13">
        <v>12.909517992</v>
      </c>
      <c r="J497" s="13">
        <v>12909517992</v>
      </c>
      <c r="K497" s="13">
        <v>1000000000</v>
      </c>
      <c r="L497" s="13">
        <v>1.7816311975592776</v>
      </c>
      <c r="M497" s="13">
        <v>23000000000</v>
      </c>
      <c r="N497" s="13" t="s">
        <v>1158</v>
      </c>
      <c r="O497" s="13">
        <v>63.971565907770085</v>
      </c>
      <c r="P497" s="13">
        <v>372.95152943219341</v>
      </c>
      <c r="Q497" s="15"/>
      <c r="R497" s="20">
        <v>12.431717647739781</v>
      </c>
      <c r="T497" s="118">
        <v>-10.267051541574581</v>
      </c>
      <c r="U497" s="118">
        <v>38.67202461470896</v>
      </c>
      <c r="V497" s="20">
        <v>44.574713566606768</v>
      </c>
      <c r="W497" s="20">
        <v>72.106265327643399</v>
      </c>
      <c r="X497" s="20">
        <v>55.07418195697268</v>
      </c>
    </row>
    <row r="498" spans="1:24">
      <c r="A498" s="13" t="s">
        <v>3</v>
      </c>
      <c r="B498" s="13">
        <v>60</v>
      </c>
      <c r="C498" s="13" t="s">
        <v>372</v>
      </c>
      <c r="D498" s="14">
        <v>-481.54902192176775</v>
      </c>
      <c r="E498" s="17">
        <v>2.29</v>
      </c>
      <c r="F498" s="13" t="s">
        <v>255</v>
      </c>
      <c r="G498" s="13">
        <v>1724507000</v>
      </c>
      <c r="H498" s="13" t="s">
        <v>1997</v>
      </c>
      <c r="I498" s="13">
        <v>3.9185201896629773</v>
      </c>
      <c r="J498" s="13">
        <v>171692372000</v>
      </c>
      <c r="K498" s="13">
        <v>43815615000</v>
      </c>
      <c r="L498" s="13">
        <v>0.51039675775461946</v>
      </c>
      <c r="M498" s="13">
        <v>87631230000</v>
      </c>
      <c r="N498" s="13" t="s">
        <v>960</v>
      </c>
      <c r="O498" s="13">
        <v>51.471170747611403</v>
      </c>
      <c r="P498" s="13">
        <v>755.73670590036704</v>
      </c>
      <c r="Q498" s="15"/>
      <c r="R498" s="20">
        <v>25.191223530012234</v>
      </c>
      <c r="T498" s="118">
        <v>-1.7038146230064743</v>
      </c>
      <c r="U498" s="120">
        <v>-4.5683823034888205</v>
      </c>
      <c r="V498" s="20">
        <v>40.425026642308922</v>
      </c>
      <c r="W498" s="20">
        <v>62.296462957658797</v>
      </c>
      <c r="X498" s="20">
        <v>40.639904352037902</v>
      </c>
    </row>
    <row r="499" spans="1:24">
      <c r="A499" s="13" t="s">
        <v>315</v>
      </c>
      <c r="B499" s="13">
        <v>60</v>
      </c>
      <c r="C499" s="13" t="s">
        <v>372</v>
      </c>
      <c r="D499" s="14">
        <v>11339.639279646079</v>
      </c>
      <c r="E499" s="17">
        <v>55.8</v>
      </c>
      <c r="F499" s="13" t="s">
        <v>375</v>
      </c>
      <c r="G499" s="13">
        <v>16233628</v>
      </c>
      <c r="H499" s="13" t="s">
        <v>1998</v>
      </c>
      <c r="I499" s="13">
        <v>17.792481682847896</v>
      </c>
      <c r="J499" s="13">
        <v>1374469210</v>
      </c>
      <c r="K499" s="13">
        <v>77250000</v>
      </c>
      <c r="L499" s="13">
        <v>2.9787862617890144</v>
      </c>
      <c r="M499" s="13">
        <v>4094250000</v>
      </c>
      <c r="N499" s="13" t="s">
        <v>878</v>
      </c>
      <c r="O499" s="13">
        <v>39.879323151743748</v>
      </c>
      <c r="P499" s="13">
        <v>1799.2478086298311</v>
      </c>
      <c r="Q499" s="15"/>
      <c r="R499" s="20">
        <v>59.974926954327699</v>
      </c>
      <c r="T499" s="118">
        <v>50.396995258092261</v>
      </c>
      <c r="U499" s="120">
        <v>6.7572020250853626</v>
      </c>
      <c r="V499" s="20">
        <v>68.497850707216728</v>
      </c>
      <c r="W499" s="20">
        <v>47.275459468107087</v>
      </c>
      <c r="X499" s="20">
        <v>56.871729415162442</v>
      </c>
    </row>
    <row r="500" spans="1:24">
      <c r="A500" s="13" t="s">
        <v>450</v>
      </c>
      <c r="B500" s="13">
        <v>60</v>
      </c>
      <c r="C500" s="13" t="s">
        <v>372</v>
      </c>
      <c r="D500" s="14">
        <v>-2318.1196759535183</v>
      </c>
      <c r="E500" s="17">
        <v>21.62</v>
      </c>
      <c r="F500" s="13" t="s">
        <v>354</v>
      </c>
      <c r="G500" s="13">
        <v>15575892</v>
      </c>
      <c r="H500" s="13" t="s">
        <v>1999</v>
      </c>
      <c r="I500" s="13">
        <v>46.38785218965517</v>
      </c>
      <c r="J500" s="13">
        <v>2690495427</v>
      </c>
      <c r="K500" s="13">
        <v>58000000</v>
      </c>
      <c r="L500" s="13">
        <v>0.43114735983530073</v>
      </c>
      <c r="M500" s="13">
        <v>1160000000</v>
      </c>
      <c r="N500" s="13" t="s">
        <v>1171</v>
      </c>
      <c r="O500" s="13">
        <v>40.460380955581336</v>
      </c>
      <c r="P500" s="13">
        <v>1121.7872380365</v>
      </c>
      <c r="Q500" s="16" t="s">
        <v>2399</v>
      </c>
      <c r="R500" s="20">
        <v>37.392907934549996</v>
      </c>
      <c r="T500" s="118">
        <v>88.8366393280549</v>
      </c>
      <c r="U500" s="120">
        <v>18.388397861643284</v>
      </c>
      <c r="V500" s="20">
        <v>54.080301733951103</v>
      </c>
      <c r="W500" s="20">
        <v>47.763307984050954</v>
      </c>
      <c r="X500" s="20">
        <v>55.902329196283176</v>
      </c>
    </row>
    <row r="501" spans="1:24">
      <c r="A501" s="13" t="s">
        <v>544</v>
      </c>
      <c r="B501" s="13">
        <v>60</v>
      </c>
      <c r="C501" s="13" t="s">
        <v>372</v>
      </c>
      <c r="D501" s="14">
        <v>-10085.808035747377</v>
      </c>
      <c r="E501" s="17">
        <v>46.1</v>
      </c>
      <c r="F501" s="13" t="s">
        <v>233</v>
      </c>
      <c r="G501" s="13">
        <v>16821625</v>
      </c>
      <c r="H501" s="13" t="s">
        <v>2000</v>
      </c>
      <c r="I501" s="13">
        <v>30.995993418994413</v>
      </c>
      <c r="J501" s="13">
        <v>5548282822</v>
      </c>
      <c r="K501" s="13">
        <v>179000000</v>
      </c>
      <c r="L501" s="13">
        <v>1.5163250089993339</v>
      </c>
      <c r="M501" s="13">
        <v>8413000000</v>
      </c>
      <c r="N501" s="13" t="s">
        <v>963</v>
      </c>
      <c r="O501" s="13">
        <v>11.760795198153888</v>
      </c>
      <c r="P501" s="13">
        <v>384.20017140184109</v>
      </c>
      <c r="Q501" s="15"/>
      <c r="R501" s="20">
        <v>12.80667238006137</v>
      </c>
      <c r="T501" s="118">
        <v>11.615137948390526</v>
      </c>
      <c r="U501" s="118"/>
      <c r="V501" s="20">
        <v>46.011299085864771</v>
      </c>
      <c r="W501" s="20">
        <v>61.971707461940674</v>
      </c>
      <c r="X501" s="20">
        <v>64.666267015151689</v>
      </c>
    </row>
    <row r="502" spans="1:24">
      <c r="A502" s="13" t="s">
        <v>419</v>
      </c>
      <c r="B502" s="13">
        <v>60</v>
      </c>
      <c r="C502" s="13" t="s">
        <v>372</v>
      </c>
      <c r="D502" s="13">
        <v>-1284.3754388330585</v>
      </c>
      <c r="E502" s="17">
        <v>3.57</v>
      </c>
      <c r="F502" s="13" t="s">
        <v>221</v>
      </c>
      <c r="G502" s="13">
        <v>-393754363</v>
      </c>
      <c r="H502" s="13" t="s">
        <v>2001</v>
      </c>
      <c r="I502" s="13">
        <v>8.3025155697993291</v>
      </c>
      <c r="J502" s="13">
        <v>6754555404</v>
      </c>
      <c r="K502" s="13">
        <v>813555283</v>
      </c>
      <c r="L502" s="13">
        <v>0.36133626908362537</v>
      </c>
      <c r="M502" s="13">
        <v>2440665849</v>
      </c>
      <c r="N502" s="13" t="s">
        <v>1159</v>
      </c>
      <c r="O502" s="13">
        <v>10.590985687234088</v>
      </c>
      <c r="P502" s="13">
        <v>334.61277525922901</v>
      </c>
      <c r="Q502" s="15"/>
      <c r="R502" s="20">
        <v>11.153759175307634</v>
      </c>
      <c r="T502" s="118">
        <v>-4.8266579786979724</v>
      </c>
      <c r="U502" s="120">
        <v>1.2401916143307368</v>
      </c>
      <c r="V502" s="20">
        <v>30.773740825918178</v>
      </c>
      <c r="W502" s="20">
        <v>37.714771803478875</v>
      </c>
      <c r="X502" s="20">
        <v>46.394386540718045</v>
      </c>
    </row>
    <row r="503" spans="1:24">
      <c r="A503" s="13" t="s">
        <v>740</v>
      </c>
      <c r="B503" s="13">
        <v>60</v>
      </c>
      <c r="C503" s="13" t="s">
        <v>372</v>
      </c>
      <c r="D503" s="14">
        <v>-3965.9915265759869</v>
      </c>
      <c r="E503" s="17">
        <v>4.43</v>
      </c>
      <c r="F503" s="13" t="s">
        <v>699</v>
      </c>
      <c r="G503" s="13" t="s">
        <v>1069</v>
      </c>
      <c r="H503" s="13" t="s">
        <v>2002</v>
      </c>
      <c r="I503" s="13" t="s">
        <v>1070</v>
      </c>
      <c r="J503" s="13" t="s">
        <v>1071</v>
      </c>
      <c r="K503" s="13" t="s">
        <v>795</v>
      </c>
      <c r="L503" s="13" t="s">
        <v>1637</v>
      </c>
      <c r="M503" s="13" t="s">
        <v>2003</v>
      </c>
      <c r="N503" s="13" t="s">
        <v>1212</v>
      </c>
      <c r="P503" s="13">
        <v>598.20316214622096</v>
      </c>
      <c r="Q503" s="16" t="s">
        <v>2203</v>
      </c>
      <c r="R503" s="20">
        <v>19.940105404874032</v>
      </c>
      <c r="T503" s="118">
        <v>-21.487503161657557</v>
      </c>
      <c r="U503" s="120">
        <v>0.91099413640353788</v>
      </c>
      <c r="V503" s="20">
        <v>21.568075399603394</v>
      </c>
      <c r="W503" s="20">
        <v>45.145524812638676</v>
      </c>
      <c r="X503" s="20">
        <v>36.364319578367173</v>
      </c>
    </row>
    <row r="504" spans="1:24">
      <c r="A504" s="13" t="s">
        <v>43</v>
      </c>
      <c r="B504" s="13">
        <v>60</v>
      </c>
      <c r="C504" s="13" t="s">
        <v>372</v>
      </c>
      <c r="D504" s="14">
        <v>-2215.4683136505328</v>
      </c>
      <c r="E504" s="17">
        <v>9.92</v>
      </c>
      <c r="F504" s="13" t="s">
        <v>255</v>
      </c>
      <c r="G504" s="13">
        <v>39009394</v>
      </c>
      <c r="H504" s="13" t="s">
        <v>2004</v>
      </c>
      <c r="I504" s="13">
        <v>3.1762613185914828</v>
      </c>
      <c r="J504" s="13">
        <v>595998092</v>
      </c>
      <c r="K504" s="13">
        <v>187641391</v>
      </c>
      <c r="L504" s="13">
        <v>3.1483555655409714</v>
      </c>
      <c r="M504" s="13">
        <v>1876413910</v>
      </c>
      <c r="N504" s="13" t="s">
        <v>2005</v>
      </c>
      <c r="O504" s="13">
        <v>68.044045650097644</v>
      </c>
      <c r="P504" s="13">
        <v>954.50543597526325</v>
      </c>
      <c r="Q504" s="16" t="s">
        <v>2400</v>
      </c>
      <c r="R504" s="20">
        <v>31.81684786584211</v>
      </c>
      <c r="T504" s="120">
        <v>19.877861448337182</v>
      </c>
      <c r="U504" s="118">
        <v>21.147249783914141</v>
      </c>
      <c r="V504" s="20">
        <v>57.300152197460463</v>
      </c>
      <c r="W504" s="20">
        <v>40.883475253273382</v>
      </c>
      <c r="X504" s="20">
        <v>84.346265448176339</v>
      </c>
    </row>
    <row r="505" spans="1:24">
      <c r="A505" s="13" t="s">
        <v>296</v>
      </c>
      <c r="B505" s="13">
        <v>60</v>
      </c>
      <c r="C505" s="13" t="s">
        <v>372</v>
      </c>
      <c r="D505" s="14">
        <v>330426.76201802917</v>
      </c>
      <c r="E505" s="17">
        <v>356</v>
      </c>
      <c r="F505" s="13" t="s">
        <v>357</v>
      </c>
      <c r="G505" s="13">
        <v>1539513808</v>
      </c>
      <c r="H505" s="13" t="s">
        <v>2006</v>
      </c>
      <c r="I505" s="13">
        <v>55.500236297906604</v>
      </c>
      <c r="J505" s="13">
        <v>34465646741</v>
      </c>
      <c r="K505" s="13">
        <v>621000000</v>
      </c>
      <c r="L505" s="13">
        <v>6.3062794565651528</v>
      </c>
      <c r="M505" s="13">
        <v>217350000000</v>
      </c>
      <c r="N505" s="13" t="s">
        <v>964</v>
      </c>
      <c r="O505" s="13">
        <v>64.679327760331546</v>
      </c>
      <c r="P505" s="13">
        <v>3000</v>
      </c>
      <c r="Q505" s="15"/>
      <c r="R505" s="20">
        <v>100</v>
      </c>
      <c r="T505" s="120">
        <v>414.16254507605089</v>
      </c>
      <c r="U505" s="118">
        <v>326.37885267326084</v>
      </c>
      <c r="V505" s="20">
        <v>58.022171242743951</v>
      </c>
      <c r="W505" s="20">
        <v>69.451609007455062</v>
      </c>
      <c r="X505" s="20">
        <v>83.848933885620227</v>
      </c>
    </row>
    <row r="506" spans="1:24">
      <c r="A506" s="13" t="s">
        <v>80</v>
      </c>
      <c r="B506" s="13">
        <v>60</v>
      </c>
      <c r="C506" s="13" t="s">
        <v>372</v>
      </c>
      <c r="D506" s="13">
        <v>-663.33374211048567</v>
      </c>
      <c r="E506" s="17">
        <v>1.54</v>
      </c>
      <c r="F506" s="13" t="s">
        <v>233</v>
      </c>
      <c r="G506" s="13">
        <v>-222180000</v>
      </c>
      <c r="H506" s="13" t="s">
        <v>2007</v>
      </c>
      <c r="I506" s="13">
        <v>2.4174254510921176</v>
      </c>
      <c r="J506" s="13">
        <v>2545549000</v>
      </c>
      <c r="K506" s="13">
        <v>1053000000</v>
      </c>
      <c r="L506" s="13">
        <v>0.41366322156831392</v>
      </c>
      <c r="M506" s="13">
        <v>1053000000</v>
      </c>
      <c r="N506" s="13" t="s">
        <v>1427</v>
      </c>
      <c r="O506" s="13">
        <v>46.504648888745052</v>
      </c>
      <c r="P506" s="13">
        <v>57.511754007595194</v>
      </c>
      <c r="Q506" s="16" t="s">
        <v>2221</v>
      </c>
      <c r="R506" s="20">
        <v>1.9170584669198398</v>
      </c>
      <c r="T506" s="118">
        <v>-2.7437476510748127</v>
      </c>
      <c r="U506" s="120">
        <v>-0.425872926090336</v>
      </c>
      <c r="V506" s="20">
        <v>35.799805726003008</v>
      </c>
      <c r="W506" s="20">
        <v>81.712091129254944</v>
      </c>
      <c r="X506" s="20">
        <v>44.952639435794076</v>
      </c>
    </row>
    <row r="507" spans="1:24">
      <c r="A507" s="13" t="s">
        <v>638</v>
      </c>
      <c r="B507" s="13">
        <v>60</v>
      </c>
      <c r="C507" s="13" t="s">
        <v>372</v>
      </c>
      <c r="D507" s="14">
        <v>-800.81094023800142</v>
      </c>
      <c r="E507" s="17">
        <v>8.35</v>
      </c>
      <c r="F507" s="13" t="s">
        <v>353</v>
      </c>
      <c r="G507" s="13">
        <v>-320710072</v>
      </c>
      <c r="H507" s="13" t="s">
        <v>2008</v>
      </c>
      <c r="I507" s="13">
        <v>11.044387903147699</v>
      </c>
      <c r="J507" s="13">
        <v>4561332204</v>
      </c>
      <c r="K507" s="13">
        <v>413000000</v>
      </c>
      <c r="L507" s="13">
        <v>0.72434978471916622</v>
      </c>
      <c r="M507" s="13">
        <v>3304000000</v>
      </c>
      <c r="N507" s="13" t="s">
        <v>663</v>
      </c>
      <c r="O507" s="13">
        <v>66.311507968125198</v>
      </c>
      <c r="P507" s="13">
        <v>1260.716662094864</v>
      </c>
      <c r="Q507" s="15"/>
      <c r="R507" s="20">
        <v>42.023888736495465</v>
      </c>
      <c r="T507" s="118">
        <v>-6.186272390294274</v>
      </c>
      <c r="U507" s="118"/>
      <c r="V507" s="20">
        <v>34.322220583451511</v>
      </c>
      <c r="W507" s="20">
        <v>38.391274662915308</v>
      </c>
      <c r="X507" s="20">
        <v>41.075145500877667</v>
      </c>
    </row>
    <row r="508" spans="1:24">
      <c r="A508" s="13" t="s">
        <v>44</v>
      </c>
      <c r="B508" s="13">
        <v>60</v>
      </c>
      <c r="C508" s="13" t="s">
        <v>372</v>
      </c>
      <c r="D508" s="14">
        <v>-1460.3148024086465</v>
      </c>
      <c r="E508" s="17">
        <v>4.25</v>
      </c>
      <c r="F508" s="13" t="s">
        <v>255</v>
      </c>
      <c r="G508" s="13">
        <v>28758269</v>
      </c>
      <c r="H508" s="13" t="s">
        <v>2009</v>
      </c>
      <c r="I508" s="13">
        <v>2.8672867100000001</v>
      </c>
      <c r="J508" s="13">
        <v>573457342</v>
      </c>
      <c r="K508" s="13">
        <v>200000000</v>
      </c>
      <c r="L508" s="13">
        <v>1.3950470966330395</v>
      </c>
      <c r="M508" s="13">
        <v>800000000</v>
      </c>
      <c r="N508" s="13" t="s">
        <v>1240</v>
      </c>
      <c r="O508" s="13">
        <v>11.857321447998514</v>
      </c>
      <c r="P508" s="13">
        <v>168.35896314476477</v>
      </c>
      <c r="Q508" s="15"/>
      <c r="R508" s="20">
        <v>5.6119654381588253</v>
      </c>
      <c r="T508" s="118">
        <v>-1.6275672390233531</v>
      </c>
      <c r="U508" s="120">
        <v>-1.1211833210114541</v>
      </c>
      <c r="V508" s="20">
        <v>41.861487137648446</v>
      </c>
      <c r="W508" s="20">
        <v>49.123678802321017</v>
      </c>
      <c r="X508" s="20">
        <v>46.610137829016566</v>
      </c>
    </row>
    <row r="509" spans="1:24">
      <c r="A509" s="13" t="s">
        <v>333</v>
      </c>
      <c r="B509" s="13">
        <v>60</v>
      </c>
      <c r="C509" s="13" t="s">
        <v>372</v>
      </c>
      <c r="D509" s="14">
        <v>-432.32182042591825</v>
      </c>
      <c r="E509" s="17">
        <v>2.17</v>
      </c>
      <c r="F509" s="13" t="s">
        <v>375</v>
      </c>
      <c r="G509" s="13">
        <v>-48944132</v>
      </c>
      <c r="H509" s="13" t="s">
        <v>2010</v>
      </c>
      <c r="I509" s="13">
        <v>4.926481265714286</v>
      </c>
      <c r="J509" s="13">
        <v>1724268443</v>
      </c>
      <c r="K509" s="13">
        <v>350000000</v>
      </c>
      <c r="L509" s="13">
        <v>0.40596926936857475</v>
      </c>
      <c r="M509" s="13">
        <v>700000000</v>
      </c>
      <c r="N509" s="13" t="s">
        <v>1160</v>
      </c>
      <c r="O509" s="13">
        <v>43.358127615100258</v>
      </c>
      <c r="P509" s="13">
        <v>174.09584432472928</v>
      </c>
      <c r="Q509" s="16" t="s">
        <v>2401</v>
      </c>
      <c r="R509" s="20">
        <v>5.8031948108243094</v>
      </c>
      <c r="T509" s="118">
        <v>-2.0065299811740722</v>
      </c>
      <c r="U509" s="120">
        <v>0.33942265931139026</v>
      </c>
      <c r="V509" s="20">
        <v>26.032644213390114</v>
      </c>
      <c r="W509" s="20">
        <v>73.780094029554334</v>
      </c>
      <c r="X509" s="20">
        <v>44.354023230929414</v>
      </c>
    </row>
    <row r="510" spans="1:24">
      <c r="A510" s="13" t="s">
        <v>254</v>
      </c>
      <c r="B510" s="13">
        <v>60</v>
      </c>
      <c r="C510" s="13" t="s">
        <v>372</v>
      </c>
      <c r="D510" s="14">
        <v>-8067.1384652507077</v>
      </c>
      <c r="E510" s="17">
        <v>39.08</v>
      </c>
      <c r="F510" s="13" t="s">
        <v>349</v>
      </c>
      <c r="G510" s="13">
        <v>1446830000</v>
      </c>
      <c r="H510" s="13" t="s">
        <v>2011</v>
      </c>
      <c r="I510" s="13">
        <v>83.948848823490621</v>
      </c>
      <c r="J510" s="13">
        <v>257153289000</v>
      </c>
      <c r="K510" s="13">
        <v>3063214000</v>
      </c>
      <c r="L510" s="13">
        <v>0.45265659425417654</v>
      </c>
      <c r="M510" s="13">
        <v>116402132000</v>
      </c>
      <c r="N510" s="13" t="s">
        <v>1616</v>
      </c>
      <c r="O510" s="13">
        <v>46.868671924932023</v>
      </c>
      <c r="P510" s="13">
        <v>461.87490853284214</v>
      </c>
      <c r="Q510" s="15"/>
      <c r="R510" s="20">
        <v>15.395830284428071</v>
      </c>
      <c r="T510" s="118">
        <v>-14.191983135194661</v>
      </c>
      <c r="U510" s="120">
        <v>13.321928254498729</v>
      </c>
      <c r="V510" s="20">
        <v>35.950682940832962</v>
      </c>
      <c r="W510" s="20">
        <v>49.083458386176801</v>
      </c>
      <c r="X510" s="20">
        <v>49.842422846968034</v>
      </c>
    </row>
    <row r="511" spans="1:24">
      <c r="A511" s="13" t="s">
        <v>741</v>
      </c>
      <c r="B511" s="13">
        <v>60</v>
      </c>
      <c r="C511" s="13" t="s">
        <v>372</v>
      </c>
      <c r="D511" s="14">
        <v>-9863.2401387067239</v>
      </c>
      <c r="E511" s="17">
        <v>6.24</v>
      </c>
      <c r="F511" s="13" t="s">
        <v>374</v>
      </c>
      <c r="G511" s="13">
        <v>0</v>
      </c>
      <c r="H511" s="13" t="s">
        <v>2012</v>
      </c>
      <c r="I511" s="13">
        <v>8.9827131999999992</v>
      </c>
      <c r="J511" s="13">
        <v>22456783000</v>
      </c>
      <c r="K511" s="13">
        <v>2500000000</v>
      </c>
      <c r="L511" s="13">
        <v>0.66794963463822932</v>
      </c>
      <c r="M511" s="13">
        <v>15000000000</v>
      </c>
      <c r="N511" s="13" t="s">
        <v>965</v>
      </c>
      <c r="O511" s="13">
        <v>404.10131576931047</v>
      </c>
      <c r="P511" s="13">
        <v>723.6716694178549</v>
      </c>
      <c r="Q511" s="15"/>
      <c r="R511" s="20">
        <v>24.122388980595165</v>
      </c>
      <c r="T511" s="118">
        <v>-30.53658125723139</v>
      </c>
      <c r="U511" s="118">
        <v>15.444447534620682</v>
      </c>
      <c r="V511" s="20">
        <v>21.928079835474943</v>
      </c>
      <c r="W511" s="20">
        <v>50.189244949910588</v>
      </c>
      <c r="X511" s="20">
        <v>45.775558280009015</v>
      </c>
    </row>
    <row r="512" spans="1:24">
      <c r="A512" s="13" t="s">
        <v>96</v>
      </c>
      <c r="B512" s="13">
        <v>60</v>
      </c>
      <c r="C512" s="13" t="s">
        <v>372</v>
      </c>
      <c r="D512" s="13">
        <v>-222.32251967135852</v>
      </c>
      <c r="E512" s="17">
        <v>3.27</v>
      </c>
      <c r="F512" s="13" t="s">
        <v>287</v>
      </c>
      <c r="G512" s="13">
        <v>75735008</v>
      </c>
      <c r="H512" s="13" t="s">
        <v>2013</v>
      </c>
      <c r="I512" s="13">
        <v>5.1074047780000003</v>
      </c>
      <c r="J512" s="13">
        <v>2553702389</v>
      </c>
      <c r="K512" s="13">
        <v>500000000</v>
      </c>
      <c r="L512" s="13">
        <v>0.58738246338383326</v>
      </c>
      <c r="M512" s="13">
        <v>1500000000</v>
      </c>
      <c r="N512" s="13" t="s">
        <v>966</v>
      </c>
      <c r="O512" s="13">
        <v>46.058177788483142</v>
      </c>
      <c r="P512" s="13">
        <v>1087.2411997199765</v>
      </c>
      <c r="Q512" s="15"/>
      <c r="R512" s="20">
        <v>36.24137332399922</v>
      </c>
      <c r="T512" s="118">
        <v>-2.5917674611399022</v>
      </c>
      <c r="U512" s="120">
        <v>-3.0663721888758211</v>
      </c>
      <c r="V512" s="20">
        <v>38.193111782445804</v>
      </c>
      <c r="W512" s="20">
        <v>45.884965948261808</v>
      </c>
      <c r="X512" s="20">
        <v>43.653931383692296</v>
      </c>
    </row>
    <row r="513" spans="1:24">
      <c r="A513" s="13" t="s">
        <v>530</v>
      </c>
      <c r="B513" s="13">
        <v>60</v>
      </c>
      <c r="C513" s="13" t="s">
        <v>372</v>
      </c>
      <c r="D513" s="14">
        <v>-111788.30749210306</v>
      </c>
      <c r="E513" s="17">
        <v>203.8</v>
      </c>
      <c r="F513" s="13" t="s">
        <v>351</v>
      </c>
      <c r="G513" s="13">
        <v>-5361958</v>
      </c>
      <c r="H513" s="13" t="s">
        <v>2014</v>
      </c>
      <c r="I513" s="13">
        <v>27.13026747368421</v>
      </c>
      <c r="J513" s="13">
        <v>257737541</v>
      </c>
      <c r="K513" s="13">
        <v>9500000</v>
      </c>
      <c r="L513" s="13">
        <v>8.1090243659925356</v>
      </c>
      <c r="M513" s="13">
        <v>2090000000</v>
      </c>
      <c r="N513" s="13" t="s">
        <v>1156</v>
      </c>
      <c r="O513" s="13">
        <v>24.761515628831699</v>
      </c>
      <c r="P513" s="13">
        <v>471.36681887812119</v>
      </c>
      <c r="Q513" s="15"/>
      <c r="R513" s="20">
        <v>15.712227295937373</v>
      </c>
      <c r="T513" s="118">
        <v>57.440581538753008</v>
      </c>
      <c r="U513" s="118">
        <v>522.75849388818278</v>
      </c>
      <c r="V513" s="20">
        <v>55.850827729905227</v>
      </c>
      <c r="W513" s="20">
        <v>38.857538451639769</v>
      </c>
      <c r="X513" s="20">
        <v>61.812917820918997</v>
      </c>
    </row>
    <row r="514" spans="1:24">
      <c r="A514" s="13" t="s">
        <v>517</v>
      </c>
      <c r="B514" s="13">
        <v>60</v>
      </c>
      <c r="C514" s="13" t="s">
        <v>372</v>
      </c>
      <c r="D514" s="14">
        <v>2055.5021977079059</v>
      </c>
      <c r="E514" s="17">
        <v>15.58</v>
      </c>
      <c r="F514" s="13" t="s">
        <v>679</v>
      </c>
      <c r="G514" s="13">
        <v>-76765590</v>
      </c>
      <c r="H514" s="13" t="s">
        <v>2015</v>
      </c>
      <c r="I514" s="13">
        <v>7.6611634516129028</v>
      </c>
      <c r="J514" s="13">
        <v>1187480335</v>
      </c>
      <c r="K514" s="13">
        <v>155000000</v>
      </c>
      <c r="L514" s="13">
        <v>1.9579271601158768</v>
      </c>
      <c r="M514" s="13">
        <v>2325000000</v>
      </c>
      <c r="N514" s="13" t="s">
        <v>640</v>
      </c>
      <c r="O514" s="13">
        <v>63.147914193727914</v>
      </c>
      <c r="P514" s="13">
        <v>2566.3025113494814</v>
      </c>
      <c r="Q514" s="15"/>
      <c r="R514" s="20">
        <v>85.543417044982718</v>
      </c>
      <c r="T514" s="118">
        <v>3.5794406957717939</v>
      </c>
      <c r="U514" s="118"/>
      <c r="V514" s="20">
        <v>45.515141217005585</v>
      </c>
      <c r="W514" s="20">
        <v>27.031018500417645</v>
      </c>
      <c r="X514" s="20">
        <v>54.11126908668512</v>
      </c>
    </row>
    <row r="515" spans="1:24">
      <c r="A515" s="13" t="s">
        <v>335</v>
      </c>
      <c r="B515" s="13">
        <v>60</v>
      </c>
      <c r="C515" s="13" t="s">
        <v>372</v>
      </c>
      <c r="D515" s="14">
        <v>-7040.8115152009286</v>
      </c>
      <c r="E515" s="17">
        <v>22.72</v>
      </c>
      <c r="F515" s="13" t="s">
        <v>355</v>
      </c>
      <c r="G515" s="13">
        <v>-12400268</v>
      </c>
      <c r="H515" s="13" t="s">
        <v>2016</v>
      </c>
      <c r="I515" s="13">
        <v>14.056964425264809</v>
      </c>
      <c r="J515" s="13">
        <v>447890029</v>
      </c>
      <c r="K515" s="13">
        <v>31862500</v>
      </c>
      <c r="L515" s="13">
        <v>1.5650605162277458</v>
      </c>
      <c r="M515" s="13">
        <v>700975000</v>
      </c>
      <c r="N515" s="13" t="s">
        <v>1213</v>
      </c>
      <c r="O515" s="13">
        <v>40.883360709649878</v>
      </c>
      <c r="P515" s="13">
        <v>131.88418689629748</v>
      </c>
      <c r="Q515" s="15"/>
      <c r="R515" s="20">
        <v>4.3961395632099158</v>
      </c>
      <c r="T515" s="118">
        <v>-33.911170162624025</v>
      </c>
      <c r="U515" s="120">
        <v>7.1835617133958252</v>
      </c>
      <c r="V515" s="20">
        <v>36.24069697441</v>
      </c>
      <c r="W515" s="20">
        <v>60.06870529191162</v>
      </c>
      <c r="X515" s="20">
        <v>45.458307569199043</v>
      </c>
    </row>
    <row r="516" spans="1:24">
      <c r="A516" s="13" t="s">
        <v>212</v>
      </c>
      <c r="B516" s="13">
        <v>60</v>
      </c>
      <c r="C516" s="13" t="s">
        <v>372</v>
      </c>
      <c r="D516" s="14">
        <v>-4291.9628124330875</v>
      </c>
      <c r="E516" s="17">
        <v>8.5399999999999991</v>
      </c>
      <c r="F516" s="13" t="s">
        <v>208</v>
      </c>
      <c r="G516" s="13">
        <v>54761750</v>
      </c>
      <c r="H516" s="13" t="s">
        <v>2017</v>
      </c>
      <c r="I516" s="13">
        <v>2.785395301049713</v>
      </c>
      <c r="J516" s="13">
        <v>5062845915</v>
      </c>
      <c r="K516" s="13">
        <v>1817640000</v>
      </c>
      <c r="L516" s="13">
        <v>3.2311392198472624</v>
      </c>
      <c r="M516" s="13">
        <v>16358760000</v>
      </c>
      <c r="N516" s="13" t="s">
        <v>1368</v>
      </c>
      <c r="O516" s="13">
        <v>82.379562067151525</v>
      </c>
      <c r="P516" s="13">
        <v>461.68228919581844</v>
      </c>
      <c r="Q516" s="16" t="s">
        <v>2232</v>
      </c>
      <c r="R516" s="20">
        <v>15.389409639860615</v>
      </c>
      <c r="T516" s="118">
        <v>4.2165415057117883</v>
      </c>
      <c r="U516" s="120">
        <v>-6.5886282356110826</v>
      </c>
      <c r="V516" s="20">
        <v>40.478525727147101</v>
      </c>
      <c r="W516" s="20">
        <v>26.134473582550807</v>
      </c>
      <c r="X516" s="20">
        <v>50.603153966854791</v>
      </c>
    </row>
    <row r="517" spans="1:24">
      <c r="A517" s="13" t="s">
        <v>742</v>
      </c>
      <c r="B517" s="13">
        <v>60</v>
      </c>
      <c r="C517" s="13" t="s">
        <v>372</v>
      </c>
      <c r="D517" s="14">
        <v>-4303.8196315342429</v>
      </c>
      <c r="E517" s="17">
        <v>10.4</v>
      </c>
      <c r="F517" s="13" t="s">
        <v>695</v>
      </c>
      <c r="G517" s="13" t="s">
        <v>1049</v>
      </c>
      <c r="H517" s="13" t="s">
        <v>2018</v>
      </c>
      <c r="I517" s="13" t="s">
        <v>499</v>
      </c>
      <c r="J517" s="13" t="s">
        <v>1050</v>
      </c>
      <c r="K517" s="13" t="s">
        <v>801</v>
      </c>
      <c r="L517" s="13" t="s">
        <v>1064</v>
      </c>
      <c r="M517" s="13" t="s">
        <v>2019</v>
      </c>
      <c r="N517" s="13" t="s">
        <v>1161</v>
      </c>
      <c r="P517" s="13">
        <v>46.063064776836626</v>
      </c>
      <c r="Q517" s="15"/>
      <c r="R517" s="20">
        <v>1.5354354925612208</v>
      </c>
      <c r="T517" s="118">
        <v>-43.984950154560032</v>
      </c>
      <c r="U517" s="118"/>
      <c r="V517" s="20">
        <v>35.970851547615936</v>
      </c>
      <c r="W517" s="20">
        <v>54.209627182497016</v>
      </c>
      <c r="X517" s="20">
        <v>51.062366142025233</v>
      </c>
    </row>
    <row r="518" spans="1:24">
      <c r="A518" s="13" t="s">
        <v>137</v>
      </c>
      <c r="B518" s="13">
        <v>60</v>
      </c>
      <c r="C518" s="13" t="s">
        <v>372</v>
      </c>
      <c r="D518" s="14">
        <v>-87.075377827070525</v>
      </c>
      <c r="E518" s="17">
        <v>3.24</v>
      </c>
      <c r="F518" s="13" t="s">
        <v>221</v>
      </c>
      <c r="G518" s="13">
        <v>557366146</v>
      </c>
      <c r="H518" s="13" t="s">
        <v>2020</v>
      </c>
      <c r="I518" s="13">
        <v>13.1194301185</v>
      </c>
      <c r="J518" s="13">
        <v>52477720474</v>
      </c>
      <c r="K518" s="13">
        <v>4000000000</v>
      </c>
      <c r="L518" s="13">
        <v>0.22866846904955371</v>
      </c>
      <c r="M518" s="13">
        <v>12000000000</v>
      </c>
      <c r="N518" s="13" t="s">
        <v>967</v>
      </c>
      <c r="O518" s="13">
        <v>25.984572626139563</v>
      </c>
      <c r="P518" s="13">
        <v>262.92675565728246</v>
      </c>
      <c r="Q518" s="15"/>
      <c r="R518" s="20">
        <v>8.7642251885760825</v>
      </c>
      <c r="T518" s="118">
        <v>-4.1514814543791401</v>
      </c>
      <c r="U518" s="120">
        <v>2.3592416556488294</v>
      </c>
      <c r="V518" s="20">
        <v>37.422831398441971</v>
      </c>
      <c r="W518" s="20">
        <v>49.180972792480851</v>
      </c>
      <c r="X518" s="20">
        <v>46.743532776429305</v>
      </c>
    </row>
    <row r="519" spans="1:24">
      <c r="A519" s="13" t="s">
        <v>429</v>
      </c>
      <c r="B519" s="13">
        <v>60</v>
      </c>
      <c r="C519" s="13" t="s">
        <v>372</v>
      </c>
      <c r="D519" s="13">
        <v>-1325.1309002970802</v>
      </c>
      <c r="E519" s="17">
        <v>3.1</v>
      </c>
      <c r="F519" s="13" t="s">
        <v>375</v>
      </c>
      <c r="G519" s="13">
        <v>-340452455</v>
      </c>
      <c r="H519" s="13" t="s">
        <v>2021</v>
      </c>
      <c r="I519" s="13">
        <v>8.1962998216666669</v>
      </c>
      <c r="J519" s="13">
        <v>4917779893</v>
      </c>
      <c r="K519" s="13">
        <v>600000000</v>
      </c>
      <c r="L519" s="13">
        <v>0.36601882133076591</v>
      </c>
      <c r="M519" s="13">
        <v>1800000000</v>
      </c>
      <c r="N519" s="13" t="s">
        <v>1101</v>
      </c>
      <c r="O519" s="13">
        <v>42.589553783921524</v>
      </c>
      <c r="P519" s="13">
        <v>211.35726143655276</v>
      </c>
      <c r="Q519" s="15"/>
      <c r="R519" s="20">
        <v>7.0452420478850923</v>
      </c>
      <c r="T519" s="118">
        <v>-4.3684312982325002</v>
      </c>
      <c r="U519" s="120">
        <v>-6.2802940698487664</v>
      </c>
      <c r="V519" s="20">
        <v>25.408185082253805</v>
      </c>
      <c r="W519" s="20">
        <v>45.497671100002108</v>
      </c>
      <c r="X519" s="20">
        <v>34.628383682136665</v>
      </c>
    </row>
    <row r="520" spans="1:24">
      <c r="A520" s="13" t="s">
        <v>420</v>
      </c>
      <c r="B520" s="13">
        <v>60</v>
      </c>
      <c r="C520" s="13" t="s">
        <v>372</v>
      </c>
      <c r="D520" s="13">
        <v>812.38552326251329</v>
      </c>
      <c r="E520" s="17">
        <v>21.28</v>
      </c>
      <c r="F520" s="13" t="s">
        <v>287</v>
      </c>
      <c r="G520" s="13">
        <v>-154878371</v>
      </c>
      <c r="H520" s="13" t="s">
        <v>2022</v>
      </c>
      <c r="I520" s="13">
        <v>20.128583666666668</v>
      </c>
      <c r="J520" s="13">
        <v>7850147630</v>
      </c>
      <c r="K520" s="13">
        <v>390000000</v>
      </c>
      <c r="L520" s="13">
        <v>0.99361188701619363</v>
      </c>
      <c r="M520" s="13">
        <v>7800000000</v>
      </c>
      <c r="N520" s="13" t="s">
        <v>1093</v>
      </c>
      <c r="O520" s="13">
        <v>14.244928020982345</v>
      </c>
      <c r="P520" s="13">
        <v>2124.8891257811047</v>
      </c>
      <c r="Q520" s="15"/>
      <c r="R520" s="20">
        <v>70.829637526036819</v>
      </c>
      <c r="T520" s="118">
        <v>-11.953803712546467</v>
      </c>
      <c r="U520" s="120">
        <v>11.497496321997716</v>
      </c>
      <c r="V520" s="20">
        <v>44.506333251504373</v>
      </c>
      <c r="W520" s="20">
        <v>54.783223841292731</v>
      </c>
      <c r="X520" s="20">
        <v>49.377892602714361</v>
      </c>
    </row>
    <row r="521" spans="1:24">
      <c r="A521" s="13" t="s">
        <v>421</v>
      </c>
      <c r="B521" s="13">
        <v>60</v>
      </c>
      <c r="C521" s="13" t="s">
        <v>372</v>
      </c>
      <c r="D521" s="14">
        <v>-1944.5870324871528</v>
      </c>
      <c r="E521" s="17">
        <v>7.35</v>
      </c>
      <c r="F521" s="13" t="s">
        <v>255</v>
      </c>
      <c r="G521" s="13" t="s">
        <v>968</v>
      </c>
      <c r="H521" s="13" t="s">
        <v>2023</v>
      </c>
      <c r="I521" s="13" t="s">
        <v>868</v>
      </c>
      <c r="J521" s="13" t="s">
        <v>969</v>
      </c>
      <c r="K521" s="13" t="s">
        <v>951</v>
      </c>
      <c r="L521" s="13" t="s">
        <v>2024</v>
      </c>
      <c r="M521" s="13" t="s">
        <v>2025</v>
      </c>
      <c r="N521" s="13" t="s">
        <v>1329</v>
      </c>
      <c r="O521" s="13">
        <v>14.244928020982345</v>
      </c>
      <c r="P521" s="13">
        <v>377.4334608737127</v>
      </c>
      <c r="Q521" s="16" t="s">
        <v>2222</v>
      </c>
      <c r="R521" s="20">
        <v>12.581115362457091</v>
      </c>
      <c r="T521" s="118">
        <v>-13.623063056031395</v>
      </c>
      <c r="U521" s="120">
        <v>-8.8818611838931538</v>
      </c>
      <c r="V521" s="20">
        <v>21.059878113334676</v>
      </c>
      <c r="W521" s="20">
        <v>43.79261404204977</v>
      </c>
      <c r="X521" s="20">
        <v>39.116034692750887</v>
      </c>
    </row>
    <row r="522" spans="1:24">
      <c r="A522" s="13" t="s">
        <v>451</v>
      </c>
      <c r="B522" s="13">
        <v>60</v>
      </c>
      <c r="C522" s="13" t="s">
        <v>372</v>
      </c>
      <c r="D522" s="14">
        <v>-11217.35619966147</v>
      </c>
      <c r="E522" s="17">
        <v>11.42</v>
      </c>
      <c r="F522" s="13" t="s">
        <v>233</v>
      </c>
      <c r="G522" s="13">
        <v>-57974808</v>
      </c>
      <c r="H522" s="13" t="s">
        <v>2026</v>
      </c>
      <c r="I522" s="13">
        <v>11.151899454075032</v>
      </c>
      <c r="J522" s="13">
        <v>4310209139</v>
      </c>
      <c r="K522" s="13">
        <v>386500000</v>
      </c>
      <c r="L522" s="13">
        <v>0.98637905096790246</v>
      </c>
      <c r="M522" s="13">
        <v>4251500000</v>
      </c>
      <c r="N522" s="13" t="s">
        <v>1052</v>
      </c>
      <c r="O522" s="13">
        <v>43.902153588705914</v>
      </c>
      <c r="P522" s="13">
        <v>488.92358429645168</v>
      </c>
      <c r="Q522" s="15"/>
      <c r="R522" s="20">
        <v>16.297452809881722</v>
      </c>
      <c r="T522" s="118">
        <v>-0.20834933772126973</v>
      </c>
      <c r="U522" s="120">
        <v>3.7942845056101504</v>
      </c>
      <c r="V522" s="20">
        <v>38.220807066612601</v>
      </c>
      <c r="W522" s="20">
        <v>40.010333787092243</v>
      </c>
      <c r="X522" s="20">
        <v>52.004085725171365</v>
      </c>
    </row>
    <row r="523" spans="1:24">
      <c r="A523" s="13" t="s">
        <v>4</v>
      </c>
      <c r="B523" s="13">
        <v>60</v>
      </c>
      <c r="C523" s="13" t="s">
        <v>372</v>
      </c>
      <c r="D523" s="14">
        <v>15464.792969502028</v>
      </c>
      <c r="E523" s="17">
        <v>58</v>
      </c>
      <c r="F523" s="13" t="s">
        <v>352</v>
      </c>
      <c r="G523" s="13">
        <v>-735697133</v>
      </c>
      <c r="H523" s="13" t="s">
        <v>2027</v>
      </c>
      <c r="I523" s="13">
        <v>64.272309298692932</v>
      </c>
      <c r="J523" s="13">
        <v>38132118898</v>
      </c>
      <c r="K523" s="13">
        <v>593290008</v>
      </c>
      <c r="L523" s="13">
        <v>0.9024103946608858</v>
      </c>
      <c r="M523" s="13">
        <v>34410820464</v>
      </c>
      <c r="N523" s="13" t="s">
        <v>1330</v>
      </c>
      <c r="O523" s="13">
        <v>67.064058422197348</v>
      </c>
      <c r="P523" s="13">
        <v>1946.3025266650361</v>
      </c>
      <c r="Q523" s="15"/>
      <c r="R523" s="20">
        <v>64.876750888834536</v>
      </c>
      <c r="T523" s="118">
        <v>4.9072539347562838</v>
      </c>
      <c r="U523" s="120">
        <v>28.41315172184359</v>
      </c>
      <c r="V523" s="20">
        <v>50.962896757368284</v>
      </c>
      <c r="W523" s="20">
        <v>54.964192016352328</v>
      </c>
      <c r="X523" s="20">
        <v>53.907578123276451</v>
      </c>
    </row>
    <row r="524" spans="1:24">
      <c r="A524" s="13" t="s">
        <v>422</v>
      </c>
      <c r="B524" s="13">
        <v>60</v>
      </c>
      <c r="C524" s="13" t="s">
        <v>372</v>
      </c>
      <c r="D524" s="14">
        <v>19001.869786644933</v>
      </c>
      <c r="E524" s="17">
        <v>134.80000000000001</v>
      </c>
      <c r="F524" s="13" t="s">
        <v>404</v>
      </c>
      <c r="G524" s="13">
        <v>-113857279</v>
      </c>
      <c r="H524" s="13" t="s">
        <v>1428</v>
      </c>
      <c r="I524" s="13">
        <v>63.23527789189189</v>
      </c>
      <c r="J524" s="13">
        <v>4679410564</v>
      </c>
      <c r="K524" s="13">
        <v>74000000</v>
      </c>
      <c r="L524" s="13">
        <v>2.1348842687273124</v>
      </c>
      <c r="M524" s="13">
        <v>9990000000</v>
      </c>
      <c r="N524" s="13" t="s">
        <v>866</v>
      </c>
      <c r="O524" s="13">
        <v>14.442523569404742</v>
      </c>
      <c r="P524" s="13">
        <v>1225.2360394443854</v>
      </c>
      <c r="Q524" s="15"/>
      <c r="R524" s="20">
        <v>40.841201314812842</v>
      </c>
      <c r="T524" s="118">
        <v>-84.399480958894912</v>
      </c>
      <c r="U524" s="118">
        <v>128.92896490432079</v>
      </c>
      <c r="V524" s="20">
        <v>48.271931678660323</v>
      </c>
      <c r="W524" s="20">
        <v>76.109075115100595</v>
      </c>
      <c r="X524" s="20">
        <v>53.350704030345774</v>
      </c>
    </row>
    <row r="525" spans="1:24">
      <c r="A525" s="13" t="s">
        <v>318</v>
      </c>
      <c r="B525" s="13">
        <v>60</v>
      </c>
      <c r="C525" s="13" t="s">
        <v>372</v>
      </c>
      <c r="D525" s="14">
        <v>-300.81493614462664</v>
      </c>
      <c r="E525" s="17">
        <v>2.42</v>
      </c>
      <c r="F525" s="13" t="s">
        <v>221</v>
      </c>
      <c r="G525" s="13">
        <v>-805930697</v>
      </c>
      <c r="H525" s="13" t="s">
        <v>2028</v>
      </c>
      <c r="I525" s="13">
        <v>9.2571550550769235</v>
      </c>
      <c r="J525" s="13">
        <v>30085753929</v>
      </c>
      <c r="K525" s="13">
        <v>3250000000</v>
      </c>
      <c r="L525" s="13">
        <v>0.21604909803289243</v>
      </c>
      <c r="M525" s="13">
        <v>6500000000</v>
      </c>
      <c r="N525" s="13" t="s">
        <v>827</v>
      </c>
      <c r="O525" s="13">
        <v>24.534759882572583</v>
      </c>
      <c r="P525" s="13">
        <v>399.00148775934105</v>
      </c>
      <c r="Q525" s="15"/>
      <c r="R525" s="20">
        <v>13.300049591978034</v>
      </c>
      <c r="T525" s="118">
        <v>-2.8693332607865463</v>
      </c>
      <c r="U525" s="120">
        <v>-2.5408026393432914</v>
      </c>
      <c r="V525" s="20">
        <v>36.545087487072962</v>
      </c>
      <c r="W525" s="20">
        <v>49.652451192051736</v>
      </c>
      <c r="X525" s="20">
        <v>39.60322894614351</v>
      </c>
    </row>
    <row r="526" spans="1:24">
      <c r="A526" s="13" t="s">
        <v>423</v>
      </c>
      <c r="B526" s="13">
        <v>60</v>
      </c>
      <c r="C526" s="13" t="s">
        <v>372</v>
      </c>
      <c r="D526" s="14">
        <v>-124818.61145504638</v>
      </c>
      <c r="E526" s="17">
        <v>255</v>
      </c>
      <c r="F526" s="13" t="s">
        <v>390</v>
      </c>
      <c r="G526" s="13" t="s">
        <v>970</v>
      </c>
      <c r="H526" s="13" t="s">
        <v>2029</v>
      </c>
      <c r="I526" s="13" t="s">
        <v>971</v>
      </c>
      <c r="J526" s="13" t="s">
        <v>972</v>
      </c>
      <c r="K526" s="13" t="s">
        <v>973</v>
      </c>
      <c r="L526" s="13" t="s">
        <v>2030</v>
      </c>
      <c r="M526" s="13" t="s">
        <v>2031</v>
      </c>
      <c r="N526" s="13" t="s">
        <v>1331</v>
      </c>
      <c r="O526" s="13">
        <v>24.534759882572583</v>
      </c>
      <c r="P526" s="13">
        <v>582.67019772167714</v>
      </c>
      <c r="Q526" s="15"/>
      <c r="R526" s="20">
        <v>19.422339924055905</v>
      </c>
      <c r="T526" s="118">
        <v>-170.13660586115805</v>
      </c>
      <c r="U526" s="120">
        <v>66.640041728524011</v>
      </c>
      <c r="V526" s="20">
        <v>36.752139528921667</v>
      </c>
      <c r="W526" s="20">
        <v>38.133932937689941</v>
      </c>
      <c r="X526" s="20">
        <v>48.794759288901702</v>
      </c>
    </row>
    <row r="527" spans="1:24">
      <c r="A527" s="13" t="s">
        <v>360</v>
      </c>
      <c r="B527" s="13">
        <v>60</v>
      </c>
      <c r="C527" s="13" t="s">
        <v>372</v>
      </c>
      <c r="D527" s="14">
        <v>-18713.356429448566</v>
      </c>
      <c r="E527" s="17">
        <v>32.74</v>
      </c>
      <c r="F527" s="13" t="s">
        <v>287</v>
      </c>
      <c r="G527" s="13">
        <v>-76940951</v>
      </c>
      <c r="H527" s="13" t="s">
        <v>1429</v>
      </c>
      <c r="I527" s="13">
        <v>16.209782182890855</v>
      </c>
      <c r="J527" s="13">
        <v>7693162624</v>
      </c>
      <c r="K527" s="13">
        <v>474600000</v>
      </c>
      <c r="L527" s="13">
        <v>1.97411659447068</v>
      </c>
      <c r="M527" s="13">
        <v>15187200000</v>
      </c>
      <c r="N527" s="13" t="s">
        <v>1332</v>
      </c>
      <c r="O527" s="13">
        <v>41.768005346141983</v>
      </c>
      <c r="P527" s="13">
        <v>567.69004710313675</v>
      </c>
      <c r="Q527" s="15"/>
      <c r="R527" s="20">
        <v>18.923001570104557</v>
      </c>
      <c r="T527" s="118">
        <v>36.546864205958016</v>
      </c>
      <c r="U527" s="120">
        <v>39.1501587445849</v>
      </c>
      <c r="V527" s="20">
        <v>58.478459981238657</v>
      </c>
      <c r="W527" s="20">
        <v>51.806275040737297</v>
      </c>
      <c r="X527" s="20">
        <v>55.942527304643718</v>
      </c>
    </row>
    <row r="528" spans="1:24">
      <c r="A528" s="13" t="s">
        <v>520</v>
      </c>
      <c r="B528" s="13">
        <v>60</v>
      </c>
      <c r="C528" s="13" t="s">
        <v>372</v>
      </c>
      <c r="D528" s="14">
        <v>-75627.266067345146</v>
      </c>
      <c r="E528" s="17">
        <v>29.8</v>
      </c>
      <c r="F528" s="13" t="s">
        <v>221</v>
      </c>
      <c r="G528" s="13">
        <v>5369486</v>
      </c>
      <c r="H528" s="13" t="s">
        <v>2032</v>
      </c>
      <c r="I528" s="13">
        <v>59.556966214925374</v>
      </c>
      <c r="J528" s="13">
        <v>9975791841</v>
      </c>
      <c r="K528" s="13">
        <v>167500000</v>
      </c>
      <c r="L528" s="13">
        <v>0.48692876489622816</v>
      </c>
      <c r="M528" s="13">
        <v>4857500000</v>
      </c>
      <c r="N528" s="13" t="s">
        <v>1104</v>
      </c>
      <c r="O528" s="13">
        <v>30.059948739314372</v>
      </c>
      <c r="P528" s="13">
        <v>470</v>
      </c>
      <c r="Q528" s="15"/>
      <c r="R528" s="20">
        <v>15.666666666666666</v>
      </c>
      <c r="T528" s="118">
        <v>-66.008873602803604</v>
      </c>
      <c r="U528" s="118"/>
      <c r="V528" s="20">
        <v>17.303002305856985</v>
      </c>
      <c r="W528" s="20">
        <v>30.415592408318226</v>
      </c>
      <c r="X528" s="20">
        <v>47.484162956490167</v>
      </c>
    </row>
    <row r="529" spans="1:24">
      <c r="A529" s="13" t="s">
        <v>288</v>
      </c>
      <c r="B529" s="13">
        <v>60</v>
      </c>
      <c r="C529" s="13" t="s">
        <v>372</v>
      </c>
      <c r="D529" s="14">
        <v>-429.5982402588283</v>
      </c>
      <c r="E529" s="17">
        <v>6.75</v>
      </c>
      <c r="F529" s="13" t="s">
        <v>352</v>
      </c>
      <c r="G529" s="13">
        <v>-302905028</v>
      </c>
      <c r="H529" s="13" t="s">
        <v>2033</v>
      </c>
      <c r="I529" s="13">
        <v>2.6695349696428572</v>
      </c>
      <c r="J529" s="13">
        <v>1494939583</v>
      </c>
      <c r="K529" s="13">
        <v>560000000</v>
      </c>
      <c r="L529" s="13">
        <v>2.2475824696923556</v>
      </c>
      <c r="M529" s="13">
        <v>3360000000</v>
      </c>
      <c r="N529" s="13" t="s">
        <v>2034</v>
      </c>
      <c r="O529" s="13">
        <v>66.291393562536285</v>
      </c>
      <c r="P529" s="13">
        <v>1322.1849062632446</v>
      </c>
      <c r="Q529" s="15"/>
      <c r="R529" s="20">
        <v>44.072830208774818</v>
      </c>
      <c r="T529" s="118">
        <v>-6.6764389789764156</v>
      </c>
      <c r="U529" s="120">
        <v>-5.5238683123643106</v>
      </c>
      <c r="V529" s="20">
        <v>52.837869747209901</v>
      </c>
      <c r="W529" s="20">
        <v>43.298325356985771</v>
      </c>
      <c r="X529" s="20">
        <v>43.001751895491303</v>
      </c>
    </row>
    <row r="530" spans="1:24">
      <c r="A530" s="13" t="s">
        <v>772</v>
      </c>
      <c r="B530" s="13">
        <v>60</v>
      </c>
      <c r="C530" s="13" t="s">
        <v>372</v>
      </c>
      <c r="D530" s="14">
        <v>82909</v>
      </c>
      <c r="E530" s="17">
        <v>15.01</v>
      </c>
      <c r="F530" s="13" t="s">
        <v>221</v>
      </c>
      <c r="G530" s="13">
        <v>56068529</v>
      </c>
      <c r="H530" s="13" t="s">
        <v>2035</v>
      </c>
      <c r="I530" s="13">
        <v>3.9088191772853187</v>
      </c>
      <c r="J530" s="13">
        <v>4233251169</v>
      </c>
      <c r="K530" s="13">
        <v>1083000000</v>
      </c>
      <c r="L530" s="13">
        <v>4.0933077930486483</v>
      </c>
      <c r="M530" s="13">
        <v>17328000000</v>
      </c>
      <c r="N530" s="13" t="s">
        <v>974</v>
      </c>
      <c r="O530" s="13">
        <v>24.245269193079842</v>
      </c>
      <c r="Q530" s="15"/>
      <c r="R530" s="165" t="str">
        <f t="shared" ref="R530:R571" si="7">IF(OR(H530="", H531="", Q530=0), "", IF(H530&lt;H531, LN(H531/H530)/10, ""))</f>
        <v/>
      </c>
      <c r="T530" s="118"/>
      <c r="U530" s="118"/>
      <c r="V530" s="20">
        <v>52.946683720612114</v>
      </c>
      <c r="W530" s="20">
        <v>53.886407452759642</v>
      </c>
      <c r="X530" s="20"/>
    </row>
    <row r="531" spans="1:24">
      <c r="A531" s="13" t="s">
        <v>512</v>
      </c>
      <c r="B531" s="13">
        <v>60</v>
      </c>
      <c r="C531" s="13" t="s">
        <v>372</v>
      </c>
      <c r="D531" s="14">
        <v>-30029.397186716837</v>
      </c>
      <c r="E531" s="17">
        <v>239.2</v>
      </c>
      <c r="F531" s="13" t="s">
        <v>608</v>
      </c>
      <c r="G531" s="13">
        <v>224412000</v>
      </c>
      <c r="H531" s="13" t="s">
        <v>2036</v>
      </c>
      <c r="I531" s="13">
        <v>94.808436538432105</v>
      </c>
      <c r="J531" s="13">
        <v>24772686000</v>
      </c>
      <c r="K531" s="13">
        <v>261292000</v>
      </c>
      <c r="L531" s="13">
        <v>2.4470396145173763</v>
      </c>
      <c r="M531" s="13">
        <v>60619744000</v>
      </c>
      <c r="N531" s="13" t="s">
        <v>2037</v>
      </c>
      <c r="O531" s="13">
        <v>38.835752569274149</v>
      </c>
      <c r="P531" s="13">
        <v>739.931316909776</v>
      </c>
      <c r="Q531" s="15"/>
      <c r="R531" s="20">
        <v>24.664377230325865</v>
      </c>
      <c r="T531" s="118">
        <v>55.023845576045289</v>
      </c>
      <c r="U531" s="118">
        <v>275.88084699578076</v>
      </c>
      <c r="V531" s="20">
        <v>63.875219122795002</v>
      </c>
      <c r="W531" s="20">
        <v>60.267101805314191</v>
      </c>
      <c r="X531" s="20">
        <v>58.289077406333185</v>
      </c>
    </row>
    <row r="532" spans="1:24">
      <c r="A532" s="13" t="s">
        <v>482</v>
      </c>
      <c r="B532" s="13">
        <v>60</v>
      </c>
      <c r="C532" s="13" t="s">
        <v>372</v>
      </c>
      <c r="D532" s="14">
        <v>162141.80596473455</v>
      </c>
      <c r="E532" s="17">
        <v>520.5</v>
      </c>
      <c r="F532" s="13" t="s">
        <v>255</v>
      </c>
      <c r="G532" s="13">
        <v>40710262</v>
      </c>
      <c r="H532" s="13" t="s">
        <v>2038</v>
      </c>
      <c r="I532" s="13">
        <v>143.99867247619048</v>
      </c>
      <c r="J532" s="13">
        <v>3023972122</v>
      </c>
      <c r="K532" s="13">
        <v>21000000</v>
      </c>
      <c r="L532" s="13">
        <v>3.5416993172928466</v>
      </c>
      <c r="M532" s="13">
        <v>10710000000</v>
      </c>
      <c r="N532" s="13" t="s">
        <v>975</v>
      </c>
      <c r="O532" s="13">
        <v>39.157529117534942</v>
      </c>
      <c r="P532" s="13">
        <v>2348.484872516573</v>
      </c>
      <c r="Q532" s="15"/>
      <c r="R532" s="20">
        <v>78.282829083885773</v>
      </c>
      <c r="T532" s="118">
        <v>47.920156234668525</v>
      </c>
      <c r="U532" s="118"/>
      <c r="V532" s="20">
        <v>41.468757960141851</v>
      </c>
      <c r="W532" s="20">
        <v>38.957110263016659</v>
      </c>
      <c r="X532" s="20">
        <v>47.295154744551624</v>
      </c>
    </row>
    <row r="533" spans="1:24">
      <c r="A533" s="13" t="s">
        <v>474</v>
      </c>
      <c r="B533" s="13">
        <v>60</v>
      </c>
      <c r="C533" s="13" t="s">
        <v>372</v>
      </c>
      <c r="D533" s="14">
        <v>-8664.8063013842238</v>
      </c>
      <c r="E533" s="17">
        <v>7.62</v>
      </c>
      <c r="F533" s="13" t="s">
        <v>208</v>
      </c>
      <c r="G533" s="13">
        <v>245113454</v>
      </c>
      <c r="H533" s="13" t="s">
        <v>2039</v>
      </c>
      <c r="I533" s="13">
        <v>5.0863907023172903</v>
      </c>
      <c r="J533" s="13">
        <v>5706930368</v>
      </c>
      <c r="K533" s="13">
        <v>1122000000</v>
      </c>
      <c r="L533" s="13">
        <v>1.3762214524359866</v>
      </c>
      <c r="M533" s="13">
        <v>7854000000</v>
      </c>
      <c r="N533" s="13" t="s">
        <v>1162</v>
      </c>
      <c r="O533" s="13">
        <v>47.927232402258987</v>
      </c>
      <c r="P533" s="13">
        <v>123.7584346517659</v>
      </c>
      <c r="Q533" s="16" t="s">
        <v>2220</v>
      </c>
      <c r="R533" s="20">
        <v>4.1252811550588628</v>
      </c>
      <c r="T533" s="118">
        <v>-19.898438615752543</v>
      </c>
      <c r="U533" s="120">
        <v>6.0515514326187692</v>
      </c>
      <c r="V533" s="20">
        <v>23.151319784988331</v>
      </c>
      <c r="W533" s="20">
        <v>20.707188869080007</v>
      </c>
      <c r="X533" s="20">
        <v>41.405933939360416</v>
      </c>
    </row>
    <row r="534" spans="1:24">
      <c r="A534" s="13" t="s">
        <v>234</v>
      </c>
      <c r="B534" s="13">
        <v>60</v>
      </c>
      <c r="C534" s="13" t="s">
        <v>372</v>
      </c>
      <c r="D534" s="14">
        <v>-2274.7841653513133</v>
      </c>
      <c r="E534" s="17">
        <v>17.510000000000002</v>
      </c>
      <c r="F534" s="13" t="s">
        <v>233</v>
      </c>
      <c r="G534" s="13">
        <v>116949644</v>
      </c>
      <c r="H534" s="13" t="s">
        <v>2040</v>
      </c>
      <c r="I534" s="13">
        <v>30.979441303104576</v>
      </c>
      <c r="J534" s="13">
        <v>7583767231</v>
      </c>
      <c r="K534" s="13">
        <v>244800000</v>
      </c>
      <c r="L534" s="13">
        <v>0.5487510195445765</v>
      </c>
      <c r="M534" s="13">
        <v>4161600000</v>
      </c>
      <c r="N534" s="13" t="s">
        <v>976</v>
      </c>
      <c r="O534" s="13">
        <v>44.477585415830973</v>
      </c>
      <c r="P534" s="13">
        <v>721.78792065110611</v>
      </c>
      <c r="Q534" s="15"/>
      <c r="R534" s="20">
        <v>24.059597355036871</v>
      </c>
      <c r="T534" s="118">
        <v>4.2254449524152804</v>
      </c>
      <c r="U534" s="120">
        <v>-4.1947121501258522</v>
      </c>
      <c r="V534" s="20">
        <v>46.520929633905936</v>
      </c>
      <c r="W534" s="20">
        <v>49.75900979603427</v>
      </c>
      <c r="X534" s="20">
        <v>50.750404894799537</v>
      </c>
    </row>
    <row r="535" spans="1:24">
      <c r="A535" s="13" t="s">
        <v>246</v>
      </c>
      <c r="B535" s="13">
        <v>60</v>
      </c>
      <c r="C535" s="13" t="s">
        <v>372</v>
      </c>
      <c r="D535" s="14">
        <v>-20499.773600371896</v>
      </c>
      <c r="E535" s="17">
        <v>268.25</v>
      </c>
      <c r="F535" s="13" t="s">
        <v>349</v>
      </c>
      <c r="G535" s="13">
        <v>-2888679000</v>
      </c>
      <c r="H535" s="13" t="s">
        <v>2041</v>
      </c>
      <c r="I535" s="13">
        <v>212.29432037458605</v>
      </c>
      <c r="J535" s="13">
        <v>77122493000</v>
      </c>
      <c r="K535" s="13">
        <v>363281000</v>
      </c>
      <c r="L535" s="13">
        <v>1.2529774679353272</v>
      </c>
      <c r="M535" s="13">
        <v>96632746000</v>
      </c>
      <c r="N535" s="13" t="s">
        <v>977</v>
      </c>
      <c r="O535" s="13">
        <v>68.397809674502398</v>
      </c>
      <c r="P535" s="13">
        <v>244.82159845723419</v>
      </c>
      <c r="Q535" s="15"/>
      <c r="R535" s="20">
        <v>8.1607199485744726</v>
      </c>
      <c r="T535" s="118">
        <v>-57.321492631862156</v>
      </c>
      <c r="U535" s="120">
        <v>233.03298073721777</v>
      </c>
      <c r="V535" s="20">
        <v>51.153691106193925</v>
      </c>
      <c r="W535" s="20">
        <v>56.576105524192073</v>
      </c>
      <c r="X535" s="20">
        <v>54.771902310811932</v>
      </c>
    </row>
    <row r="536" spans="1:24">
      <c r="A536" s="13" t="s">
        <v>744</v>
      </c>
      <c r="B536" s="13">
        <v>60</v>
      </c>
      <c r="C536" s="13" t="s">
        <v>372</v>
      </c>
      <c r="D536" s="14">
        <v>46141.043434059269</v>
      </c>
      <c r="E536" s="17">
        <v>143.80000000000001</v>
      </c>
      <c r="F536" s="13" t="s">
        <v>233</v>
      </c>
      <c r="G536" s="13">
        <v>-820079000</v>
      </c>
      <c r="H536" s="13" t="s">
        <v>2042</v>
      </c>
      <c r="I536" s="13">
        <v>77.969424014288023</v>
      </c>
      <c r="J536" s="13">
        <v>25145763000</v>
      </c>
      <c r="K536" s="13">
        <v>322508000</v>
      </c>
      <c r="L536" s="13">
        <v>1.8725289027817529</v>
      </c>
      <c r="M536" s="13">
        <v>47086168000</v>
      </c>
      <c r="N536" s="13" t="s">
        <v>1009</v>
      </c>
      <c r="O536" s="13">
        <v>43.228944814451651</v>
      </c>
      <c r="P536" s="13">
        <v>1304.8523052061012</v>
      </c>
      <c r="Q536" s="15"/>
      <c r="R536" s="20">
        <v>43.495076840203375</v>
      </c>
      <c r="T536" s="118">
        <v>-65.863912142307299</v>
      </c>
      <c r="U536" s="120">
        <v>77.141710618150796</v>
      </c>
      <c r="V536" s="20">
        <v>54.010534961936891</v>
      </c>
      <c r="W536" s="20">
        <v>55.833038437447712</v>
      </c>
      <c r="X536" s="20">
        <v>48.361090933733095</v>
      </c>
    </row>
    <row r="537" spans="1:24">
      <c r="A537" s="13" t="s">
        <v>5</v>
      </c>
      <c r="B537" s="13">
        <v>60</v>
      </c>
      <c r="C537" s="13" t="s">
        <v>372</v>
      </c>
      <c r="D537" s="14">
        <v>-21152.687710974049</v>
      </c>
      <c r="E537" s="17">
        <v>98.15</v>
      </c>
      <c r="F537" s="13" t="s">
        <v>745</v>
      </c>
      <c r="G537" s="13">
        <v>4634415000</v>
      </c>
      <c r="H537" s="13" t="s">
        <v>2043</v>
      </c>
      <c r="I537" s="13">
        <v>132.23146636363637</v>
      </c>
      <c r="J537" s="13">
        <v>290909226000</v>
      </c>
      <c r="K537" s="13">
        <v>2200000000</v>
      </c>
      <c r="L537" s="13">
        <v>0.7259996628639066</v>
      </c>
      <c r="M537" s="13">
        <v>211200000000</v>
      </c>
      <c r="N537" s="13" t="s">
        <v>2044</v>
      </c>
      <c r="O537" s="13">
        <v>52.938839616880983</v>
      </c>
      <c r="P537" s="13">
        <v>643.64402612811136</v>
      </c>
      <c r="Q537" s="15"/>
      <c r="R537" s="20">
        <v>21.454800870937046</v>
      </c>
      <c r="T537" s="118">
        <v>-24.564515457481235</v>
      </c>
      <c r="U537" s="120">
        <v>82.168074911351567</v>
      </c>
      <c r="V537" s="20">
        <v>42.436984985597235</v>
      </c>
      <c r="W537" s="20">
        <v>51.655982911704548</v>
      </c>
      <c r="X537" s="20">
        <v>55.594238300636924</v>
      </c>
    </row>
    <row r="538" spans="1:24">
      <c r="A538" s="13" t="s">
        <v>551</v>
      </c>
      <c r="B538" s="13">
        <v>60</v>
      </c>
      <c r="C538" s="13" t="s">
        <v>372</v>
      </c>
      <c r="D538" s="14">
        <v>-7873.9689240671851</v>
      </c>
      <c r="E538" s="17">
        <v>141.6</v>
      </c>
      <c r="F538" s="13" t="s">
        <v>200</v>
      </c>
      <c r="G538" s="13">
        <v>418881945</v>
      </c>
      <c r="H538" s="13" t="s">
        <v>2045</v>
      </c>
      <c r="I538" s="13">
        <v>35.846108129411768</v>
      </c>
      <c r="J538" s="13">
        <v>6093838382</v>
      </c>
      <c r="K538" s="13">
        <v>170000000</v>
      </c>
      <c r="L538" s="13">
        <v>3.9055843801667796</v>
      </c>
      <c r="M538" s="13">
        <v>23800000000</v>
      </c>
      <c r="N538" s="13" t="s">
        <v>501</v>
      </c>
      <c r="O538" s="13">
        <v>27.048725024412825</v>
      </c>
      <c r="P538" s="13">
        <v>1189.3867872992253</v>
      </c>
      <c r="Q538" s="15"/>
      <c r="R538" s="20">
        <v>39.64622624330751</v>
      </c>
      <c r="T538" s="120">
        <v>209.65642723889303</v>
      </c>
      <c r="U538" s="118"/>
      <c r="V538" s="20">
        <v>62.225630230549783</v>
      </c>
      <c r="W538" s="20">
        <v>46.336378456861617</v>
      </c>
      <c r="X538" s="20">
        <v>78.578194791083291</v>
      </c>
    </row>
    <row r="539" spans="1:24">
      <c r="A539" s="13" t="s">
        <v>27</v>
      </c>
      <c r="B539" s="13">
        <v>60</v>
      </c>
      <c r="C539" s="13" t="s">
        <v>372</v>
      </c>
      <c r="D539" s="14">
        <v>79.682104769958073</v>
      </c>
      <c r="E539" s="17">
        <v>16.62</v>
      </c>
      <c r="F539" s="13" t="s">
        <v>221</v>
      </c>
      <c r="G539" s="13">
        <v>136985810</v>
      </c>
      <c r="H539" s="13" t="s">
        <v>2046</v>
      </c>
      <c r="I539" s="13">
        <v>8.231785101449276</v>
      </c>
      <c r="J539" s="13">
        <v>567993172</v>
      </c>
      <c r="K539" s="13">
        <v>69000000</v>
      </c>
      <c r="L539" s="13">
        <v>1.9436853371188061</v>
      </c>
      <c r="M539" s="13">
        <v>1104000000</v>
      </c>
      <c r="N539" s="13" t="s">
        <v>1062</v>
      </c>
      <c r="O539" s="13">
        <v>13.03940445679757</v>
      </c>
      <c r="P539" s="13">
        <v>731.71072185409912</v>
      </c>
      <c r="Q539" s="15"/>
      <c r="R539" s="20">
        <v>24.390357395136636</v>
      </c>
      <c r="T539" s="118">
        <v>-6.4196654244457818</v>
      </c>
      <c r="U539" s="120">
        <v>16.926085343402271</v>
      </c>
      <c r="V539" s="20">
        <v>70.930814138393586</v>
      </c>
      <c r="W539" s="20">
        <v>37.007430910684882</v>
      </c>
      <c r="X539" s="20">
        <v>51.364978679050083</v>
      </c>
    </row>
    <row r="540" spans="1:24">
      <c r="A540" s="13" t="s">
        <v>668</v>
      </c>
      <c r="B540" s="13">
        <v>60</v>
      </c>
      <c r="C540" s="13" t="s">
        <v>372</v>
      </c>
      <c r="D540" s="14">
        <v>-13653.719436862275</v>
      </c>
      <c r="E540" s="17">
        <v>45</v>
      </c>
      <c r="F540" s="13" t="s">
        <v>349</v>
      </c>
      <c r="G540" s="13">
        <v>775924109</v>
      </c>
      <c r="H540" s="13" t="s">
        <v>2047</v>
      </c>
      <c r="I540" s="13">
        <v>4.627642782988616</v>
      </c>
      <c r="J540" s="13">
        <v>9236034572</v>
      </c>
      <c r="K540" s="13">
        <v>1995840000</v>
      </c>
      <c r="L540" s="13">
        <v>9.2919877389995555</v>
      </c>
      <c r="M540" s="13">
        <v>85821120000</v>
      </c>
      <c r="N540" s="13" t="s">
        <v>2048</v>
      </c>
      <c r="O540" s="13">
        <v>49.128707498160907</v>
      </c>
      <c r="P540" s="13">
        <v>2040.5943236624707</v>
      </c>
      <c r="Q540" s="16" t="s">
        <v>2203</v>
      </c>
      <c r="R540" s="20">
        <v>68.019810788749027</v>
      </c>
      <c r="T540" s="120">
        <v>104.15531141383717</v>
      </c>
      <c r="U540" s="118">
        <v>83.747451236614978</v>
      </c>
      <c r="V540" s="20">
        <v>97.176047874678645</v>
      </c>
      <c r="W540" s="20">
        <v>58.67982374642196</v>
      </c>
      <c r="X540" s="20">
        <v>71.874150238515625</v>
      </c>
    </row>
    <row r="541" spans="1:24">
      <c r="A541" s="13" t="s">
        <v>110</v>
      </c>
      <c r="B541" s="13">
        <v>60</v>
      </c>
      <c r="C541" s="13" t="s">
        <v>372</v>
      </c>
      <c r="D541" s="14">
        <v>-1904.2092400819222</v>
      </c>
      <c r="E541" s="17">
        <v>7.17</v>
      </c>
      <c r="F541" s="13" t="s">
        <v>609</v>
      </c>
      <c r="G541" s="13">
        <v>-135829425</v>
      </c>
      <c r="H541" s="13" t="s">
        <v>2049</v>
      </c>
      <c r="I541" s="13">
        <v>19.334434850000001</v>
      </c>
      <c r="J541" s="13">
        <v>5800330455</v>
      </c>
      <c r="K541" s="13">
        <v>300000000</v>
      </c>
      <c r="L541" s="13">
        <v>0.36204833781319445</v>
      </c>
      <c r="M541" s="13">
        <v>2100000000</v>
      </c>
      <c r="N541" s="13" t="s">
        <v>1333</v>
      </c>
      <c r="O541" s="13">
        <v>21.105068641847289</v>
      </c>
      <c r="P541" s="13">
        <v>227.29476483847264</v>
      </c>
      <c r="Q541" s="15"/>
      <c r="R541" s="20">
        <v>7.5764921612824212</v>
      </c>
      <c r="T541" s="118">
        <v>-14.400726520665312</v>
      </c>
      <c r="U541" s="118">
        <v>8.5816841310440672</v>
      </c>
      <c r="V541" s="20">
        <v>32.620351137624588</v>
      </c>
      <c r="W541" s="20">
        <v>46.716294405522902</v>
      </c>
      <c r="X541" s="20">
        <v>47.008226291360636</v>
      </c>
    </row>
    <row r="542" spans="1:24">
      <c r="A542" s="13" t="s">
        <v>452</v>
      </c>
      <c r="B542" s="13">
        <v>60</v>
      </c>
      <c r="C542" s="13" t="s">
        <v>372</v>
      </c>
      <c r="D542" s="14">
        <v>44849.317308865007</v>
      </c>
      <c r="E542" s="17">
        <v>194.4</v>
      </c>
      <c r="F542" s="13" t="s">
        <v>679</v>
      </c>
      <c r="G542" s="13">
        <v>20192725560</v>
      </c>
      <c r="H542" s="13" t="s">
        <v>2050</v>
      </c>
      <c r="I542" s="13">
        <v>85.91025012428571</v>
      </c>
      <c r="J542" s="13">
        <v>60137175087</v>
      </c>
      <c r="K542" s="13">
        <v>700000000</v>
      </c>
      <c r="L542" s="13">
        <v>2.2581705875531926</v>
      </c>
      <c r="M542" s="13">
        <v>135800000000</v>
      </c>
      <c r="N542" s="13" t="s">
        <v>2051</v>
      </c>
      <c r="O542" s="13">
        <v>67.936528496692148</v>
      </c>
      <c r="P542" s="13">
        <v>1982.8674223835387</v>
      </c>
      <c r="Q542" s="16" t="s">
        <v>2205</v>
      </c>
      <c r="R542" s="20">
        <v>66.09558074611796</v>
      </c>
      <c r="T542" s="118">
        <v>-200.86821646803685</v>
      </c>
      <c r="U542" s="118">
        <v>479.86712591797328</v>
      </c>
      <c r="V542" s="20">
        <v>49.432735571127189</v>
      </c>
      <c r="W542" s="20">
        <v>42.728887504560674</v>
      </c>
      <c r="X542" s="20">
        <v>54.568230358262028</v>
      </c>
    </row>
    <row r="543" spans="1:24">
      <c r="A543" s="13" t="s">
        <v>198</v>
      </c>
      <c r="B543" s="13">
        <v>60</v>
      </c>
      <c r="C543" s="13" t="s">
        <v>372</v>
      </c>
      <c r="D543" s="14">
        <v>-9020.247480429849</v>
      </c>
      <c r="E543" s="17">
        <v>8.75</v>
      </c>
      <c r="F543" s="13" t="s">
        <v>605</v>
      </c>
      <c r="G543" s="13">
        <v>-116951000</v>
      </c>
      <c r="H543" s="13" t="s">
        <v>2052</v>
      </c>
      <c r="I543" s="13">
        <v>13.058842</v>
      </c>
      <c r="J543" s="13">
        <v>6529421000</v>
      </c>
      <c r="K543" s="13">
        <v>500000000</v>
      </c>
      <c r="L543" s="13">
        <v>0.61261174612572844</v>
      </c>
      <c r="M543" s="13">
        <v>4000000000</v>
      </c>
      <c r="N543" s="13" t="s">
        <v>978</v>
      </c>
      <c r="O543" s="13">
        <v>18.927681921989098</v>
      </c>
      <c r="P543" s="13">
        <v>470</v>
      </c>
      <c r="Q543" s="15"/>
      <c r="R543" s="20">
        <v>15.666666666666666</v>
      </c>
      <c r="T543" s="118">
        <v>-28.687979014597165</v>
      </c>
      <c r="U543" s="120">
        <v>-1.6634410359034923</v>
      </c>
      <c r="V543" s="20">
        <v>26.408907786740759</v>
      </c>
      <c r="W543" s="20">
        <v>44.052273597236628</v>
      </c>
      <c r="X543" s="20">
        <v>39.995922542085211</v>
      </c>
    </row>
    <row r="544" spans="1:24">
      <c r="A544" s="13" t="s">
        <v>104</v>
      </c>
      <c r="B544" s="13">
        <v>60</v>
      </c>
      <c r="C544" s="13" t="s">
        <v>372</v>
      </c>
      <c r="D544" s="14">
        <v>122385.56527015021</v>
      </c>
      <c r="E544" s="17">
        <v>233.2</v>
      </c>
      <c r="F544" s="13" t="s">
        <v>357</v>
      </c>
      <c r="G544" s="13">
        <v>3667696</v>
      </c>
      <c r="H544" s="13" t="s">
        <v>1334</v>
      </c>
      <c r="I544" s="13">
        <v>24.042596066666668</v>
      </c>
      <c r="J544" s="13">
        <v>360638941</v>
      </c>
      <c r="K544" s="13">
        <v>15000000</v>
      </c>
      <c r="L544" s="13">
        <v>8.8176833904356435</v>
      </c>
      <c r="M544" s="13">
        <v>3180000000</v>
      </c>
      <c r="N544" s="13" t="s">
        <v>1335</v>
      </c>
      <c r="O544" s="13">
        <v>98.067344001997398</v>
      </c>
      <c r="P544" s="13">
        <v>2267.3644483701796</v>
      </c>
      <c r="Q544" s="15"/>
      <c r="R544" s="20">
        <v>75.578814945672647</v>
      </c>
      <c r="T544" s="118">
        <v>3.897660662144915</v>
      </c>
      <c r="U544" s="118">
        <v>299.20560178130955</v>
      </c>
      <c r="V544" s="20">
        <v>49.960379765960589</v>
      </c>
      <c r="W544" s="20">
        <v>64.637682514996072</v>
      </c>
      <c r="X544" s="20">
        <v>63.980478626261764</v>
      </c>
    </row>
    <row r="545" spans="1:24">
      <c r="A545" s="13" t="s">
        <v>294</v>
      </c>
      <c r="B545" s="13">
        <v>60</v>
      </c>
      <c r="C545" s="13" t="s">
        <v>372</v>
      </c>
      <c r="D545" s="14">
        <v>-47058.184994950803</v>
      </c>
      <c r="E545" s="17">
        <v>296</v>
      </c>
      <c r="F545" s="13" t="s">
        <v>356</v>
      </c>
      <c r="G545" s="13">
        <v>9856000000</v>
      </c>
      <c r="H545" s="13" t="s">
        <v>2053</v>
      </c>
      <c r="I545" s="13">
        <v>700.2811594202899</v>
      </c>
      <c r="J545" s="13">
        <v>966388000000</v>
      </c>
      <c r="K545" s="13">
        <v>1380000000</v>
      </c>
      <c r="L545" s="13">
        <v>0.41554737848565998</v>
      </c>
      <c r="M545" s="13">
        <v>401580000000</v>
      </c>
      <c r="N545" s="13" t="s">
        <v>2054</v>
      </c>
      <c r="O545" s="13">
        <v>55.220193574426339</v>
      </c>
      <c r="P545" s="13">
        <v>587.47911156249813</v>
      </c>
      <c r="Q545" s="15"/>
      <c r="R545" s="20">
        <v>19.582637052083271</v>
      </c>
      <c r="T545" s="118">
        <v>-44.475610959204914</v>
      </c>
      <c r="U545" s="120">
        <v>174.44648581846479</v>
      </c>
      <c r="V545" s="20">
        <v>37.787780099582385</v>
      </c>
      <c r="W545" s="20">
        <v>59.824330603432202</v>
      </c>
      <c r="X545" s="20">
        <v>54.006946482677115</v>
      </c>
    </row>
    <row r="546" spans="1:24">
      <c r="A546" s="13" t="s">
        <v>247</v>
      </c>
      <c r="B546" s="13">
        <v>60</v>
      </c>
      <c r="C546" s="13" t="s">
        <v>372</v>
      </c>
      <c r="D546" s="14">
        <v>83615.005890367509</v>
      </c>
      <c r="E546" s="17">
        <v>210.8</v>
      </c>
      <c r="F546" s="13" t="s">
        <v>349</v>
      </c>
      <c r="G546" s="13">
        <v>-539398000</v>
      </c>
      <c r="H546" s="13" t="s">
        <v>2055</v>
      </c>
      <c r="I546" s="13">
        <v>94.74366756756757</v>
      </c>
      <c r="J546" s="13">
        <v>35055157000</v>
      </c>
      <c r="K546" s="13">
        <v>370000000</v>
      </c>
      <c r="L546" s="13">
        <v>2.1953973847556867</v>
      </c>
      <c r="M546" s="13">
        <v>76960000000</v>
      </c>
      <c r="N546" s="13" t="s">
        <v>1163</v>
      </c>
      <c r="O546" s="13">
        <v>54.907104870057175</v>
      </c>
      <c r="P546" s="13">
        <v>2064.3779470044087</v>
      </c>
      <c r="Q546" s="15"/>
      <c r="R546" s="20">
        <v>68.812598233480287</v>
      </c>
      <c r="T546" s="120">
        <v>482.05313268072189</v>
      </c>
      <c r="U546" s="118">
        <v>259.3005512991665</v>
      </c>
      <c r="V546" s="20">
        <v>90.012146547374229</v>
      </c>
      <c r="W546" s="20">
        <v>76.75784574390488</v>
      </c>
      <c r="X546" s="20">
        <v>77.514420381629961</v>
      </c>
    </row>
    <row r="547" spans="1:24">
      <c r="A547" s="13" t="s">
        <v>271</v>
      </c>
      <c r="B547" s="13">
        <v>60</v>
      </c>
      <c r="C547" s="13" t="s">
        <v>372</v>
      </c>
      <c r="D547" s="14">
        <v>-1803.4590341485668</v>
      </c>
      <c r="E547" s="17">
        <v>16.66</v>
      </c>
      <c r="F547" s="13" t="s">
        <v>352</v>
      </c>
      <c r="G547" s="13">
        <v>-476535000</v>
      </c>
      <c r="H547" s="13" t="s">
        <v>2056</v>
      </c>
      <c r="I547" s="13">
        <v>1.6133084577114427</v>
      </c>
      <c r="J547" s="13">
        <v>324275000</v>
      </c>
      <c r="K547" s="13">
        <v>201000000</v>
      </c>
      <c r="L547" s="13">
        <v>9.917508287718757</v>
      </c>
      <c r="M547" s="13">
        <v>3216000000</v>
      </c>
      <c r="N547" s="13" t="s">
        <v>492</v>
      </c>
      <c r="O547" s="13">
        <v>98.567396574669615</v>
      </c>
      <c r="P547" s="13">
        <v>216.09205793636045</v>
      </c>
      <c r="Q547" s="15"/>
      <c r="R547" s="20">
        <v>7.2030685978786817</v>
      </c>
      <c r="T547" s="118">
        <v>-27.740421300598523</v>
      </c>
      <c r="U547" s="120">
        <v>-21.112656214217154</v>
      </c>
      <c r="V547" s="20">
        <v>23.062560189013244</v>
      </c>
      <c r="W547" s="20">
        <v>47.327382435049287</v>
      </c>
      <c r="X547" s="20">
        <v>39.998732283290806</v>
      </c>
    </row>
    <row r="548" spans="1:24">
      <c r="A548" s="13" t="s">
        <v>68</v>
      </c>
      <c r="B548" s="13">
        <v>60</v>
      </c>
      <c r="C548" s="13" t="s">
        <v>372</v>
      </c>
      <c r="D548" s="14">
        <v>-13784.295137945861</v>
      </c>
      <c r="E548" s="17">
        <v>77.349999999999994</v>
      </c>
      <c r="F548" s="13" t="s">
        <v>356</v>
      </c>
      <c r="G548" s="13">
        <v>-125144677</v>
      </c>
      <c r="H548" s="13" t="s">
        <v>1336</v>
      </c>
      <c r="I548" s="13">
        <v>87.652626476190477</v>
      </c>
      <c r="J548" s="13">
        <v>1840705156</v>
      </c>
      <c r="K548" s="13">
        <v>21000000</v>
      </c>
      <c r="L548" s="13">
        <v>0.87846768654349339</v>
      </c>
      <c r="M548" s="13">
        <v>1617000000</v>
      </c>
      <c r="N548" s="13" t="s">
        <v>979</v>
      </c>
      <c r="O548" s="13">
        <v>21.154940274216422</v>
      </c>
      <c r="P548" s="13">
        <v>331.89187665101451</v>
      </c>
      <c r="Q548" s="15"/>
      <c r="R548" s="20">
        <v>11.063062555033817</v>
      </c>
      <c r="T548" s="118">
        <v>-76.743584311928572</v>
      </c>
      <c r="U548" s="120">
        <v>4.412225157790175</v>
      </c>
      <c r="V548" s="20">
        <v>30.79495900005185</v>
      </c>
      <c r="W548" s="20">
        <v>46.055923503875391</v>
      </c>
      <c r="X548" s="20">
        <v>43.923696652867633</v>
      </c>
    </row>
    <row r="549" spans="1:24">
      <c r="A549" s="13" t="s">
        <v>45</v>
      </c>
      <c r="B549" s="13">
        <v>60</v>
      </c>
      <c r="C549" s="13" t="s">
        <v>372</v>
      </c>
      <c r="D549" s="13">
        <v>-248975.99150072437</v>
      </c>
      <c r="E549" s="17">
        <v>365</v>
      </c>
      <c r="F549" s="13" t="s">
        <v>255</v>
      </c>
      <c r="G549" s="13">
        <v>-27853019</v>
      </c>
      <c r="H549" s="13" t="s">
        <v>2057</v>
      </c>
      <c r="I549" s="13">
        <v>62.027519858906523</v>
      </c>
      <c r="J549" s="13">
        <v>879240094</v>
      </c>
      <c r="K549" s="13">
        <v>14175000</v>
      </c>
      <c r="L549" s="13">
        <v>5.6749004442010804</v>
      </c>
      <c r="M549" s="13">
        <v>4989600000</v>
      </c>
      <c r="N549" s="13" t="s">
        <v>1214</v>
      </c>
      <c r="O549" s="13">
        <v>61.984161215976336</v>
      </c>
      <c r="P549" s="13">
        <v>1165.1133228153024</v>
      </c>
      <c r="Q549" s="15"/>
      <c r="R549" s="20">
        <v>38.837110760510079</v>
      </c>
      <c r="T549" s="118">
        <v>244.96523003751065</v>
      </c>
      <c r="U549" s="118">
        <v>1021.8771577238363</v>
      </c>
      <c r="V549" s="20">
        <v>58.282899853302808</v>
      </c>
      <c r="W549" s="20">
        <v>55.628476451466469</v>
      </c>
      <c r="X549" s="20">
        <v>64.271129168278406</v>
      </c>
    </row>
    <row r="550" spans="1:24">
      <c r="A550" s="13" t="s">
        <v>195</v>
      </c>
      <c r="B550" s="13">
        <v>60</v>
      </c>
      <c r="C550" s="13" t="s">
        <v>372</v>
      </c>
      <c r="D550" s="14">
        <v>-25549.780433890988</v>
      </c>
      <c r="E550" s="17">
        <v>70.55</v>
      </c>
      <c r="F550" s="13" t="s">
        <v>375</v>
      </c>
      <c r="G550" s="13">
        <v>-862680192</v>
      </c>
      <c r="H550" s="13" t="s">
        <v>2058</v>
      </c>
      <c r="I550" s="13">
        <v>134.28752593043478</v>
      </c>
      <c r="J550" s="13">
        <v>15443065482</v>
      </c>
      <c r="K550" s="13">
        <v>115000000</v>
      </c>
      <c r="L550" s="13">
        <v>0.52126956331195073</v>
      </c>
      <c r="M550" s="13">
        <v>8050000000</v>
      </c>
      <c r="N550" s="13" t="s">
        <v>980</v>
      </c>
      <c r="O550" s="13">
        <v>45.362761841133633</v>
      </c>
      <c r="P550" s="13">
        <v>99.838525573855236</v>
      </c>
      <c r="Q550" s="15"/>
      <c r="R550" s="20">
        <v>3.3279508524618411</v>
      </c>
      <c r="T550" s="118">
        <v>-99.900218731162624</v>
      </c>
      <c r="U550" s="120">
        <v>-28.863242632020985</v>
      </c>
      <c r="V550" s="20">
        <v>34.667858318696297</v>
      </c>
      <c r="W550" s="20">
        <v>37.929512396822318</v>
      </c>
      <c r="X550" s="20">
        <v>39.279169115739464</v>
      </c>
    </row>
    <row r="551" spans="1:24">
      <c r="A551" s="13" t="s">
        <v>444</v>
      </c>
      <c r="B551" s="13">
        <v>60</v>
      </c>
      <c r="C551" s="13" t="s">
        <v>372</v>
      </c>
      <c r="D551" s="14">
        <v>9449.8087106023122</v>
      </c>
      <c r="E551" s="17">
        <v>29</v>
      </c>
      <c r="F551" s="13" t="s">
        <v>393</v>
      </c>
      <c r="G551" s="13">
        <v>72826471</v>
      </c>
      <c r="H551" s="13" t="s">
        <v>2059</v>
      </c>
      <c r="I551" s="13">
        <v>22.211353935000002</v>
      </c>
      <c r="J551" s="13">
        <v>8884541574</v>
      </c>
      <c r="K551" s="13">
        <v>400000000</v>
      </c>
      <c r="L551" s="13">
        <v>1.3506605715163937</v>
      </c>
      <c r="M551" s="13">
        <v>12000000000</v>
      </c>
      <c r="N551" s="13" t="s">
        <v>2060</v>
      </c>
      <c r="O551" s="13">
        <v>20.278681507637572</v>
      </c>
      <c r="P551" s="13">
        <v>1655.7490909244245</v>
      </c>
      <c r="Q551" s="16" t="s">
        <v>2402</v>
      </c>
      <c r="R551" s="20">
        <v>55.191636364147485</v>
      </c>
      <c r="T551" s="118">
        <v>18.807908116061611</v>
      </c>
      <c r="U551" s="120">
        <v>25.125682894865449</v>
      </c>
      <c r="V551" s="20">
        <v>62.871864779493336</v>
      </c>
      <c r="W551" s="20">
        <v>31.565895976934609</v>
      </c>
      <c r="X551" s="20">
        <v>62.542388579324331</v>
      </c>
    </row>
    <row r="552" spans="1:24">
      <c r="A552" s="13" t="s">
        <v>196</v>
      </c>
      <c r="B552" s="13">
        <v>60</v>
      </c>
      <c r="C552" s="13" t="s">
        <v>372</v>
      </c>
      <c r="D552" s="14">
        <v>-32206.621737245769</v>
      </c>
      <c r="E552" s="17">
        <v>274.25</v>
      </c>
      <c r="F552" s="13" t="s">
        <v>375</v>
      </c>
      <c r="G552" s="13">
        <v>2988567000</v>
      </c>
      <c r="H552" s="13" t="s">
        <v>2061</v>
      </c>
      <c r="I552" s="13">
        <v>117.929542</v>
      </c>
      <c r="J552" s="13">
        <v>58964771000</v>
      </c>
      <c r="K552" s="13">
        <v>500000000</v>
      </c>
      <c r="L552" s="13">
        <v>2.2047062643557118</v>
      </c>
      <c r="M552" s="13">
        <v>130000000000</v>
      </c>
      <c r="N552" s="13" t="s">
        <v>981</v>
      </c>
      <c r="O552" s="13">
        <v>70.637518395816798</v>
      </c>
      <c r="P552" s="13">
        <v>843.05288616304358</v>
      </c>
      <c r="Q552" s="15"/>
      <c r="R552" s="20">
        <v>28.101762872101453</v>
      </c>
      <c r="T552" s="118">
        <v>-113.53208896093804</v>
      </c>
      <c r="U552" s="120">
        <v>209.31370866447793</v>
      </c>
      <c r="V552" s="20">
        <v>40.040078417394199</v>
      </c>
      <c r="W552" s="20">
        <v>54.034442073672146</v>
      </c>
      <c r="X552" s="20">
        <v>52.55077635584923</v>
      </c>
    </row>
    <row r="553" spans="1:24">
      <c r="A553" s="13" t="s">
        <v>676</v>
      </c>
      <c r="B553" s="13">
        <v>60</v>
      </c>
      <c r="C553" s="13" t="s">
        <v>372</v>
      </c>
      <c r="D553" s="14">
        <v>6607.820217384131</v>
      </c>
      <c r="E553" s="17">
        <v>50.8</v>
      </c>
      <c r="F553" s="13" t="s">
        <v>350</v>
      </c>
      <c r="G553" s="13">
        <v>1608957000</v>
      </c>
      <c r="H553" s="13" t="s">
        <v>2062</v>
      </c>
      <c r="I553" s="13">
        <v>15.198149570647931</v>
      </c>
      <c r="J553" s="13">
        <v>48672074000</v>
      </c>
      <c r="K553" s="13">
        <v>3202500000</v>
      </c>
      <c r="L553" s="13">
        <v>3.3556716732473739</v>
      </c>
      <c r="M553" s="13">
        <v>163327500000</v>
      </c>
      <c r="N553" s="13" t="s">
        <v>1430</v>
      </c>
      <c r="O553" s="13">
        <v>17.454888016732728</v>
      </c>
      <c r="P553" s="13">
        <v>1597.9671318072842</v>
      </c>
      <c r="Q553" s="15"/>
      <c r="R553" s="20">
        <v>53.265571060242806</v>
      </c>
      <c r="T553" s="118">
        <v>20.491768772654879</v>
      </c>
      <c r="U553" s="118">
        <v>71.396247277888207</v>
      </c>
      <c r="V553" s="20">
        <v>49.707837407619252</v>
      </c>
      <c r="W553" s="20">
        <v>37.5408719156991</v>
      </c>
      <c r="X553" s="20">
        <v>64.157756323735285</v>
      </c>
    </row>
    <row r="554" spans="1:24">
      <c r="A554" s="13" t="s">
        <v>112</v>
      </c>
      <c r="B554" s="13">
        <v>60</v>
      </c>
      <c r="C554" s="13" t="s">
        <v>372</v>
      </c>
      <c r="D554" s="14">
        <v>9676.7310911210552</v>
      </c>
      <c r="E554" s="17">
        <v>49.2</v>
      </c>
      <c r="F554" s="13" t="s">
        <v>349</v>
      </c>
      <c r="G554" s="13">
        <v>772128556</v>
      </c>
      <c r="H554" s="13" t="s">
        <v>2063</v>
      </c>
      <c r="I554" s="13">
        <v>64.016764733959306</v>
      </c>
      <c r="J554" s="13">
        <v>16362685066</v>
      </c>
      <c r="K554" s="13">
        <v>255600000</v>
      </c>
      <c r="L554" s="13">
        <v>0.74980358972338357</v>
      </c>
      <c r="M554" s="13">
        <v>12268800000</v>
      </c>
      <c r="N554" s="13" t="s">
        <v>982</v>
      </c>
      <c r="O554" s="13">
        <v>0.29037932706189135</v>
      </c>
      <c r="P554" s="13">
        <v>2505.5427804778824</v>
      </c>
      <c r="Q554" s="15"/>
      <c r="R554" s="20">
        <v>83.518092682596077</v>
      </c>
      <c r="T554" s="118">
        <v>8.3620314524709727</v>
      </c>
      <c r="U554" s="118">
        <v>54.373845729728671</v>
      </c>
      <c r="V554" s="20">
        <v>54.930330533152201</v>
      </c>
      <c r="W554" s="20">
        <v>46.005809946972974</v>
      </c>
      <c r="X554" s="20">
        <v>62.426226258183938</v>
      </c>
    </row>
    <row r="555" spans="1:24">
      <c r="A555" s="13" t="s">
        <v>746</v>
      </c>
      <c r="B555" s="13">
        <v>60</v>
      </c>
      <c r="C555" s="13" t="s">
        <v>372</v>
      </c>
      <c r="D555" s="14">
        <v>28883.170997047499</v>
      </c>
      <c r="E555" s="17">
        <v>105.2</v>
      </c>
      <c r="F555" s="13" t="s">
        <v>350</v>
      </c>
      <c r="G555" s="13">
        <v>1314132000</v>
      </c>
      <c r="H555" s="13" t="s">
        <v>2064</v>
      </c>
      <c r="I555" s="13">
        <v>53.543928464197457</v>
      </c>
      <c r="J555" s="13">
        <v>13909963000</v>
      </c>
      <c r="K555" s="13">
        <v>259786000</v>
      </c>
      <c r="L555" s="13">
        <v>1.9610066540076347</v>
      </c>
      <c r="M555" s="13">
        <v>27277530000</v>
      </c>
      <c r="N555" s="13" t="s">
        <v>983</v>
      </c>
      <c r="O555" s="13">
        <v>17.409860517438041</v>
      </c>
      <c r="P555" s="13">
        <v>1938.9298803003787</v>
      </c>
      <c r="Q555" s="15"/>
      <c r="R555" s="20">
        <v>64.630996010012623</v>
      </c>
      <c r="T555" s="118">
        <v>24.224036763759642</v>
      </c>
      <c r="U555" s="118">
        <v>132.67537599043948</v>
      </c>
      <c r="V555" s="20">
        <v>50.283046332353429</v>
      </c>
      <c r="W555" s="20">
        <v>40.941373676375441</v>
      </c>
      <c r="X555" s="20">
        <v>61.663905953275048</v>
      </c>
    </row>
    <row r="556" spans="1:24">
      <c r="A556" s="13" t="s">
        <v>229</v>
      </c>
      <c r="B556" s="13">
        <v>60</v>
      </c>
      <c r="C556" s="13" t="s">
        <v>372</v>
      </c>
      <c r="D556" s="14">
        <v>-758.27199699759262</v>
      </c>
      <c r="E556" s="17">
        <v>94.05</v>
      </c>
      <c r="F556" s="13" t="s">
        <v>221</v>
      </c>
      <c r="G556" s="13">
        <v>1709697000</v>
      </c>
      <c r="H556" s="13" t="s">
        <v>2065</v>
      </c>
      <c r="I556" s="13">
        <v>145.84785600000001</v>
      </c>
      <c r="J556" s="13">
        <v>145847856000</v>
      </c>
      <c r="K556" s="13">
        <v>1000000000</v>
      </c>
      <c r="L556" s="13">
        <v>0.63765078589842283</v>
      </c>
      <c r="M556" s="13">
        <v>93000000000</v>
      </c>
      <c r="N556" s="13" t="s">
        <v>984</v>
      </c>
      <c r="O556" s="13">
        <v>22.268741509760424</v>
      </c>
      <c r="P556" s="13">
        <v>1070.1427801286004</v>
      </c>
      <c r="Q556" s="15"/>
      <c r="R556" s="20">
        <v>35.67142600428668</v>
      </c>
      <c r="T556" s="118">
        <v>2.475714329287797</v>
      </c>
      <c r="U556" s="118">
        <v>132.00186735683388</v>
      </c>
      <c r="V556" s="20">
        <v>35.71705601088771</v>
      </c>
      <c r="W556" s="20">
        <v>58.9631350776245</v>
      </c>
      <c r="X556" s="20">
        <v>66.486591037547143</v>
      </c>
    </row>
    <row r="557" spans="1:24">
      <c r="A557" s="13" t="s">
        <v>669</v>
      </c>
      <c r="B557" s="13">
        <v>60</v>
      </c>
      <c r="C557" s="13" t="s">
        <v>372</v>
      </c>
      <c r="D557" s="13">
        <v>4218921.6309036827</v>
      </c>
      <c r="E557" s="17">
        <v>3625</v>
      </c>
      <c r="F557" s="13" t="s">
        <v>349</v>
      </c>
      <c r="G557" s="13">
        <v>30988843</v>
      </c>
      <c r="H557" s="13" t="s">
        <v>2066</v>
      </c>
      <c r="I557" s="13">
        <v>6.8166713000000003</v>
      </c>
      <c r="J557" s="13">
        <v>204500139</v>
      </c>
      <c r="K557" s="13">
        <v>30000000</v>
      </c>
      <c r="L557" s="13">
        <v>520.78204210902766</v>
      </c>
      <c r="M557" s="13">
        <v>106500000000</v>
      </c>
      <c r="N557" s="13" t="s">
        <v>653</v>
      </c>
      <c r="O557" s="13">
        <v>66.191165879989086</v>
      </c>
      <c r="P557" s="13">
        <v>2828.0688490813654</v>
      </c>
      <c r="Q557" s="15"/>
      <c r="R557" s="20">
        <v>94.268961636045518</v>
      </c>
      <c r="T557" s="120">
        <v>3580.4204497531509</v>
      </c>
      <c r="U557" s="118">
        <v>4455.6658443303613</v>
      </c>
      <c r="V557" s="20">
        <v>66.843109442881357</v>
      </c>
      <c r="W557" s="20">
        <v>68.015402351915441</v>
      </c>
      <c r="X557" s="20">
        <v>96.051415804778358</v>
      </c>
    </row>
    <row r="558" spans="1:24">
      <c r="A558" s="13" t="s">
        <v>241</v>
      </c>
      <c r="B558" s="13">
        <v>60</v>
      </c>
      <c r="C558" s="13" t="s">
        <v>372</v>
      </c>
      <c r="D558" s="14">
        <v>-593.97292491017106</v>
      </c>
      <c r="E558" s="17">
        <v>1.05</v>
      </c>
      <c r="F558" s="13" t="s">
        <v>255</v>
      </c>
      <c r="G558" s="13">
        <v>207556314</v>
      </c>
      <c r="H558" s="13" t="s">
        <v>2067</v>
      </c>
      <c r="I558" s="13">
        <v>1.9150572979749276</v>
      </c>
      <c r="J558" s="13">
        <v>1985914418</v>
      </c>
      <c r="K558" s="13">
        <v>1037000000</v>
      </c>
      <c r="L558" s="13">
        <v>0.52217758761445277</v>
      </c>
      <c r="M558" s="13">
        <v>1037000000</v>
      </c>
      <c r="N558" s="13" t="s">
        <v>1337</v>
      </c>
      <c r="O558" s="13">
        <v>76.529364288985718</v>
      </c>
      <c r="P558" s="13">
        <v>479.72068957206056</v>
      </c>
      <c r="Q558" s="16" t="s">
        <v>2403</v>
      </c>
      <c r="R558" s="20">
        <v>15.990689652402018</v>
      </c>
      <c r="T558" s="118">
        <v>-5.2168690772219257</v>
      </c>
      <c r="U558" s="120">
        <v>-3.0539797538592506</v>
      </c>
      <c r="V558" s="20">
        <v>38.666970462616909</v>
      </c>
      <c r="W558" s="20">
        <v>33.640898233107201</v>
      </c>
      <c r="X558" s="20">
        <v>38.115784386433369</v>
      </c>
    </row>
    <row r="559" spans="1:24">
      <c r="A559" s="13" t="s">
        <v>747</v>
      </c>
      <c r="B559" s="13">
        <v>60</v>
      </c>
      <c r="C559" s="13" t="s">
        <v>372</v>
      </c>
      <c r="D559" s="14">
        <v>32242.195589904837</v>
      </c>
      <c r="E559" s="17">
        <v>137.30000000000001</v>
      </c>
      <c r="F559" s="13" t="s">
        <v>350</v>
      </c>
      <c r="G559" s="13">
        <v>1392015000</v>
      </c>
      <c r="H559" s="13" t="s">
        <v>2068</v>
      </c>
      <c r="I559" s="13">
        <v>71.092774685631824</v>
      </c>
      <c r="J559" s="13">
        <v>27589684000</v>
      </c>
      <c r="K559" s="13">
        <v>388080000</v>
      </c>
      <c r="L559" s="13">
        <v>1.9411255308324662</v>
      </c>
      <c r="M559" s="13">
        <v>53555040000</v>
      </c>
      <c r="N559" s="13" t="s">
        <v>985</v>
      </c>
      <c r="O559" s="13">
        <v>17.164443081372468</v>
      </c>
      <c r="P559" s="13">
        <v>1864.2577197790981</v>
      </c>
      <c r="Q559" s="15"/>
      <c r="R559" s="20">
        <v>62.141923992636606</v>
      </c>
      <c r="T559" s="118">
        <v>52.043194755117952</v>
      </c>
      <c r="U559" s="118">
        <v>172.93313986504486</v>
      </c>
      <c r="V559" s="20">
        <v>51.978346913613457</v>
      </c>
      <c r="W559" s="20">
        <v>44.324934112278775</v>
      </c>
      <c r="X559" s="20">
        <v>61.944762677369106</v>
      </c>
    </row>
    <row r="560" spans="1:24">
      <c r="A560" s="13" t="s">
        <v>225</v>
      </c>
      <c r="B560" s="13">
        <v>60</v>
      </c>
      <c r="C560" s="13" t="s">
        <v>372</v>
      </c>
      <c r="D560" s="13">
        <v>-658.07074812736846</v>
      </c>
      <c r="E560" s="17">
        <v>5.81</v>
      </c>
      <c r="F560" s="13" t="s">
        <v>221</v>
      </c>
      <c r="G560" s="13">
        <v>-57755948</v>
      </c>
      <c r="H560" s="13" t="s">
        <v>2069</v>
      </c>
      <c r="I560" s="13">
        <v>10.413766796923078</v>
      </c>
      <c r="J560" s="13">
        <v>6768948418</v>
      </c>
      <c r="K560" s="13">
        <v>650000000</v>
      </c>
      <c r="L560" s="13">
        <v>0.48013366320795031</v>
      </c>
      <c r="M560" s="13">
        <v>3250000000</v>
      </c>
      <c r="N560" s="13" t="s">
        <v>664</v>
      </c>
      <c r="O560" s="13">
        <v>12.667407535590895</v>
      </c>
      <c r="P560" s="13">
        <v>513.94072458643484</v>
      </c>
      <c r="Q560" s="15"/>
      <c r="R560" s="20">
        <v>17.131357486214494</v>
      </c>
      <c r="T560" s="118">
        <v>-5.0008396876768835</v>
      </c>
      <c r="U560" s="120">
        <v>-5.2552850563109921</v>
      </c>
      <c r="V560" s="20">
        <v>46.102935837491387</v>
      </c>
      <c r="W560" s="20">
        <v>61.219159634957826</v>
      </c>
      <c r="X560" s="20">
        <v>43.444516381277012</v>
      </c>
    </row>
    <row r="561" spans="1:24">
      <c r="A561" s="13" t="s">
        <v>748</v>
      </c>
      <c r="B561" s="13">
        <v>60</v>
      </c>
      <c r="C561" s="13" t="s">
        <v>372</v>
      </c>
      <c r="D561" s="14">
        <v>-676.91489165200733</v>
      </c>
      <c r="E561" s="17">
        <v>10.97</v>
      </c>
      <c r="F561" s="13" t="s">
        <v>374</v>
      </c>
      <c r="G561" s="13">
        <v>0</v>
      </c>
      <c r="H561" s="13" t="s">
        <v>2070</v>
      </c>
      <c r="I561" s="13">
        <v>16.860156785714285</v>
      </c>
      <c r="J561" s="13">
        <v>47208439000</v>
      </c>
      <c r="K561" s="13">
        <v>2800000000</v>
      </c>
      <c r="L561" s="13">
        <v>0.65242572413800848</v>
      </c>
      <c r="M561" s="13">
        <v>30800000000</v>
      </c>
      <c r="N561" s="13" t="s">
        <v>986</v>
      </c>
      <c r="O561" s="13">
        <v>0</v>
      </c>
      <c r="P561" s="13">
        <v>605.70434371457009</v>
      </c>
      <c r="Q561" s="15"/>
      <c r="R561" s="20">
        <v>20.190144790485668</v>
      </c>
      <c r="T561" s="118">
        <v>-6.1796581259536332</v>
      </c>
      <c r="U561" s="120">
        <v>4.9867721435386692</v>
      </c>
      <c r="V561" s="20">
        <v>37.603384634801877</v>
      </c>
      <c r="W561" s="20">
        <v>55.268497503070279</v>
      </c>
      <c r="X561" s="20">
        <v>48.296141404330697</v>
      </c>
    </row>
    <row r="562" spans="1:24">
      <c r="A562" s="13" t="s">
        <v>749</v>
      </c>
      <c r="B562" s="13">
        <v>60</v>
      </c>
      <c r="C562" s="13" t="s">
        <v>372</v>
      </c>
      <c r="D562" s="13">
        <v>188.62727845684768</v>
      </c>
      <c r="E562" s="17">
        <v>1.03</v>
      </c>
      <c r="F562" s="13" t="s">
        <v>693</v>
      </c>
      <c r="G562" s="13" t="s">
        <v>1053</v>
      </c>
      <c r="H562" s="13" t="s">
        <v>2071</v>
      </c>
      <c r="I562" s="13" t="s">
        <v>961</v>
      </c>
      <c r="J562" s="13" t="s">
        <v>1054</v>
      </c>
      <c r="K562" s="13" t="s">
        <v>987</v>
      </c>
      <c r="L562" s="13" t="s">
        <v>945</v>
      </c>
      <c r="M562" s="13" t="s">
        <v>2072</v>
      </c>
      <c r="N562" s="13" t="s">
        <v>1338</v>
      </c>
      <c r="O562" s="13">
        <v>0</v>
      </c>
      <c r="P562" s="13">
        <v>1147.9749250832272</v>
      </c>
      <c r="Q562" s="15"/>
      <c r="R562" s="20">
        <v>38.265830836107575</v>
      </c>
      <c r="T562" s="118">
        <v>8.2211410368360216E-2</v>
      </c>
      <c r="U562" s="120">
        <v>-1.3001457007115524</v>
      </c>
      <c r="V562" s="20">
        <v>62.103336123385176</v>
      </c>
      <c r="W562" s="20">
        <v>47.914714705580536</v>
      </c>
      <c r="X562" s="20">
        <v>45.737849457093141</v>
      </c>
    </row>
    <row r="563" spans="1:24">
      <c r="A563" s="13" t="s">
        <v>239</v>
      </c>
      <c r="B563" s="13">
        <v>60</v>
      </c>
      <c r="C563" s="13" t="s">
        <v>372</v>
      </c>
      <c r="D563" s="14">
        <v>-11217.547373068513</v>
      </c>
      <c r="E563" s="17">
        <v>51.9</v>
      </c>
      <c r="F563" s="13" t="s">
        <v>745</v>
      </c>
      <c r="G563" s="13">
        <v>10457008000</v>
      </c>
      <c r="H563" s="13" t="s">
        <v>2073</v>
      </c>
      <c r="I563" s="13">
        <v>69.599438000000006</v>
      </c>
      <c r="J563" s="13">
        <v>243598033000</v>
      </c>
      <c r="K563" s="13">
        <v>3500000000</v>
      </c>
      <c r="L563" s="13">
        <v>0.71839660544385431</v>
      </c>
      <c r="M563" s="13">
        <v>175000000000</v>
      </c>
      <c r="N563" s="13" t="s">
        <v>1339</v>
      </c>
      <c r="O563" s="13">
        <v>59.499713511362124</v>
      </c>
      <c r="P563" s="13">
        <v>371.2667154532092</v>
      </c>
      <c r="Q563" s="15"/>
      <c r="R563" s="20">
        <v>12.37555718177364</v>
      </c>
      <c r="T563" s="118">
        <v>-25.88006852500115</v>
      </c>
      <c r="U563" s="120">
        <v>51.90761880703036</v>
      </c>
      <c r="V563" s="20">
        <v>47.513432415159272</v>
      </c>
      <c r="W563" s="20">
        <v>63.210248684791715</v>
      </c>
      <c r="X563" s="20">
        <v>53.808126217974333</v>
      </c>
    </row>
    <row r="564" spans="1:24">
      <c r="A564" s="13" t="s">
        <v>1</v>
      </c>
      <c r="B564" s="13">
        <v>60</v>
      </c>
      <c r="C564" s="13" t="s">
        <v>372</v>
      </c>
      <c r="D564" s="14">
        <v>21625.265412428122</v>
      </c>
      <c r="E564" s="17">
        <v>429.5</v>
      </c>
      <c r="F564" s="13" t="s">
        <v>375</v>
      </c>
      <c r="G564" s="13">
        <v>-1275590032</v>
      </c>
      <c r="H564" s="13" t="s">
        <v>2074</v>
      </c>
      <c r="I564" s="13">
        <v>170.79677520658061</v>
      </c>
      <c r="J564" s="13">
        <v>17091099555</v>
      </c>
      <c r="K564" s="13">
        <v>100066875</v>
      </c>
      <c r="L564" s="13">
        <v>2.4707726447972234</v>
      </c>
      <c r="M564" s="13">
        <v>42228221250</v>
      </c>
      <c r="N564" s="13" t="s">
        <v>1159</v>
      </c>
      <c r="O564" s="13">
        <v>60.686844187760158</v>
      </c>
      <c r="P564" s="13">
        <v>1419.7864556058412</v>
      </c>
      <c r="Q564" s="15"/>
      <c r="R564" s="20">
        <v>47.326215186861376</v>
      </c>
      <c r="T564" s="118">
        <v>-354.57908667700281</v>
      </c>
      <c r="U564" s="120">
        <v>-506.94201923395724</v>
      </c>
      <c r="V564" s="20">
        <v>35.235474527258887</v>
      </c>
      <c r="W564" s="20">
        <v>65.101482514814194</v>
      </c>
      <c r="X564" s="20">
        <v>37.737834097641368</v>
      </c>
    </row>
    <row r="565" spans="1:24">
      <c r="A565" s="13" t="s">
        <v>121</v>
      </c>
      <c r="B565" s="13">
        <v>60</v>
      </c>
      <c r="C565" s="13" t="s">
        <v>372</v>
      </c>
      <c r="D565" s="14">
        <v>-127.99685425547658</v>
      </c>
      <c r="E565" s="17">
        <v>3.81</v>
      </c>
      <c r="F565" s="13" t="s">
        <v>200</v>
      </c>
      <c r="G565" s="13">
        <v>-173040268</v>
      </c>
      <c r="H565" s="13" t="s">
        <v>2075</v>
      </c>
      <c r="I565" s="13">
        <v>9.8555604361111104</v>
      </c>
      <c r="J565" s="13">
        <v>3548001757</v>
      </c>
      <c r="K565" s="13">
        <v>360000000</v>
      </c>
      <c r="L565" s="13">
        <v>0.30439669255214519</v>
      </c>
      <c r="M565" s="13">
        <v>1080000000</v>
      </c>
      <c r="N565" s="13" t="s">
        <v>1340</v>
      </c>
      <c r="O565" s="13">
        <v>51.803211992031088</v>
      </c>
      <c r="P565" s="13">
        <v>713.88602585232184</v>
      </c>
      <c r="Q565" s="16" t="s">
        <v>2203</v>
      </c>
      <c r="R565" s="20">
        <v>23.796200861744062</v>
      </c>
      <c r="T565" s="118">
        <v>-5.485135171373452</v>
      </c>
      <c r="U565" s="120">
        <v>-14.553774781147713</v>
      </c>
      <c r="V565" s="20">
        <v>38.97052529247496</v>
      </c>
      <c r="W565" s="20">
        <v>46.611610128045122</v>
      </c>
      <c r="X565" s="20">
        <v>37.179107648054178</v>
      </c>
    </row>
    <row r="566" spans="1:24">
      <c r="A566" s="13" t="s">
        <v>236</v>
      </c>
      <c r="B566" s="13">
        <v>60</v>
      </c>
      <c r="C566" s="13" t="s">
        <v>372</v>
      </c>
      <c r="D566" s="14">
        <v>-236.47559983171141</v>
      </c>
      <c r="E566" s="17">
        <v>1.99</v>
      </c>
      <c r="F566" s="13" t="s">
        <v>233</v>
      </c>
      <c r="G566" s="13">
        <v>132915830</v>
      </c>
      <c r="H566" s="13" t="s">
        <v>2076</v>
      </c>
      <c r="I566" s="13">
        <v>4.2939688075555553</v>
      </c>
      <c r="J566" s="13">
        <v>19322859634</v>
      </c>
      <c r="K566" s="13">
        <v>4500000000</v>
      </c>
      <c r="L566" s="13">
        <v>0.23288478440747545</v>
      </c>
      <c r="M566" s="13">
        <v>4500000000</v>
      </c>
      <c r="N566" s="13" t="s">
        <v>1164</v>
      </c>
      <c r="O566" s="13">
        <v>33.770406908755142</v>
      </c>
      <c r="P566" s="13">
        <v>875.91095735148463</v>
      </c>
      <c r="Q566" s="15"/>
      <c r="R566" s="20">
        <v>29.197031911716156</v>
      </c>
      <c r="T566" s="118">
        <v>-2.2815970115572837</v>
      </c>
      <c r="U566" s="120">
        <v>-8.2709144904801271</v>
      </c>
      <c r="V566" s="20">
        <v>31.781273540174773</v>
      </c>
      <c r="W566" s="20">
        <v>49.845636444766519</v>
      </c>
      <c r="X566" s="20">
        <v>38.10319182398927</v>
      </c>
    </row>
    <row r="567" spans="1:24">
      <c r="A567" s="13" t="s">
        <v>259</v>
      </c>
      <c r="B567" s="13">
        <v>60</v>
      </c>
      <c r="C567" s="13" t="s">
        <v>372</v>
      </c>
      <c r="D567" s="14">
        <v>221523.95789187495</v>
      </c>
      <c r="E567" s="17">
        <v>388.5</v>
      </c>
      <c r="F567" s="13" t="s">
        <v>255</v>
      </c>
      <c r="G567" s="13">
        <v>3815100000</v>
      </c>
      <c r="H567" s="13" t="s">
        <v>2077</v>
      </c>
      <c r="I567" s="13">
        <v>183.55380642268304</v>
      </c>
      <c r="J567" s="13">
        <v>353670740000</v>
      </c>
      <c r="K567" s="13">
        <v>1926796000</v>
      </c>
      <c r="L567" s="13">
        <v>2.1301655771693184</v>
      </c>
      <c r="M567" s="13">
        <v>753377236000</v>
      </c>
      <c r="N567" s="13" t="s">
        <v>1215</v>
      </c>
      <c r="O567" s="13">
        <v>48.906582312579332</v>
      </c>
      <c r="P567" s="13">
        <v>2701.820098340419</v>
      </c>
      <c r="Q567" s="15"/>
      <c r="R567" s="20">
        <v>90.06066994468064</v>
      </c>
      <c r="T567" s="120">
        <v>455.07615910540096</v>
      </c>
      <c r="U567" s="118">
        <v>409.97547007183726</v>
      </c>
      <c r="V567" s="20">
        <v>75.023490232403233</v>
      </c>
      <c r="W567" s="20">
        <v>71.555691634019581</v>
      </c>
      <c r="X567" s="20">
        <v>73.749406468335891</v>
      </c>
    </row>
    <row r="568" spans="1:24">
      <c r="A568" s="13" t="s">
        <v>118</v>
      </c>
      <c r="B568" s="13">
        <v>60</v>
      </c>
      <c r="C568" s="13" t="s">
        <v>372</v>
      </c>
      <c r="D568" s="14">
        <v>-2002.7717297661952</v>
      </c>
      <c r="E568" s="17">
        <v>5.98</v>
      </c>
      <c r="F568" s="13" t="s">
        <v>356</v>
      </c>
      <c r="G568" s="13">
        <v>64035000</v>
      </c>
      <c r="H568" s="13" t="s">
        <v>2078</v>
      </c>
      <c r="I568" s="13">
        <v>7.5693999999999999</v>
      </c>
      <c r="J568" s="13">
        <v>8174952000</v>
      </c>
      <c r="K568" s="13">
        <v>1080000000</v>
      </c>
      <c r="L568" s="13">
        <v>0.66055433719977807</v>
      </c>
      <c r="M568" s="13">
        <v>5400000000</v>
      </c>
      <c r="N568" s="13" t="s">
        <v>1092</v>
      </c>
      <c r="O568" s="13">
        <v>34.440837745389111</v>
      </c>
      <c r="P568" s="13">
        <v>112.06336735403512</v>
      </c>
      <c r="Q568" s="15"/>
      <c r="R568" s="20">
        <v>3.7354455784678375</v>
      </c>
      <c r="T568" s="118">
        <v>-7.7264878900894907</v>
      </c>
      <c r="U568" s="120">
        <v>-7.4241990298242833</v>
      </c>
      <c r="V568" s="20">
        <v>34.888249888999518</v>
      </c>
      <c r="W568" s="20">
        <v>38.435074249593143</v>
      </c>
      <c r="X568" s="20">
        <v>45.039842178072405</v>
      </c>
    </row>
    <row r="569" spans="1:24">
      <c r="A569" s="13" t="s">
        <v>70</v>
      </c>
      <c r="B569" s="13">
        <v>60</v>
      </c>
      <c r="C569" s="13" t="s">
        <v>372</v>
      </c>
      <c r="D569" s="13">
        <v>3698.4784106441994</v>
      </c>
      <c r="E569" s="17">
        <v>28.92</v>
      </c>
      <c r="F569" s="13" t="s">
        <v>376</v>
      </c>
      <c r="G569" s="13">
        <v>-9819135</v>
      </c>
      <c r="H569" s="13" t="s">
        <v>1341</v>
      </c>
      <c r="I569" s="13">
        <v>18.989251503003473</v>
      </c>
      <c r="J569" s="13">
        <v>2433900313</v>
      </c>
      <c r="K569" s="13">
        <v>128172525</v>
      </c>
      <c r="L569" s="13">
        <v>1.4745183608512071</v>
      </c>
      <c r="M569" s="13">
        <v>3588830700</v>
      </c>
      <c r="N569" s="13" t="s">
        <v>989</v>
      </c>
      <c r="O569" s="13">
        <v>24.135031883223597</v>
      </c>
      <c r="P569" s="13">
        <v>2126.2529024925548</v>
      </c>
      <c r="Q569" s="15"/>
      <c r="R569" s="20">
        <v>70.875096749751819</v>
      </c>
      <c r="T569" s="118">
        <v>-11.764040466939782</v>
      </c>
      <c r="U569" s="120">
        <v>8.4950249280835521</v>
      </c>
      <c r="V569" s="20">
        <v>47.296585213485848</v>
      </c>
      <c r="W569" s="20">
        <v>45.92760448821199</v>
      </c>
      <c r="X569" s="20">
        <v>48.445529902191758</v>
      </c>
    </row>
    <row r="570" spans="1:24">
      <c r="A570" s="13" t="s">
        <v>750</v>
      </c>
      <c r="B570" s="13">
        <v>60</v>
      </c>
      <c r="C570" s="13" t="s">
        <v>372</v>
      </c>
      <c r="D570" s="14">
        <v>-732.73584632321581</v>
      </c>
      <c r="E570" s="17">
        <v>6.08</v>
      </c>
      <c r="F570" s="13" t="s">
        <v>683</v>
      </c>
      <c r="G570" s="13">
        <v>8018316367</v>
      </c>
      <c r="H570" s="13" t="s">
        <v>2079</v>
      </c>
      <c r="I570" s="13" t="s">
        <v>790</v>
      </c>
      <c r="J570" s="13">
        <v>54752015449</v>
      </c>
      <c r="K570" s="13">
        <v>0</v>
      </c>
      <c r="L570" s="13" t="s">
        <v>1099</v>
      </c>
      <c r="M570" s="13" t="s">
        <v>2080</v>
      </c>
      <c r="N570" s="13" t="s">
        <v>2081</v>
      </c>
      <c r="O570" s="13">
        <v>304.66968663870136</v>
      </c>
      <c r="P570" s="13">
        <v>610.6162125584965</v>
      </c>
      <c r="Q570" s="15"/>
      <c r="R570" s="20">
        <v>20.353873751949884</v>
      </c>
      <c r="T570" s="118">
        <v>-8.9312882481182854E-2</v>
      </c>
      <c r="U570" s="118">
        <v>8.8083856060293542</v>
      </c>
      <c r="V570" s="20">
        <v>45.065790525283205</v>
      </c>
      <c r="W570" s="20">
        <v>53.052366736668979</v>
      </c>
      <c r="X570" s="20">
        <v>65.251431915317795</v>
      </c>
    </row>
    <row r="571" spans="1:24">
      <c r="A571" s="13" t="s">
        <v>764</v>
      </c>
      <c r="B571" s="13">
        <v>60</v>
      </c>
      <c r="C571" s="13" t="s">
        <v>372</v>
      </c>
      <c r="D571" s="14">
        <v>30845</v>
      </c>
      <c r="E571" s="17">
        <v>21.96</v>
      </c>
      <c r="F571" s="13" t="s">
        <v>376</v>
      </c>
      <c r="G571" s="13">
        <v>97725147</v>
      </c>
      <c r="H571" s="13" t="s">
        <v>2082</v>
      </c>
      <c r="I571" s="13">
        <v>9.5560631111111114</v>
      </c>
      <c r="J571" s="13">
        <v>2150114200</v>
      </c>
      <c r="K571" s="13">
        <v>225000000</v>
      </c>
      <c r="L571" s="13">
        <v>2.1975576925169835</v>
      </c>
      <c r="M571" s="13">
        <v>4725000000</v>
      </c>
      <c r="N571" s="13" t="s">
        <v>990</v>
      </c>
      <c r="O571" s="13">
        <v>34.891291556059734</v>
      </c>
      <c r="Q571" s="15"/>
      <c r="R571" s="165" t="str">
        <f t="shared" si="7"/>
        <v/>
      </c>
      <c r="T571" s="118"/>
      <c r="U571" s="118"/>
      <c r="V571" s="20">
        <v>39.691056234585382</v>
      </c>
      <c r="W571" s="20">
        <v>46.628145771227189</v>
      </c>
      <c r="X571" s="20"/>
    </row>
    <row r="572" spans="1:24">
      <c r="A572" s="13" t="s">
        <v>303</v>
      </c>
      <c r="B572" s="13">
        <v>60</v>
      </c>
      <c r="C572" s="13" t="s">
        <v>372</v>
      </c>
      <c r="D572" s="14">
        <v>-396571.1617311422</v>
      </c>
      <c r="E572" s="17">
        <v>1650</v>
      </c>
      <c r="F572" s="13" t="s">
        <v>349</v>
      </c>
      <c r="G572" s="13">
        <v>-10386136</v>
      </c>
      <c r="H572" s="13" t="s">
        <v>2083</v>
      </c>
      <c r="I572" s="13">
        <v>57.356890205774853</v>
      </c>
      <c r="J572" s="13">
        <v>2686991410</v>
      </c>
      <c r="K572" s="13">
        <v>46846881</v>
      </c>
      <c r="L572" s="13">
        <v>26.152045458157978</v>
      </c>
      <c r="M572" s="13">
        <v>70270321500</v>
      </c>
      <c r="N572" s="13" t="s">
        <v>1342</v>
      </c>
      <c r="O572" s="13">
        <v>12.119447882095669</v>
      </c>
      <c r="P572" s="13">
        <v>1388.965867946687</v>
      </c>
      <c r="Q572" s="15"/>
      <c r="R572" s="20">
        <v>46.298862264889564</v>
      </c>
      <c r="T572" s="118">
        <v>1439.6819178664009</v>
      </c>
      <c r="U572" s="118">
        <v>3316.2264235635666</v>
      </c>
      <c r="V572" s="20">
        <v>68.234484867080994</v>
      </c>
      <c r="W572" s="20">
        <v>72.913123126563974</v>
      </c>
      <c r="X572" s="20">
        <v>67.769996346869604</v>
      </c>
    </row>
    <row r="573" spans="1:24">
      <c r="A573" s="13" t="s">
        <v>312</v>
      </c>
      <c r="B573" s="13">
        <v>60</v>
      </c>
      <c r="C573" s="13" t="s">
        <v>372</v>
      </c>
      <c r="D573" s="14">
        <v>-2356.3467806194185</v>
      </c>
      <c r="E573" s="17">
        <v>22</v>
      </c>
      <c r="F573" s="13" t="s">
        <v>609</v>
      </c>
      <c r="G573" s="13">
        <v>-15730860</v>
      </c>
      <c r="H573" s="13" t="s">
        <v>2084</v>
      </c>
      <c r="I573" s="13">
        <v>18.550896643018181</v>
      </c>
      <c r="J573" s="13">
        <v>470862105</v>
      </c>
      <c r="K573" s="13">
        <v>25382175</v>
      </c>
      <c r="L573" s="13">
        <v>1.1320207537193931</v>
      </c>
      <c r="M573" s="13">
        <v>533025675</v>
      </c>
      <c r="N573" s="13" t="s">
        <v>1343</v>
      </c>
      <c r="O573" s="13">
        <v>31.79525572521305</v>
      </c>
      <c r="P573" s="13">
        <v>529.98714042980328</v>
      </c>
      <c r="Q573" s="15"/>
      <c r="R573" s="20">
        <v>17.666238014326776</v>
      </c>
      <c r="T573" s="118">
        <v>-40.801468846899809</v>
      </c>
      <c r="U573" s="120">
        <v>9.4505848743104082</v>
      </c>
      <c r="V573" s="20">
        <v>28.396389812919427</v>
      </c>
      <c r="W573" s="20">
        <v>70.975334756768234</v>
      </c>
      <c r="X573" s="20">
        <v>43.957218508143967</v>
      </c>
    </row>
    <row r="574" spans="1:24">
      <c r="A574" s="13" t="s">
        <v>237</v>
      </c>
      <c r="B574" s="13">
        <v>60</v>
      </c>
      <c r="C574" s="13" t="s">
        <v>372</v>
      </c>
      <c r="D574" s="14">
        <v>-8770.5164693571187</v>
      </c>
      <c r="E574" s="17">
        <v>90.45</v>
      </c>
      <c r="F574" s="13" t="s">
        <v>233</v>
      </c>
      <c r="G574" s="13">
        <v>1835127000</v>
      </c>
      <c r="H574" s="13" t="s">
        <v>2085</v>
      </c>
      <c r="I574" s="13">
        <v>132.75580324743552</v>
      </c>
      <c r="J574" s="13">
        <v>49023532000</v>
      </c>
      <c r="K574" s="13">
        <v>369276000</v>
      </c>
      <c r="L574" s="13">
        <v>0.66287121050355979</v>
      </c>
      <c r="M574" s="13">
        <v>32496288000</v>
      </c>
      <c r="N574" s="13" t="s">
        <v>1344</v>
      </c>
      <c r="O574" s="13">
        <v>61.504934906907543</v>
      </c>
      <c r="P574" s="13">
        <v>697.36601152675291</v>
      </c>
      <c r="Q574" s="15"/>
      <c r="R574" s="20">
        <v>23.24553371755843</v>
      </c>
      <c r="T574" s="118">
        <v>-116.91340547440461</v>
      </c>
      <c r="U574" s="120">
        <v>11.212985175614705</v>
      </c>
      <c r="V574" s="20">
        <v>28.499523836350285</v>
      </c>
      <c r="W574" s="20">
        <v>46.154704091622456</v>
      </c>
      <c r="X574" s="20">
        <v>41.962608755136358</v>
      </c>
    </row>
    <row r="575" spans="1:24">
      <c r="A575" s="13" t="s">
        <v>751</v>
      </c>
      <c r="B575" s="13">
        <v>60</v>
      </c>
      <c r="C575" s="13" t="s">
        <v>372</v>
      </c>
      <c r="D575" s="14">
        <v>-238.22611487521294</v>
      </c>
      <c r="E575" s="17">
        <v>1.64</v>
      </c>
      <c r="F575" s="13" t="s">
        <v>699</v>
      </c>
      <c r="G575" s="13" t="s">
        <v>991</v>
      </c>
      <c r="H575" s="13" t="s">
        <v>2086</v>
      </c>
      <c r="I575" s="13" t="s">
        <v>1128</v>
      </c>
      <c r="J575" s="13" t="s">
        <v>1010</v>
      </c>
      <c r="K575" s="13" t="s">
        <v>988</v>
      </c>
      <c r="L575" s="13" t="s">
        <v>1173</v>
      </c>
      <c r="M575" s="13" t="s">
        <v>2087</v>
      </c>
      <c r="N575" s="13" t="s">
        <v>656</v>
      </c>
      <c r="P575" s="13">
        <v>200.03206280708281</v>
      </c>
      <c r="Q575" s="16" t="s">
        <v>2202</v>
      </c>
      <c r="R575" s="20">
        <v>6.6677354269027607</v>
      </c>
      <c r="T575" s="118">
        <v>-1.4954317454041455</v>
      </c>
      <c r="U575" s="120">
        <v>0.91713910133480514</v>
      </c>
      <c r="V575" s="20">
        <v>38.908089263355521</v>
      </c>
      <c r="W575" s="20">
        <v>46.191456399429079</v>
      </c>
      <c r="X575" s="20">
        <v>46.817706040580667</v>
      </c>
    </row>
    <row r="576" spans="1:24">
      <c r="A576" s="13" t="s">
        <v>424</v>
      </c>
      <c r="B576" s="13">
        <v>60</v>
      </c>
      <c r="C576" s="13" t="s">
        <v>372</v>
      </c>
      <c r="D576" s="14">
        <v>-157660.47685023921</v>
      </c>
      <c r="E576" s="17">
        <v>228.7</v>
      </c>
      <c r="F576" s="13" t="s">
        <v>375</v>
      </c>
      <c r="G576" s="13">
        <v>801615688</v>
      </c>
      <c r="H576" s="13" t="s">
        <v>2088</v>
      </c>
      <c r="I576" s="13">
        <v>12.2467375625</v>
      </c>
      <c r="J576" s="13">
        <v>979739005</v>
      </c>
      <c r="K576" s="13">
        <v>80000000</v>
      </c>
      <c r="L576" s="13">
        <v>18.453894259318581</v>
      </c>
      <c r="M576" s="13">
        <v>18080000000</v>
      </c>
      <c r="N576" s="13" t="s">
        <v>626</v>
      </c>
      <c r="O576" s="13">
        <v>87.96793912373316</v>
      </c>
      <c r="P576" s="13">
        <v>507.98189916853914</v>
      </c>
      <c r="Q576" s="15"/>
      <c r="R576" s="20">
        <v>16.932729972284637</v>
      </c>
      <c r="T576" s="118">
        <v>176.28781053585726</v>
      </c>
      <c r="U576" s="118">
        <v>307.59605878629912</v>
      </c>
      <c r="V576" s="20">
        <v>46.803826699137495</v>
      </c>
      <c r="W576" s="20">
        <v>47.712925699231313</v>
      </c>
      <c r="X576" s="20">
        <v>60.868746652196336</v>
      </c>
    </row>
    <row r="577" spans="1:24">
      <c r="A577" s="13" t="s">
        <v>108</v>
      </c>
      <c r="B577" s="13">
        <v>60</v>
      </c>
      <c r="C577" s="13" t="s">
        <v>372</v>
      </c>
      <c r="D577" s="14">
        <v>-235.1010267480369</v>
      </c>
      <c r="E577" s="17">
        <v>8.3000000000000007</v>
      </c>
      <c r="F577" s="13" t="s">
        <v>233</v>
      </c>
      <c r="G577" s="13">
        <v>110116171</v>
      </c>
      <c r="H577" s="13" t="s">
        <v>2089</v>
      </c>
      <c r="I577" s="13">
        <v>20.104243978666666</v>
      </c>
      <c r="J577" s="13">
        <v>15078182984</v>
      </c>
      <c r="K577" s="13">
        <v>750000000</v>
      </c>
      <c r="L577" s="13">
        <v>0.39792593088748257</v>
      </c>
      <c r="M577" s="13">
        <v>6000000000</v>
      </c>
      <c r="N577" s="13" t="s">
        <v>1423</v>
      </c>
      <c r="O577" s="13">
        <v>65.349826723510702</v>
      </c>
      <c r="P577" s="13">
        <v>904.67671137491004</v>
      </c>
      <c r="Q577" s="15"/>
      <c r="R577" s="20">
        <v>30.155890379163669</v>
      </c>
      <c r="T577" s="118">
        <v>-1.4192047556816956</v>
      </c>
      <c r="U577" s="120">
        <v>5.4661536551281564</v>
      </c>
      <c r="V577" s="20">
        <v>33.997136175168173</v>
      </c>
      <c r="W577" s="20">
        <v>53.052720258077898</v>
      </c>
      <c r="X577" s="20">
        <v>52.965915635501482</v>
      </c>
    </row>
    <row r="578" spans="1:24">
      <c r="A578" s="13" t="s">
        <v>425</v>
      </c>
      <c r="B578" s="13">
        <v>60</v>
      </c>
      <c r="C578" s="13" t="s">
        <v>372</v>
      </c>
      <c r="D578" s="14">
        <v>-5.3290705182007514E-11</v>
      </c>
      <c r="E578" s="17">
        <v>9.3000000000000007</v>
      </c>
      <c r="F578" s="13" t="s">
        <v>349</v>
      </c>
      <c r="G578" s="13" t="s">
        <v>992</v>
      </c>
      <c r="H578" s="13" t="s">
        <v>2090</v>
      </c>
      <c r="I578" s="13" t="s">
        <v>993</v>
      </c>
      <c r="J578" s="13" t="s">
        <v>994</v>
      </c>
      <c r="K578" s="13" t="s">
        <v>942</v>
      </c>
      <c r="L578" s="13" t="s">
        <v>784</v>
      </c>
      <c r="M578" s="13" t="s">
        <v>995</v>
      </c>
      <c r="N578" s="13" t="s">
        <v>2091</v>
      </c>
      <c r="P578" s="13">
        <v>698</v>
      </c>
      <c r="Q578" s="15"/>
      <c r="R578" s="20">
        <v>23.266666666666666</v>
      </c>
      <c r="T578" s="118"/>
      <c r="U578" s="120">
        <v>3.368042693428297</v>
      </c>
      <c r="V578" s="20">
        <v>41.493052316305409</v>
      </c>
      <c r="W578" s="20"/>
      <c r="X578" s="20">
        <v>56.560709786759972</v>
      </c>
    </row>
    <row r="579" spans="1:24">
      <c r="A579" s="13" t="s">
        <v>752</v>
      </c>
      <c r="B579" s="13">
        <v>60</v>
      </c>
      <c r="C579" s="13" t="s">
        <v>372</v>
      </c>
      <c r="D579" s="14">
        <v>-2522.1034529955587</v>
      </c>
      <c r="E579" s="17">
        <v>10.45</v>
      </c>
      <c r="F579" s="13" t="s">
        <v>349</v>
      </c>
      <c r="G579" s="13">
        <v>-201250415</v>
      </c>
      <c r="H579" s="13" t="s">
        <v>2092</v>
      </c>
      <c r="I579" s="13">
        <v>16.419353067030841</v>
      </c>
      <c r="J579" s="13">
        <v>2885537108</v>
      </c>
      <c r="K579" s="13">
        <v>175740000</v>
      </c>
      <c r="L579" s="13">
        <v>0.60903739381056676</v>
      </c>
      <c r="M579" s="13">
        <v>1757400000</v>
      </c>
      <c r="N579" s="13" t="s">
        <v>1345</v>
      </c>
      <c r="O579" s="13">
        <v>54.136818793897994</v>
      </c>
      <c r="P579" s="13">
        <v>504.78396354509061</v>
      </c>
      <c r="Q579" s="15"/>
      <c r="R579" s="20">
        <v>16.826132118169689</v>
      </c>
      <c r="T579" s="118">
        <v>-14.235647520466035</v>
      </c>
      <c r="U579" s="120">
        <v>-3.9286346224560909</v>
      </c>
      <c r="V579" s="20">
        <v>29.606589680936793</v>
      </c>
      <c r="W579" s="20">
        <v>53.033342023603424</v>
      </c>
      <c r="X579" s="20">
        <v>39.018231572407153</v>
      </c>
    </row>
    <row r="580" spans="1:24">
      <c r="A580" s="13" t="s">
        <v>173</v>
      </c>
      <c r="B580" s="13">
        <v>60</v>
      </c>
      <c r="C580" s="13" t="s">
        <v>372</v>
      </c>
      <c r="D580" s="14">
        <v>-368.54059118783147</v>
      </c>
      <c r="E580" s="17">
        <v>1.19</v>
      </c>
      <c r="F580" s="13" t="s">
        <v>353</v>
      </c>
      <c r="G580" s="13">
        <v>-129905290</v>
      </c>
      <c r="H580" s="13" t="s">
        <v>2093</v>
      </c>
      <c r="I580" s="13">
        <v>2.6841925816326531</v>
      </c>
      <c r="J580" s="13">
        <v>6576271825</v>
      </c>
      <c r="K580" s="13">
        <v>2450000000</v>
      </c>
      <c r="L580" s="13">
        <v>0.37255151021680888</v>
      </c>
      <c r="M580" s="13">
        <v>2450000000</v>
      </c>
      <c r="N580" s="13" t="s">
        <v>1346</v>
      </c>
      <c r="O580" s="13">
        <v>47.580953396127846</v>
      </c>
      <c r="P580" s="13">
        <v>151.17946836934215</v>
      </c>
      <c r="Q580" s="16" t="s">
        <v>2203</v>
      </c>
      <c r="R580" s="20">
        <v>5.0393156123114045</v>
      </c>
      <c r="T580" s="118">
        <v>-3.6270929235639171</v>
      </c>
      <c r="U580" s="120">
        <v>-3.4445214493341236</v>
      </c>
      <c r="V580" s="20">
        <v>27.40572885397134</v>
      </c>
      <c r="W580" s="20">
        <v>44.383728354454554</v>
      </c>
      <c r="X580" s="20">
        <v>39.294279648031058</v>
      </c>
    </row>
    <row r="581" spans="1:24">
      <c r="A581" s="13" t="s">
        <v>753</v>
      </c>
      <c r="B581" s="13">
        <v>60</v>
      </c>
      <c r="C581" s="13" t="s">
        <v>372</v>
      </c>
      <c r="D581" s="14">
        <v>7107.3473059397329</v>
      </c>
      <c r="E581" s="17">
        <v>33.619999999999997</v>
      </c>
      <c r="F581" s="13" t="s">
        <v>374</v>
      </c>
      <c r="G581" s="13">
        <v>0</v>
      </c>
      <c r="H581" s="13" t="s">
        <v>2094</v>
      </c>
      <c r="I581" s="13">
        <v>35.897434449363359</v>
      </c>
      <c r="J581" s="13">
        <v>355956160000</v>
      </c>
      <c r="K581" s="13">
        <v>9915922000</v>
      </c>
      <c r="L581" s="13">
        <v>0.91928575136893265</v>
      </c>
      <c r="M581" s="13">
        <v>327225426000</v>
      </c>
      <c r="N581" s="13" t="s">
        <v>1347</v>
      </c>
      <c r="O581" s="13">
        <v>406.56201047755781</v>
      </c>
      <c r="P581" s="13">
        <v>2438.8136746530454</v>
      </c>
      <c r="Q581" s="15"/>
      <c r="R581" s="20">
        <v>81.293789155101507</v>
      </c>
      <c r="T581" s="118">
        <v>-14.32365874041782</v>
      </c>
      <c r="U581" s="118">
        <v>33.663612105580256</v>
      </c>
      <c r="V581" s="20">
        <v>37.722328216791169</v>
      </c>
      <c r="W581" s="20">
        <v>68.670109019486873</v>
      </c>
      <c r="X581" s="20">
        <v>53.605953012770769</v>
      </c>
    </row>
    <row r="582" spans="1:24">
      <c r="A582" s="13" t="s">
        <v>754</v>
      </c>
      <c r="B582" s="13">
        <v>60</v>
      </c>
      <c r="C582" s="13" t="s">
        <v>372</v>
      </c>
      <c r="D582" s="14">
        <v>-338.10587612549625</v>
      </c>
      <c r="E582" s="17">
        <v>11.18</v>
      </c>
      <c r="F582" s="13" t="s">
        <v>699</v>
      </c>
      <c r="G582" s="13" t="s">
        <v>1055</v>
      </c>
      <c r="H582" s="13" t="s">
        <v>2095</v>
      </c>
      <c r="I582" s="13" t="s">
        <v>1051</v>
      </c>
      <c r="J582" s="13" t="s">
        <v>1056</v>
      </c>
      <c r="K582" s="13" t="s">
        <v>904</v>
      </c>
      <c r="L582" s="13" t="s">
        <v>1400</v>
      </c>
      <c r="M582" s="13" t="s">
        <v>2096</v>
      </c>
      <c r="N582" s="13" t="s">
        <v>2097</v>
      </c>
      <c r="P582" s="13">
        <v>703.26510108708965</v>
      </c>
      <c r="Q582" s="15"/>
      <c r="R582" s="20">
        <v>23.442170036236323</v>
      </c>
      <c r="T582" s="118">
        <v>-8.3643048895507022</v>
      </c>
      <c r="U582" s="118"/>
      <c r="V582" s="20">
        <v>35.79392252191343</v>
      </c>
      <c r="W582" s="20">
        <v>40.273226091228956</v>
      </c>
      <c r="X582" s="20"/>
    </row>
    <row r="583" spans="1:24">
      <c r="A583" s="13" t="s">
        <v>755</v>
      </c>
      <c r="B583" s="13">
        <v>60</v>
      </c>
      <c r="C583" s="13" t="s">
        <v>372</v>
      </c>
      <c r="D583" s="13">
        <v>-289.05699346708946</v>
      </c>
      <c r="E583" s="17">
        <v>1.1299999999999999</v>
      </c>
      <c r="F583" s="13" t="s">
        <v>699</v>
      </c>
      <c r="G583" s="13" t="s">
        <v>1024</v>
      </c>
      <c r="H583" s="13" t="s">
        <v>2098</v>
      </c>
      <c r="I583" s="13" t="s">
        <v>781</v>
      </c>
      <c r="J583" s="13" t="s">
        <v>1025</v>
      </c>
      <c r="K583" s="13" t="s">
        <v>953</v>
      </c>
      <c r="L583" s="13" t="s">
        <v>1196</v>
      </c>
      <c r="M583" s="13" t="s">
        <v>2099</v>
      </c>
      <c r="N583" s="13" t="s">
        <v>496</v>
      </c>
      <c r="P583" s="13">
        <v>656.34805946883375</v>
      </c>
      <c r="Q583" s="16" t="s">
        <v>2404</v>
      </c>
      <c r="R583" s="20">
        <v>21.878268648961125</v>
      </c>
      <c r="T583" s="118">
        <v>-1.475990558357434</v>
      </c>
      <c r="U583" s="120">
        <v>0.8118703304248287</v>
      </c>
      <c r="V583" s="20">
        <v>30.159026155205588</v>
      </c>
      <c r="W583" s="20">
        <v>49.76953482307372</v>
      </c>
      <c r="X583" s="20">
        <v>46.098946708271278</v>
      </c>
    </row>
    <row r="584" spans="1:24">
      <c r="A584" s="13" t="s">
        <v>146</v>
      </c>
      <c r="B584" s="13">
        <v>60</v>
      </c>
      <c r="C584" s="13" t="s">
        <v>372</v>
      </c>
      <c r="D584" s="14">
        <v>-8663.7867286981418</v>
      </c>
      <c r="E584" s="17">
        <v>66</v>
      </c>
      <c r="F584" s="13" t="s">
        <v>352</v>
      </c>
      <c r="G584" s="13">
        <v>-91204945</v>
      </c>
      <c r="H584" s="13" t="s">
        <v>1431</v>
      </c>
      <c r="I584" s="13">
        <v>66.559760749999995</v>
      </c>
      <c r="J584" s="13">
        <v>10649561720</v>
      </c>
      <c r="K584" s="13">
        <v>160000000</v>
      </c>
      <c r="L584" s="13">
        <v>0.97656601026769763</v>
      </c>
      <c r="M584" s="13">
        <v>10400000000</v>
      </c>
      <c r="N584" s="13" t="s">
        <v>996</v>
      </c>
      <c r="O584" s="13">
        <v>37.415970663860598</v>
      </c>
      <c r="P584" s="13">
        <v>394.85651216640281</v>
      </c>
      <c r="Q584" s="15"/>
      <c r="R584" s="20">
        <v>13.161883738880094</v>
      </c>
      <c r="T584" s="118">
        <v>-30.742075137740841</v>
      </c>
      <c r="U584" s="120">
        <v>4.1485765791787799</v>
      </c>
      <c r="V584" s="20">
        <v>41.462711147539707</v>
      </c>
      <c r="W584" s="20">
        <v>61.003294372284657</v>
      </c>
      <c r="X584" s="20">
        <v>47.996182217603398</v>
      </c>
    </row>
    <row r="585" spans="1:24">
      <c r="A585" s="13" t="s">
        <v>33</v>
      </c>
      <c r="B585" s="13">
        <v>60</v>
      </c>
      <c r="C585" s="13" t="s">
        <v>372</v>
      </c>
      <c r="D585" s="14">
        <v>-2000.9069680648395</v>
      </c>
      <c r="E585" s="17">
        <v>94</v>
      </c>
      <c r="F585" s="13" t="s">
        <v>233</v>
      </c>
      <c r="G585" s="13">
        <v>1543645</v>
      </c>
      <c r="H585" s="13" t="s">
        <v>2100</v>
      </c>
      <c r="I585" s="13">
        <v>20.783344679999999</v>
      </c>
      <c r="J585" s="13">
        <v>519583617</v>
      </c>
      <c r="K585" s="13">
        <v>25000000</v>
      </c>
      <c r="L585" s="13">
        <v>4.2822751280088953</v>
      </c>
      <c r="M585" s="13">
        <v>2225000000</v>
      </c>
      <c r="N585" s="13" t="s">
        <v>1351</v>
      </c>
      <c r="O585" s="13">
        <v>19.349633158093827</v>
      </c>
      <c r="P585" s="13">
        <v>1201.1743303460137</v>
      </c>
      <c r="Q585" s="15"/>
      <c r="R585" s="20">
        <v>40.039144344867125</v>
      </c>
      <c r="T585" s="118">
        <v>69.303539764233761</v>
      </c>
      <c r="U585" s="118">
        <v>183.33502679429307</v>
      </c>
      <c r="V585" s="20">
        <v>52.913978644888985</v>
      </c>
      <c r="W585" s="20">
        <v>76.646486324304107</v>
      </c>
      <c r="X585" s="20">
        <v>79.549720690339342</v>
      </c>
    </row>
    <row r="586" spans="1:24">
      <c r="A586" s="13" t="s">
        <v>89</v>
      </c>
      <c r="B586" s="13">
        <v>60</v>
      </c>
      <c r="C586" s="13" t="s">
        <v>372</v>
      </c>
      <c r="D586" s="14">
        <v>19163.08779545041</v>
      </c>
      <c r="E586" s="17">
        <v>39</v>
      </c>
      <c r="F586" s="13" t="s">
        <v>355</v>
      </c>
      <c r="G586" s="13">
        <v>51520744</v>
      </c>
      <c r="H586" s="13" t="s">
        <v>1432</v>
      </c>
      <c r="I586" s="13">
        <v>9.0319156324786327</v>
      </c>
      <c r="J586" s="13">
        <v>1056734129</v>
      </c>
      <c r="K586" s="13">
        <v>117000000</v>
      </c>
      <c r="L586" s="13">
        <v>4.0965838816018785</v>
      </c>
      <c r="M586" s="13">
        <v>4329000000</v>
      </c>
      <c r="N586" s="13" t="s">
        <v>1075</v>
      </c>
      <c r="O586" s="13">
        <v>56.930557551510638</v>
      </c>
      <c r="P586" s="13">
        <v>2903.5922609265722</v>
      </c>
      <c r="Q586" s="15"/>
      <c r="R586" s="20">
        <v>96.786408697552403</v>
      </c>
      <c r="T586" s="120">
        <v>32.31251078761435</v>
      </c>
      <c r="U586" s="120">
        <v>17.057172077043248</v>
      </c>
      <c r="V586" s="20">
        <v>51.256709362490966</v>
      </c>
      <c r="W586" s="20">
        <v>40.760169187913391</v>
      </c>
      <c r="X586" s="20">
        <v>63.00808609328277</v>
      </c>
    </row>
    <row r="587" spans="1:24">
      <c r="A587" s="13" t="s">
        <v>91</v>
      </c>
      <c r="B587" s="13">
        <v>60</v>
      </c>
      <c r="C587" s="13" t="s">
        <v>372</v>
      </c>
      <c r="D587" s="14">
        <v>-8613.741905263978</v>
      </c>
      <c r="E587" s="17">
        <v>33.36</v>
      </c>
      <c r="F587" s="13" t="s">
        <v>696</v>
      </c>
      <c r="G587" s="13">
        <v>-394278669</v>
      </c>
      <c r="H587" s="13" t="s">
        <v>2101</v>
      </c>
      <c r="I587" s="13">
        <v>89.673679403846151</v>
      </c>
      <c r="J587" s="13">
        <v>4663031329</v>
      </c>
      <c r="K587" s="13">
        <v>52000000</v>
      </c>
      <c r="L587" s="13">
        <v>0.36800095880290834</v>
      </c>
      <c r="M587" s="13">
        <v>1716000000</v>
      </c>
      <c r="N587" s="13" t="s">
        <v>643</v>
      </c>
      <c r="O587" s="13">
        <v>1.08233001750768</v>
      </c>
      <c r="P587" s="13">
        <v>210.13722337402533</v>
      </c>
      <c r="Q587" s="15"/>
      <c r="R587" s="20">
        <v>7.0045741124675107</v>
      </c>
      <c r="T587" s="118">
        <v>-15.735570614535916</v>
      </c>
      <c r="U587" s="120">
        <v>0.68681358211016175</v>
      </c>
      <c r="V587" s="20">
        <v>46.292786982575969</v>
      </c>
      <c r="W587" s="20">
        <v>45.560421898511869</v>
      </c>
      <c r="X587" s="20">
        <v>48.347964724842321</v>
      </c>
    </row>
    <row r="588" spans="1:24">
      <c r="A588" s="13" t="s">
        <v>240</v>
      </c>
      <c r="B588" s="13">
        <v>60</v>
      </c>
      <c r="C588" s="13" t="s">
        <v>372</v>
      </c>
      <c r="D588" s="14">
        <v>300580.51390163769</v>
      </c>
      <c r="E588" s="17">
        <v>619.5</v>
      </c>
      <c r="F588" s="13" t="s">
        <v>349</v>
      </c>
      <c r="G588" s="13">
        <v>-580466284</v>
      </c>
      <c r="H588" s="13" t="s">
        <v>1348</v>
      </c>
      <c r="I588" s="13">
        <v>67.111049771428569</v>
      </c>
      <c r="J588" s="13">
        <v>4697773484</v>
      </c>
      <c r="K588" s="13">
        <v>70000000</v>
      </c>
      <c r="L588" s="13">
        <v>10.25166499918028</v>
      </c>
      <c r="M588" s="13">
        <v>48160000000</v>
      </c>
      <c r="N588" s="13" t="s">
        <v>1209</v>
      </c>
      <c r="O588" s="13">
        <v>17.415546928552576</v>
      </c>
      <c r="P588" s="13">
        <v>1838.2332027766199</v>
      </c>
      <c r="Q588" s="15"/>
      <c r="R588" s="20">
        <v>61.274440092553995</v>
      </c>
      <c r="T588" s="120">
        <v>752.11229559985895</v>
      </c>
      <c r="U588" s="118">
        <v>894.62773411314231</v>
      </c>
      <c r="V588" s="20">
        <v>70.223596120850701</v>
      </c>
      <c r="W588" s="20">
        <v>67.928589151333597</v>
      </c>
      <c r="X588" s="20">
        <v>62.582073539239168</v>
      </c>
    </row>
    <row r="589" spans="1:24">
      <c r="A589" s="13" t="s">
        <v>268</v>
      </c>
      <c r="B589" s="13">
        <v>60</v>
      </c>
      <c r="C589" s="13" t="s">
        <v>372</v>
      </c>
      <c r="D589" s="14">
        <v>-729.20248237610781</v>
      </c>
      <c r="E589" s="17">
        <v>5.99</v>
      </c>
      <c r="F589" s="13" t="s">
        <v>375</v>
      </c>
      <c r="G589" s="13">
        <v>-1361636000</v>
      </c>
      <c r="H589" s="13" t="s">
        <v>2102</v>
      </c>
      <c r="I589" s="13">
        <v>24.394504999999999</v>
      </c>
      <c r="J589" s="13">
        <v>39031208000</v>
      </c>
      <c r="K589" s="13">
        <v>1600000000</v>
      </c>
      <c r="L589" s="13">
        <v>0.20496419173088365</v>
      </c>
      <c r="M589" s="13">
        <v>8000000000</v>
      </c>
      <c r="N589" s="13" t="s">
        <v>997</v>
      </c>
      <c r="O589" s="13">
        <v>58.527817293605082</v>
      </c>
      <c r="P589" s="13">
        <v>1723.7315868068708</v>
      </c>
      <c r="Q589" s="15"/>
      <c r="R589" s="20">
        <v>57.45771956022903</v>
      </c>
      <c r="T589" s="118">
        <v>-8.3116563351825068</v>
      </c>
      <c r="U589" s="120">
        <v>-21.906510171626216</v>
      </c>
      <c r="V589" s="20">
        <v>32.434725878250973</v>
      </c>
      <c r="W589" s="20">
        <v>37.898874561620524</v>
      </c>
      <c r="X589" s="20">
        <v>32.128797050186805</v>
      </c>
    </row>
    <row r="590" spans="1:24">
      <c r="A590" s="13" t="s">
        <v>266</v>
      </c>
      <c r="B590" s="13">
        <v>60</v>
      </c>
      <c r="C590" s="13" t="s">
        <v>372</v>
      </c>
      <c r="D590" s="14">
        <v>2669.9250767009275</v>
      </c>
      <c r="E590" s="17">
        <v>26.46</v>
      </c>
      <c r="F590" s="13" t="s">
        <v>375</v>
      </c>
      <c r="G590" s="13">
        <v>-3142265000</v>
      </c>
      <c r="H590" s="13" t="s">
        <v>2103</v>
      </c>
      <c r="I590" s="13">
        <v>78.625384551178101</v>
      </c>
      <c r="J590" s="13">
        <v>26375357000</v>
      </c>
      <c r="K590" s="13">
        <v>335456000</v>
      </c>
      <c r="L590" s="13">
        <v>0.30524492995488173</v>
      </c>
      <c r="M590" s="13">
        <v>8050944000</v>
      </c>
      <c r="N590" s="13" t="s">
        <v>1183</v>
      </c>
      <c r="O590" s="13">
        <v>82.337361774977069</v>
      </c>
      <c r="P590" s="13">
        <v>1905.4304288629769</v>
      </c>
      <c r="Q590" s="15"/>
      <c r="R590" s="20">
        <v>63.514347628765897</v>
      </c>
      <c r="T590" s="118">
        <v>-29.383477862228062</v>
      </c>
      <c r="U590" s="120">
        <v>-78.526796286170111</v>
      </c>
      <c r="V590" s="20">
        <v>34.289466774918893</v>
      </c>
      <c r="W590" s="20">
        <v>44.919461626751151</v>
      </c>
      <c r="X590" s="20">
        <v>32.339605989192499</v>
      </c>
    </row>
    <row r="591" spans="1:24">
      <c r="A591" s="13" t="s">
        <v>756</v>
      </c>
      <c r="B591" s="13">
        <v>60</v>
      </c>
      <c r="C591" s="13" t="s">
        <v>372</v>
      </c>
      <c r="D591" s="14">
        <v>-6709.5132886603533</v>
      </c>
      <c r="E591" s="17">
        <v>21.86</v>
      </c>
      <c r="F591" s="13" t="s">
        <v>689</v>
      </c>
      <c r="G591" s="13">
        <v>-5688287</v>
      </c>
      <c r="H591" s="13" t="s">
        <v>2104</v>
      </c>
      <c r="I591" s="13">
        <v>1.8445992666666666</v>
      </c>
      <c r="J591" s="13">
        <v>55337978</v>
      </c>
      <c r="K591" s="13">
        <v>30000000</v>
      </c>
      <c r="L591" s="13">
        <v>11.926709718233651</v>
      </c>
      <c r="M591" s="13">
        <v>660000000</v>
      </c>
      <c r="N591" s="13" t="s">
        <v>624</v>
      </c>
      <c r="O591" s="13">
        <v>3.2371993996780168</v>
      </c>
      <c r="P591" s="13">
        <v>219.82134888765341</v>
      </c>
      <c r="Q591" s="15"/>
      <c r="R591" s="20">
        <v>7.3273782962551142</v>
      </c>
      <c r="T591" s="118">
        <v>-39.662720298501668</v>
      </c>
      <c r="U591" s="118">
        <v>25.589263026587084</v>
      </c>
      <c r="V591" s="20">
        <v>30.551374082654569</v>
      </c>
      <c r="W591" s="20">
        <v>57.199249790900218</v>
      </c>
      <c r="X591" s="20">
        <v>47.150776475229044</v>
      </c>
    </row>
    <row r="592" spans="1:24">
      <c r="A592" s="13" t="s">
        <v>28</v>
      </c>
      <c r="B592" s="13">
        <v>60</v>
      </c>
      <c r="C592" s="13" t="s">
        <v>372</v>
      </c>
      <c r="D592" s="13">
        <v>-275.65194016152759</v>
      </c>
      <c r="E592" s="17">
        <v>1.9</v>
      </c>
      <c r="F592" s="13" t="s">
        <v>221</v>
      </c>
      <c r="G592" s="13">
        <v>171341389</v>
      </c>
      <c r="H592" s="13" t="s">
        <v>2105</v>
      </c>
      <c r="I592" s="13">
        <v>7.882282464347826</v>
      </c>
      <c r="J592" s="13">
        <v>27193874502</v>
      </c>
      <c r="K592" s="13">
        <v>3450000000</v>
      </c>
      <c r="L592" s="13">
        <v>0.12686680596934674</v>
      </c>
      <c r="M592" s="13">
        <v>3450000000</v>
      </c>
      <c r="N592" s="13" t="s">
        <v>1166</v>
      </c>
      <c r="O592" s="13">
        <v>20.565682265413518</v>
      </c>
      <c r="P592" s="13">
        <v>864.59688170791856</v>
      </c>
      <c r="Q592" s="16" t="s">
        <v>2405</v>
      </c>
      <c r="R592" s="20">
        <v>28.81989605693062</v>
      </c>
      <c r="T592" s="118">
        <v>-0.8615002366016089</v>
      </c>
      <c r="U592" s="120">
        <v>1.7929025906480356</v>
      </c>
      <c r="V592" s="20">
        <v>27.649364436193565</v>
      </c>
      <c r="W592" s="20">
        <v>53.538716806479449</v>
      </c>
      <c r="X592" s="20">
        <v>53.142558699589671</v>
      </c>
    </row>
    <row r="593" spans="1:24">
      <c r="A593" s="13" t="s">
        <v>38</v>
      </c>
      <c r="B593" s="13">
        <v>60</v>
      </c>
      <c r="C593" s="13" t="s">
        <v>372</v>
      </c>
      <c r="D593" s="14">
        <v>-6930.9577426894721</v>
      </c>
      <c r="E593" s="17">
        <v>20.38</v>
      </c>
      <c r="F593" s="13" t="s">
        <v>605</v>
      </c>
      <c r="G593" s="13">
        <v>-153589240</v>
      </c>
      <c r="H593" s="13" t="s">
        <v>2106</v>
      </c>
      <c r="I593" s="13">
        <v>-2.3221064047619047</v>
      </c>
      <c r="J593" s="13">
        <v>-97528469</v>
      </c>
      <c r="K593" s="13">
        <v>42000000</v>
      </c>
      <c r="L593" s="13" t="s">
        <v>2107</v>
      </c>
      <c r="M593" s="13">
        <v>798000000</v>
      </c>
      <c r="N593" s="13" t="s">
        <v>1167</v>
      </c>
      <c r="O593" s="13">
        <v>102.06882631398656</v>
      </c>
      <c r="P593" s="13">
        <v>498.93305894859742</v>
      </c>
      <c r="Q593" s="15"/>
      <c r="R593" s="20">
        <v>16.631101964953249</v>
      </c>
      <c r="T593" s="118">
        <v>-26.553070953300164</v>
      </c>
      <c r="U593" s="120">
        <v>-16.303484733566904</v>
      </c>
      <c r="V593" s="20">
        <v>31.746045513866719</v>
      </c>
      <c r="W593" s="20">
        <v>44.75101595911547</v>
      </c>
      <c r="X593" s="20">
        <v>42.030918818560529</v>
      </c>
    </row>
    <row r="594" spans="1:24">
      <c r="A594" s="13" t="s">
        <v>511</v>
      </c>
      <c r="B594" s="13">
        <v>60</v>
      </c>
      <c r="C594" s="13" t="s">
        <v>372</v>
      </c>
      <c r="D594" s="14">
        <v>-184.41460176187309</v>
      </c>
      <c r="E594" s="17">
        <v>1.76</v>
      </c>
      <c r="F594" s="13" t="s">
        <v>221</v>
      </c>
      <c r="G594" s="13">
        <v>-492287088</v>
      </c>
      <c r="H594" s="13" t="s">
        <v>2108</v>
      </c>
      <c r="I594" s="13">
        <v>5.9605757268292683</v>
      </c>
      <c r="J594" s="13">
        <v>4887672096</v>
      </c>
      <c r="K594" s="13">
        <v>820000000</v>
      </c>
      <c r="L594" s="13">
        <v>0.16776902866930785</v>
      </c>
      <c r="M594" s="13">
        <v>820000000</v>
      </c>
      <c r="N594" s="13" t="s">
        <v>1350</v>
      </c>
      <c r="O594" s="13">
        <v>38.606751960873375</v>
      </c>
      <c r="P594" s="13">
        <v>292.74199428305189</v>
      </c>
      <c r="Q594" s="15"/>
      <c r="R594" s="20">
        <v>9.7580664761017299</v>
      </c>
      <c r="T594" s="118">
        <v>-2.9017809093137914</v>
      </c>
      <c r="U594" s="120">
        <v>-9.8733399629333007</v>
      </c>
      <c r="V594" s="20">
        <v>20.754634421370415</v>
      </c>
      <c r="W594" s="20">
        <v>52.789673915705201</v>
      </c>
      <c r="X594" s="20">
        <v>39.528310451388876</v>
      </c>
    </row>
    <row r="595" spans="1:24">
      <c r="A595" s="13" t="s">
        <v>630</v>
      </c>
      <c r="B595" s="13">
        <v>60</v>
      </c>
      <c r="C595" s="13" t="s">
        <v>372</v>
      </c>
      <c r="D595" s="14">
        <v>-25839.255246579072</v>
      </c>
      <c r="E595" s="17">
        <v>40.76</v>
      </c>
      <c r="F595" s="13" t="s">
        <v>350</v>
      </c>
      <c r="G595" s="13">
        <v>-98818698</v>
      </c>
      <c r="H595" s="13" t="s">
        <v>2109</v>
      </c>
      <c r="I595" s="13">
        <v>33.449256136752133</v>
      </c>
      <c r="J595" s="13">
        <v>3913562968</v>
      </c>
      <c r="K595" s="13">
        <v>117000000</v>
      </c>
      <c r="L595" s="13">
        <v>1.1958412419237712</v>
      </c>
      <c r="M595" s="13">
        <v>4680000000</v>
      </c>
      <c r="N595" s="13" t="s">
        <v>962</v>
      </c>
      <c r="O595" s="13">
        <v>12.447001116925401</v>
      </c>
      <c r="P595" s="13">
        <v>80.60932680323387</v>
      </c>
      <c r="Q595" s="16" t="s">
        <v>2406</v>
      </c>
      <c r="R595" s="20">
        <v>2.6869775601077959</v>
      </c>
      <c r="T595" s="118">
        <v>-241.5015331553721</v>
      </c>
      <c r="U595" s="118"/>
      <c r="V595" s="20">
        <v>42.439322043132712</v>
      </c>
      <c r="W595" s="20">
        <v>36.572892169676777</v>
      </c>
      <c r="X595" s="20">
        <v>49.111456772666607</v>
      </c>
    </row>
    <row r="596" spans="1:24">
      <c r="A596" s="13" t="s">
        <v>130</v>
      </c>
      <c r="B596" s="13">
        <v>60</v>
      </c>
      <c r="C596" s="13" t="s">
        <v>372</v>
      </c>
      <c r="D596" s="14">
        <v>-1779.5291514944722</v>
      </c>
      <c r="E596" s="17">
        <v>10.52</v>
      </c>
      <c r="F596" s="13" t="s">
        <v>426</v>
      </c>
      <c r="G596" s="13">
        <v>-7762713</v>
      </c>
      <c r="H596" s="13" t="s">
        <v>2110</v>
      </c>
      <c r="I596" s="13">
        <v>2.526670234741784</v>
      </c>
      <c r="J596" s="13">
        <v>753453064</v>
      </c>
      <c r="K596" s="13">
        <v>298200000</v>
      </c>
      <c r="L596" s="13">
        <v>3.9577780521176567</v>
      </c>
      <c r="M596" s="13">
        <v>2982000000</v>
      </c>
      <c r="N596" s="13" t="s">
        <v>1349</v>
      </c>
      <c r="O596" s="13">
        <v>24.993520669107358</v>
      </c>
      <c r="P596" s="13">
        <v>143.49607746481067</v>
      </c>
      <c r="Q596" s="15"/>
      <c r="R596" s="20">
        <v>4.7832025821603557</v>
      </c>
      <c r="T596" s="118">
        <v>-9.8070821204711223</v>
      </c>
      <c r="U596" s="120">
        <v>-12.265429810450588</v>
      </c>
      <c r="V596" s="20">
        <v>49.28124369043298</v>
      </c>
      <c r="W596" s="20">
        <v>44.64176765248309</v>
      </c>
      <c r="X596" s="20">
        <v>43.557666356529779</v>
      </c>
    </row>
    <row r="597" spans="1:24">
      <c r="A597" s="13" t="s">
        <v>0</v>
      </c>
      <c r="B597" s="13">
        <v>60</v>
      </c>
      <c r="C597" s="13" t="s">
        <v>372</v>
      </c>
      <c r="D597" s="14">
        <v>-11842.09052170452</v>
      </c>
      <c r="E597" s="17">
        <v>30.3</v>
      </c>
      <c r="F597" s="13" t="s">
        <v>287</v>
      </c>
      <c r="G597" s="13">
        <v>21625828</v>
      </c>
      <c r="H597" s="13" t="s">
        <v>2111</v>
      </c>
      <c r="I597" s="13">
        <v>79.461730968816255</v>
      </c>
      <c r="J597" s="13">
        <v>11903282434</v>
      </c>
      <c r="K597" s="13">
        <v>149798932</v>
      </c>
      <c r="L597" s="13">
        <v>0.37754022765717399</v>
      </c>
      <c r="M597" s="13">
        <v>4493967960</v>
      </c>
      <c r="N597" s="13" t="s">
        <v>998</v>
      </c>
      <c r="O597" s="13">
        <v>53.947790459449898</v>
      </c>
      <c r="P597" s="13">
        <v>430.05171177489024</v>
      </c>
      <c r="Q597" s="15"/>
      <c r="R597" s="20">
        <v>14.335057059163008</v>
      </c>
      <c r="T597" s="118">
        <v>-39.780380341417683</v>
      </c>
      <c r="U597" s="120">
        <v>27.156391975347205</v>
      </c>
      <c r="V597" s="20">
        <v>28.276905353710383</v>
      </c>
      <c r="W597" s="20">
        <v>61.877319389385107</v>
      </c>
      <c r="X597" s="20">
        <v>47.451445729588173</v>
      </c>
    </row>
    <row r="598" spans="1:24">
      <c r="A598" s="13" t="s">
        <v>757</v>
      </c>
      <c r="B598" s="13">
        <v>60</v>
      </c>
      <c r="C598" s="13" t="s">
        <v>372</v>
      </c>
      <c r="D598" s="13">
        <v>-4481.772101201962</v>
      </c>
      <c r="E598" s="17">
        <v>21.98</v>
      </c>
      <c r="F598" s="13" t="s">
        <v>376</v>
      </c>
      <c r="G598" s="13">
        <v>-3766086</v>
      </c>
      <c r="H598" s="13" t="s">
        <v>2112</v>
      </c>
      <c r="I598" s="13">
        <v>18.114343117794487</v>
      </c>
      <c r="J598" s="13">
        <v>903452863</v>
      </c>
      <c r="K598" s="13">
        <v>49875000</v>
      </c>
      <c r="L598" s="13">
        <v>1.1040974475278187</v>
      </c>
      <c r="M598" s="13">
        <v>997500000</v>
      </c>
      <c r="N598" s="13" t="s">
        <v>1168</v>
      </c>
      <c r="O598" s="13">
        <v>9.0611392962528559</v>
      </c>
      <c r="P598" s="13">
        <v>1073.3660566328165</v>
      </c>
      <c r="Q598" s="15"/>
      <c r="R598" s="20">
        <v>35.778868554427213</v>
      </c>
      <c r="T598" s="118">
        <v>-16.703961639049467</v>
      </c>
      <c r="U598" s="120">
        <v>18.017682266733672</v>
      </c>
      <c r="V598" s="20">
        <v>49.921477551839786</v>
      </c>
      <c r="W598" s="20">
        <v>64.942224363412578</v>
      </c>
      <c r="X598" s="20">
        <v>48.84587562801827</v>
      </c>
    </row>
    <row r="599" spans="1:24">
      <c r="A599" s="13" t="s">
        <v>758</v>
      </c>
      <c r="B599" s="13">
        <v>60</v>
      </c>
      <c r="C599" s="13" t="s">
        <v>372</v>
      </c>
      <c r="D599" s="14">
        <v>-4319.9384428065459</v>
      </c>
      <c r="E599" s="17">
        <v>13</v>
      </c>
      <c r="F599" s="13" t="s">
        <v>353</v>
      </c>
      <c r="G599" s="13" t="s">
        <v>999</v>
      </c>
      <c r="H599" s="13" t="s">
        <v>2113</v>
      </c>
      <c r="I599" s="13" t="s">
        <v>1000</v>
      </c>
      <c r="J599" s="13" t="s">
        <v>1001</v>
      </c>
      <c r="K599" s="13" t="s">
        <v>791</v>
      </c>
      <c r="L599" s="13" t="s">
        <v>843</v>
      </c>
      <c r="M599" s="13" t="s">
        <v>2114</v>
      </c>
      <c r="N599" s="13" t="s">
        <v>2115</v>
      </c>
      <c r="O599" s="13">
        <v>9.0611392962528559</v>
      </c>
      <c r="P599" s="13">
        <v>526.77458277156052</v>
      </c>
      <c r="Q599" s="16" t="s">
        <v>2407</v>
      </c>
      <c r="R599" s="20">
        <v>17.559152759052019</v>
      </c>
      <c r="T599" s="118">
        <v>-21.469936407455226</v>
      </c>
      <c r="U599" s="120">
        <v>-61.022156850563825</v>
      </c>
      <c r="V599" s="20">
        <v>47.900831008240075</v>
      </c>
      <c r="W599" s="20">
        <v>75.299547232329289</v>
      </c>
      <c r="X599" s="20">
        <v>38.648685293297376</v>
      </c>
    </row>
    <row r="600" spans="1:24">
      <c r="A600" s="13" t="s">
        <v>132</v>
      </c>
      <c r="B600" s="13">
        <v>60</v>
      </c>
      <c r="C600" s="13" t="s">
        <v>372</v>
      </c>
      <c r="D600" s="14">
        <v>-19380.471413703901</v>
      </c>
      <c r="E600" s="17">
        <v>32.24</v>
      </c>
      <c r="F600" s="13" t="s">
        <v>351</v>
      </c>
      <c r="G600" s="13">
        <v>247915948</v>
      </c>
      <c r="H600" s="13" t="s">
        <v>2116</v>
      </c>
      <c r="I600" s="13">
        <v>12.817809864788732</v>
      </c>
      <c r="J600" s="13">
        <v>4550322502</v>
      </c>
      <c r="K600" s="13">
        <v>355000000</v>
      </c>
      <c r="L600" s="13">
        <v>2.4185098957629885</v>
      </c>
      <c r="M600" s="13">
        <v>11005000000</v>
      </c>
      <c r="N600" s="13" t="s">
        <v>1169</v>
      </c>
      <c r="O600" s="13">
        <v>81.716508291447752</v>
      </c>
      <c r="P600" s="13">
        <v>656.19133389046976</v>
      </c>
      <c r="Q600" s="16" t="s">
        <v>2408</v>
      </c>
      <c r="R600" s="20">
        <v>21.87304446301566</v>
      </c>
      <c r="T600" s="118">
        <v>33.484401177000649</v>
      </c>
      <c r="U600" s="118">
        <v>54.486514371664292</v>
      </c>
      <c r="V600" s="20">
        <v>41.803106697266827</v>
      </c>
      <c r="W600" s="20">
        <v>50.235152247843054</v>
      </c>
      <c r="X600" s="20">
        <v>65.544854416981849</v>
      </c>
    </row>
    <row r="601" spans="1:24">
      <c r="A601" s="13" t="s">
        <v>82</v>
      </c>
      <c r="B601" s="13">
        <v>60</v>
      </c>
      <c r="C601" s="13" t="s">
        <v>372</v>
      </c>
      <c r="D601" s="14">
        <v>-316.43905035331875</v>
      </c>
      <c r="E601" s="17">
        <v>1.1299999999999999</v>
      </c>
      <c r="F601" s="13" t="s">
        <v>349</v>
      </c>
      <c r="G601" s="13">
        <v>-92350724</v>
      </c>
      <c r="H601" s="13" t="s">
        <v>2117</v>
      </c>
      <c r="I601" s="13">
        <v>2.1424797100775193</v>
      </c>
      <c r="J601" s="13">
        <v>1381899413</v>
      </c>
      <c r="K601" s="13">
        <v>645000000</v>
      </c>
      <c r="L601" s="13">
        <v>0.46674887761892409</v>
      </c>
      <c r="M601" s="13">
        <v>645000000</v>
      </c>
      <c r="N601" s="13" t="s">
        <v>1351</v>
      </c>
      <c r="O601" s="13">
        <v>0.43120676716063711</v>
      </c>
      <c r="P601" s="13">
        <v>103.55040537254838</v>
      </c>
      <c r="Q601" s="15"/>
      <c r="R601" s="20">
        <v>3.4516801790849461</v>
      </c>
      <c r="T601" s="118">
        <v>-2.0986991802965393</v>
      </c>
      <c r="U601" s="120">
        <v>-3.6916225281508264</v>
      </c>
      <c r="V601" s="20">
        <v>31.109658046869743</v>
      </c>
      <c r="W601" s="20">
        <v>42.352862751792983</v>
      </c>
      <c r="X601" s="20">
        <v>37.544498313359213</v>
      </c>
    </row>
    <row r="602" spans="1:24">
      <c r="A602" s="13" t="s">
        <v>223</v>
      </c>
      <c r="B602" s="13">
        <v>60</v>
      </c>
      <c r="C602" s="13" t="s">
        <v>372</v>
      </c>
      <c r="D602" s="14">
        <v>-7494.0017780986072</v>
      </c>
      <c r="E602" s="17">
        <v>223.2</v>
      </c>
      <c r="F602" s="13" t="s">
        <v>221</v>
      </c>
      <c r="G602" s="13">
        <v>195144717</v>
      </c>
      <c r="H602" s="13" t="s">
        <v>2118</v>
      </c>
      <c r="I602" s="13">
        <v>117.74918795882937</v>
      </c>
      <c r="J602" s="13">
        <v>28485883551</v>
      </c>
      <c r="K602" s="13">
        <v>241920000</v>
      </c>
      <c r="L602" s="13">
        <v>1.8598854378220653</v>
      </c>
      <c r="M602" s="13">
        <v>52980480000</v>
      </c>
      <c r="N602" s="13" t="s">
        <v>1002</v>
      </c>
      <c r="O602" s="13">
        <v>5.3348550683884595</v>
      </c>
      <c r="P602" s="13">
        <v>874.77746774098887</v>
      </c>
      <c r="Q602" s="15"/>
      <c r="R602" s="20">
        <v>29.159248924699629</v>
      </c>
      <c r="T602" s="118">
        <v>188.19642591458631</v>
      </c>
      <c r="U602" s="118">
        <v>466.3716926350952</v>
      </c>
      <c r="V602" s="20">
        <v>64.240420989665921</v>
      </c>
      <c r="W602" s="20">
        <v>53.078053321247161</v>
      </c>
      <c r="X602" s="20">
        <v>81.03659477954578</v>
      </c>
    </row>
    <row r="603" spans="1:24">
      <c r="A603" s="13" t="s">
        <v>542</v>
      </c>
      <c r="B603" s="13">
        <v>60</v>
      </c>
      <c r="C603" s="13" t="s">
        <v>372</v>
      </c>
      <c r="D603" s="13">
        <v>986.60239570129704</v>
      </c>
      <c r="E603" s="17">
        <v>21.98</v>
      </c>
      <c r="F603" s="13" t="s">
        <v>375</v>
      </c>
      <c r="G603" s="13">
        <v>-43799995</v>
      </c>
      <c r="H603" s="13" t="s">
        <v>2119</v>
      </c>
      <c r="I603" s="13">
        <v>25.334272698835274</v>
      </c>
      <c r="J603" s="13">
        <v>7612948946</v>
      </c>
      <c r="K603" s="13">
        <v>300500000</v>
      </c>
      <c r="L603" s="13">
        <v>0.86838885258432674</v>
      </c>
      <c r="M603" s="13">
        <v>6611000000</v>
      </c>
      <c r="N603" s="13" t="s">
        <v>2120</v>
      </c>
      <c r="O603" s="13">
        <v>27.2664171710788</v>
      </c>
      <c r="P603" s="13">
        <v>1371.9637422927151</v>
      </c>
      <c r="Q603" s="15"/>
      <c r="R603" s="20">
        <v>45.732124743090502</v>
      </c>
      <c r="T603" s="118">
        <v>-13.954234683454345</v>
      </c>
      <c r="U603" s="118"/>
      <c r="V603" s="20">
        <v>40.282915455632825</v>
      </c>
      <c r="W603" s="20">
        <v>38.183292963281509</v>
      </c>
      <c r="X603" s="20">
        <v>38.383473211084862</v>
      </c>
    </row>
    <row r="604" spans="1:24">
      <c r="A604" s="13" t="s">
        <v>759</v>
      </c>
      <c r="B604" s="13">
        <v>60</v>
      </c>
      <c r="C604" s="13" t="s">
        <v>372</v>
      </c>
      <c r="D604" s="14">
        <v>3973.7309954110601</v>
      </c>
      <c r="E604" s="17">
        <v>35.9</v>
      </c>
      <c r="F604" s="13" t="s">
        <v>374</v>
      </c>
      <c r="G604" s="13">
        <v>0</v>
      </c>
      <c r="H604" s="13" t="s">
        <v>2121</v>
      </c>
      <c r="I604" s="13">
        <v>32.098157451636077</v>
      </c>
      <c r="J604" s="13">
        <v>271134773000</v>
      </c>
      <c r="K604" s="13">
        <v>8447051000</v>
      </c>
      <c r="L604" s="13">
        <v>1.0904052686742618</v>
      </c>
      <c r="M604" s="13">
        <v>295646785000</v>
      </c>
      <c r="N604" s="13" t="s">
        <v>1170</v>
      </c>
      <c r="O604" s="13">
        <v>360.19262975459509</v>
      </c>
      <c r="P604" s="13">
        <v>899.26739250458638</v>
      </c>
      <c r="Q604" s="15"/>
      <c r="R604" s="20">
        <v>29.975579750152878</v>
      </c>
      <c r="T604" s="118">
        <v>-14.389551707775823</v>
      </c>
      <c r="U604" s="120">
        <v>31.353403268514128</v>
      </c>
      <c r="V604" s="20">
        <v>46.41317657339922</v>
      </c>
      <c r="W604" s="20">
        <v>70.158094150270983</v>
      </c>
      <c r="X604" s="20">
        <v>52.883692482392853</v>
      </c>
    </row>
    <row r="605" spans="1:24">
      <c r="A605" s="13" t="s">
        <v>181</v>
      </c>
      <c r="B605" s="13">
        <v>60</v>
      </c>
      <c r="C605" s="13" t="s">
        <v>372</v>
      </c>
      <c r="D605" s="14">
        <v>-845.22665695254682</v>
      </c>
      <c r="E605" s="17">
        <v>2.63</v>
      </c>
      <c r="F605" s="13" t="s">
        <v>200</v>
      </c>
      <c r="G605" s="13">
        <v>70090339</v>
      </c>
      <c r="H605" s="13" t="s">
        <v>2122</v>
      </c>
      <c r="I605" s="13">
        <v>1.91952203</v>
      </c>
      <c r="J605" s="13">
        <v>959761015</v>
      </c>
      <c r="K605" s="13">
        <v>500000000</v>
      </c>
      <c r="L605" s="13">
        <v>1.04192604655858</v>
      </c>
      <c r="M605" s="13">
        <v>1000000000</v>
      </c>
      <c r="N605" s="13" t="s">
        <v>1352</v>
      </c>
      <c r="O605" s="13">
        <v>52.723015007891988</v>
      </c>
      <c r="P605" s="13">
        <v>111.69222727893779</v>
      </c>
      <c r="Q605" s="16" t="s">
        <v>2203</v>
      </c>
      <c r="R605" s="20">
        <v>3.72307424263126</v>
      </c>
      <c r="T605" s="118">
        <v>-3.5802402368743813</v>
      </c>
      <c r="U605" s="120">
        <v>-10.308668619221262</v>
      </c>
      <c r="V605" s="20">
        <v>32.138419942045878</v>
      </c>
      <c r="W605" s="20">
        <v>59.705628452789021</v>
      </c>
      <c r="X605" s="20">
        <v>33.468220772958759</v>
      </c>
    </row>
    <row r="606" spans="1:24">
      <c r="A606" s="13" t="s">
        <v>427</v>
      </c>
      <c r="B606" s="13">
        <v>60</v>
      </c>
      <c r="C606" s="13" t="s">
        <v>372</v>
      </c>
      <c r="D606" s="14">
        <v>-16071.924905297763</v>
      </c>
      <c r="E606" s="17">
        <v>43.4</v>
      </c>
      <c r="F606" s="13" t="s">
        <v>390</v>
      </c>
      <c r="G606" s="13" t="s">
        <v>1003</v>
      </c>
      <c r="H606" s="13" t="s">
        <v>1434</v>
      </c>
      <c r="I606" s="13" t="s">
        <v>828</v>
      </c>
      <c r="J606" s="13" t="s">
        <v>1004</v>
      </c>
      <c r="K606" s="13" t="s">
        <v>1005</v>
      </c>
      <c r="L606" s="13" t="s">
        <v>796</v>
      </c>
      <c r="M606" s="13" t="s">
        <v>2123</v>
      </c>
      <c r="N606" s="13" t="s">
        <v>1179</v>
      </c>
      <c r="O606" s="13">
        <v>52.723015007891988</v>
      </c>
      <c r="P606" s="13">
        <v>382.5622891374955</v>
      </c>
      <c r="Q606" s="15"/>
      <c r="R606" s="20">
        <v>12.752076304583182</v>
      </c>
      <c r="T606" s="118">
        <v>-34.857744308487213</v>
      </c>
      <c r="U606" s="120">
        <v>-15.952876692993812</v>
      </c>
      <c r="V606" s="20">
        <v>40.74154073090692</v>
      </c>
      <c r="W606" s="20">
        <v>33.001582277197699</v>
      </c>
      <c r="X606" s="20">
        <v>43.569755084033154</v>
      </c>
    </row>
    <row r="607" spans="1:24">
      <c r="A607" s="13" t="s">
        <v>19</v>
      </c>
      <c r="B607" s="13">
        <v>60</v>
      </c>
      <c r="C607" s="13" t="s">
        <v>372</v>
      </c>
      <c r="D607" s="14">
        <v>-4004.6824194549213</v>
      </c>
      <c r="E607" s="17">
        <v>7.36</v>
      </c>
      <c r="F607" s="13" t="s">
        <v>287</v>
      </c>
      <c r="G607" s="13">
        <v>35267669</v>
      </c>
      <c r="H607" s="13" t="s">
        <v>2124</v>
      </c>
      <c r="I607" s="13">
        <v>10.167139385416666</v>
      </c>
      <c r="J607" s="13">
        <v>4880226905</v>
      </c>
      <c r="K607" s="13">
        <v>480000000</v>
      </c>
      <c r="L607" s="13">
        <v>0.68849257737535463</v>
      </c>
      <c r="M607" s="13">
        <v>3360000000</v>
      </c>
      <c r="N607" s="13" t="s">
        <v>941</v>
      </c>
      <c r="O607" s="13">
        <v>25.272516359951695</v>
      </c>
      <c r="P607" s="13">
        <v>554.00802005788842</v>
      </c>
      <c r="Q607" s="15"/>
      <c r="R607" s="20">
        <v>18.466934001929612</v>
      </c>
      <c r="T607" s="118">
        <v>0.1048241098543734</v>
      </c>
      <c r="U607" s="120">
        <v>6.9420892999390649</v>
      </c>
      <c r="V607" s="20">
        <v>46.72934108205434</v>
      </c>
      <c r="W607" s="20">
        <v>61.613626742699012</v>
      </c>
      <c r="X607" s="20">
        <v>55.354970338078289</v>
      </c>
    </row>
    <row r="608" spans="1:24">
      <c r="A608" s="13" t="s">
        <v>123</v>
      </c>
      <c r="B608" s="13">
        <v>60</v>
      </c>
      <c r="C608" s="13" t="s">
        <v>372</v>
      </c>
      <c r="D608" s="14">
        <v>-196.35780910213231</v>
      </c>
      <c r="E608" s="17">
        <v>0.8</v>
      </c>
      <c r="F608" s="13" t="s">
        <v>376</v>
      </c>
      <c r="G608" s="13">
        <v>-116222603</v>
      </c>
      <c r="H608" s="13" t="s">
        <v>2125</v>
      </c>
      <c r="I608" s="13">
        <v>3.2982728508753532</v>
      </c>
      <c r="J608" s="13">
        <v>5623639508</v>
      </c>
      <c r="K608" s="13">
        <v>1705025558</v>
      </c>
      <c r="L608" s="13">
        <v>0.25771063778862691</v>
      </c>
      <c r="M608" s="13">
        <v>1449271724.3</v>
      </c>
      <c r="N608" s="13" t="s">
        <v>1353</v>
      </c>
      <c r="O608" s="13">
        <v>6.3158334581878233</v>
      </c>
      <c r="P608" s="13">
        <v>532.69674502400028</v>
      </c>
      <c r="Q608" s="16" t="s">
        <v>2203</v>
      </c>
      <c r="R608" s="20">
        <v>17.756558167466675</v>
      </c>
      <c r="T608" s="118">
        <v>-2.3255887107519824</v>
      </c>
      <c r="U608" s="120">
        <v>-1.5678626435014964</v>
      </c>
      <c r="V608" s="20">
        <v>38.492345160874393</v>
      </c>
      <c r="W608" s="20">
        <v>49.074335663464772</v>
      </c>
      <c r="X608" s="20">
        <v>40.489124650278953</v>
      </c>
    </row>
    <row r="609" spans="1:24">
      <c r="A609" s="13" t="s">
        <v>340</v>
      </c>
      <c r="B609" s="13">
        <v>60</v>
      </c>
      <c r="C609" s="13" t="s">
        <v>372</v>
      </c>
      <c r="D609" s="13">
        <v>-1341.166769756672</v>
      </c>
      <c r="E609" s="17">
        <v>9.86</v>
      </c>
      <c r="F609" s="13" t="s">
        <v>233</v>
      </c>
      <c r="G609" s="13">
        <v>896857779</v>
      </c>
      <c r="H609" s="13" t="s">
        <v>2126</v>
      </c>
      <c r="I609" s="13">
        <v>14.515079540561924</v>
      </c>
      <c r="J609" s="13">
        <v>15777601159</v>
      </c>
      <c r="K609" s="13">
        <v>1086980000</v>
      </c>
      <c r="L609" s="13">
        <v>0.62004482819744733</v>
      </c>
      <c r="M609" s="13">
        <v>9782820000</v>
      </c>
      <c r="N609" s="13" t="s">
        <v>1354</v>
      </c>
      <c r="O609" s="13">
        <v>59.472122772864125</v>
      </c>
      <c r="P609" s="13">
        <v>278.29237955058898</v>
      </c>
      <c r="Q609" s="15"/>
      <c r="R609" s="20">
        <v>9.2764126516862984</v>
      </c>
      <c r="T609" s="118">
        <v>-2.0899736489692522</v>
      </c>
      <c r="U609" s="120">
        <v>-1.9119325363759998</v>
      </c>
      <c r="V609" s="20">
        <v>55.46890012180296</v>
      </c>
      <c r="W609" s="20">
        <v>33.332797372882844</v>
      </c>
      <c r="X609" s="20">
        <v>50.148175112640658</v>
      </c>
    </row>
    <row r="610" spans="1:24">
      <c r="A610" s="13" t="s">
        <v>678</v>
      </c>
      <c r="B610" s="13">
        <v>60</v>
      </c>
      <c r="C610" s="13" t="s">
        <v>372</v>
      </c>
      <c r="D610" s="14">
        <v>-713.6217491526686</v>
      </c>
      <c r="E610" s="17">
        <v>9.5</v>
      </c>
      <c r="F610" s="13" t="s">
        <v>221</v>
      </c>
      <c r="G610" s="13">
        <v>184943299</v>
      </c>
      <c r="H610" s="13" t="s">
        <v>2127</v>
      </c>
      <c r="I610" s="13">
        <v>4.5363827028753994</v>
      </c>
      <c r="J610" s="13">
        <v>2839775572</v>
      </c>
      <c r="K610" s="13">
        <v>626000000</v>
      </c>
      <c r="L610" s="13">
        <v>1.9839595972128463</v>
      </c>
      <c r="M610" s="13">
        <v>5634000000</v>
      </c>
      <c r="N610" s="13" t="s">
        <v>1171</v>
      </c>
      <c r="O610" s="13">
        <v>72.868133229381698</v>
      </c>
      <c r="P610" s="13">
        <v>548.39648230136936</v>
      </c>
      <c r="Q610" s="15"/>
      <c r="R610" s="20">
        <v>18.27988274337898</v>
      </c>
      <c r="T610" s="118">
        <v>-27.589644981116237</v>
      </c>
      <c r="U610" s="118"/>
      <c r="V610" s="20">
        <v>30.036020193135169</v>
      </c>
      <c r="W610" s="20">
        <v>42.534442998676077</v>
      </c>
      <c r="X610" s="20"/>
    </row>
    <row r="611" spans="1:24">
      <c r="A611" s="13" t="s">
        <v>763</v>
      </c>
      <c r="B611" s="13">
        <v>60</v>
      </c>
      <c r="C611" s="13" t="s">
        <v>372</v>
      </c>
      <c r="D611" s="14">
        <v>-32234.428470748851</v>
      </c>
      <c r="E611" s="17">
        <v>21</v>
      </c>
      <c r="F611" s="13" t="s">
        <v>221</v>
      </c>
      <c r="G611" s="13">
        <v>-28917987</v>
      </c>
      <c r="H611" s="13" t="s">
        <v>2128</v>
      </c>
      <c r="I611" s="13">
        <v>14.998975453843959</v>
      </c>
      <c r="J611" s="13">
        <v>3157167716</v>
      </c>
      <c r="K611" s="13">
        <v>210492225</v>
      </c>
      <c r="L611" s="13">
        <v>1.4000956308397776</v>
      </c>
      <c r="M611" s="13">
        <v>4420336725</v>
      </c>
      <c r="N611" s="13" t="s">
        <v>1171</v>
      </c>
      <c r="O611" s="13">
        <v>13.81744201004169</v>
      </c>
      <c r="P611" s="13">
        <v>409.56335465876424</v>
      </c>
      <c r="Q611" s="15"/>
      <c r="R611" s="20">
        <v>13.652111821958808</v>
      </c>
      <c r="T611" s="118"/>
      <c r="U611" s="118"/>
      <c r="V611" s="20">
        <v>20.60452914947788</v>
      </c>
      <c r="W611" s="20">
        <v>37.399530610425117</v>
      </c>
      <c r="X611" s="20"/>
    </row>
    <row r="612" spans="1:24">
      <c r="A612" s="13" t="s">
        <v>339</v>
      </c>
      <c r="B612" s="13">
        <v>60</v>
      </c>
      <c r="C612" s="13" t="s">
        <v>372</v>
      </c>
      <c r="D612" s="14">
        <v>3024.3647031439382</v>
      </c>
      <c r="E612" s="17">
        <v>19.7</v>
      </c>
      <c r="F612" s="13" t="s">
        <v>221</v>
      </c>
      <c r="G612" s="13">
        <v>378526912</v>
      </c>
      <c r="H612" s="13" t="s">
        <v>2129</v>
      </c>
      <c r="I612" s="13">
        <v>18.684889949335481</v>
      </c>
      <c r="J612" s="13">
        <v>87699773164</v>
      </c>
      <c r="K612" s="13">
        <v>4693620000</v>
      </c>
      <c r="L612" s="13">
        <v>1.0168644317156241</v>
      </c>
      <c r="M612" s="13">
        <v>89178780000</v>
      </c>
      <c r="N612" s="13" t="s">
        <v>2130</v>
      </c>
      <c r="O612" s="13">
        <v>17.722282723905966</v>
      </c>
      <c r="P612" s="13">
        <v>1226.8564644349494</v>
      </c>
      <c r="Q612" s="15"/>
      <c r="R612" s="20">
        <v>40.895215481164982</v>
      </c>
      <c r="T612" s="118">
        <v>-5.618541194897908</v>
      </c>
      <c r="U612" s="118">
        <v>19.252413188049431</v>
      </c>
      <c r="V612" s="20">
        <v>63.354583275951796</v>
      </c>
      <c r="W612" s="20">
        <v>73.624697370502105</v>
      </c>
      <c r="X612" s="20">
        <v>53.377584635523867</v>
      </c>
    </row>
    <row r="613" spans="1:24">
      <c r="A613" s="13" t="s">
        <v>2135</v>
      </c>
      <c r="B613" s="13">
        <v>60</v>
      </c>
      <c r="C613" s="13" t="s">
        <v>372</v>
      </c>
      <c r="D613" s="13">
        <v>-293.05542708118361</v>
      </c>
      <c r="E613" s="17">
        <v>2.35</v>
      </c>
      <c r="G613" s="13">
        <v>-3064127000</v>
      </c>
      <c r="I613" s="13">
        <v>12.215866999999999</v>
      </c>
      <c r="J613" s="13">
        <v>61079335000</v>
      </c>
      <c r="K613" s="13">
        <v>5000000000</v>
      </c>
      <c r="L613" s="13">
        <v>0.16372149434829308</v>
      </c>
      <c r="M613" s="13">
        <v>10000000000</v>
      </c>
      <c r="O613" s="13">
        <v>54.768695200955861</v>
      </c>
      <c r="P613" s="13">
        <v>1320.2620809525797</v>
      </c>
      <c r="Q613" s="15"/>
      <c r="R613" s="20">
        <v>44.008736031752655</v>
      </c>
      <c r="T613" s="118">
        <v>-3.4683144902598162</v>
      </c>
      <c r="U613" s="120">
        <v>-3.2814868354605453</v>
      </c>
      <c r="V613" s="20">
        <v>25.594863534557845</v>
      </c>
      <c r="W613" s="20">
        <v>42.370741647297514</v>
      </c>
      <c r="X613" s="20">
        <v>35.609604188301986</v>
      </c>
    </row>
    <row r="614" spans="1:24">
      <c r="A614" s="13" t="s">
        <v>2160</v>
      </c>
      <c r="B614" s="13">
        <v>60</v>
      </c>
      <c r="C614" s="13" t="s">
        <v>372</v>
      </c>
      <c r="E614" s="17">
        <v>80.8</v>
      </c>
      <c r="G614" s="13">
        <v>42544831</v>
      </c>
      <c r="I614" s="13">
        <v>9.7399833428571423</v>
      </c>
      <c r="J614" s="13">
        <v>3408994170</v>
      </c>
      <c r="K614" s="13">
        <v>350000000</v>
      </c>
      <c r="L614" s="13">
        <v>8.2135664080645814</v>
      </c>
      <c r="M614" s="13">
        <v>28000000000</v>
      </c>
      <c r="O614" s="13">
        <v>69.473797635325809</v>
      </c>
      <c r="Q614" s="15"/>
      <c r="T614" s="118"/>
      <c r="U614" s="118"/>
      <c r="V614" s="20">
        <v>68.486225993929892</v>
      </c>
      <c r="W614" s="20">
        <v>51.849841515671862</v>
      </c>
      <c r="X614" s="20"/>
    </row>
    <row r="615" spans="1:24">
      <c r="A615" s="13" t="s">
        <v>2170</v>
      </c>
      <c r="B615" s="13">
        <v>60</v>
      </c>
      <c r="C615" s="13" t="s">
        <v>372</v>
      </c>
      <c r="E615" s="17">
        <v>17.600000000000001</v>
      </c>
      <c r="G615" s="13">
        <v>81589060</v>
      </c>
      <c r="I615" s="13">
        <v>28.202589195714285</v>
      </c>
      <c r="J615" s="13">
        <v>19741812437</v>
      </c>
      <c r="K615" s="13">
        <v>700000000</v>
      </c>
      <c r="L615" s="13">
        <v>0.63823927211389908</v>
      </c>
      <c r="M615" s="13">
        <v>12600000000</v>
      </c>
      <c r="O615" s="13">
        <v>47.778751650503523</v>
      </c>
      <c r="Q615" s="15"/>
      <c r="T615" s="118"/>
      <c r="U615" s="118"/>
      <c r="V615" s="20">
        <v>16.582140139040476</v>
      </c>
      <c r="W615" s="20">
        <v>28.545538124184677</v>
      </c>
      <c r="X615" s="20"/>
    </row>
    <row r="616" spans="1:24">
      <c r="A616" s="13" t="s">
        <v>2171</v>
      </c>
      <c r="B616" s="13">
        <v>60</v>
      </c>
      <c r="C616" s="13" t="s">
        <v>372</v>
      </c>
      <c r="E616" s="17">
        <v>12.2</v>
      </c>
      <c r="G616" s="13">
        <v>-82459214</v>
      </c>
      <c r="I616" s="13">
        <v>19.9951227</v>
      </c>
      <c r="J616" s="13">
        <v>3999024540</v>
      </c>
      <c r="K616" s="13">
        <v>200000000</v>
      </c>
      <c r="L616" s="13">
        <v>0.6001463546907867</v>
      </c>
      <c r="M616" s="13">
        <v>2400000000</v>
      </c>
      <c r="O616" s="13">
        <v>19.871525272608093</v>
      </c>
      <c r="Q616" s="15"/>
      <c r="T616" s="118"/>
      <c r="U616" s="118"/>
      <c r="V616" s="20">
        <v>52.940599873249418</v>
      </c>
      <c r="W616" s="20">
        <v>28.984759146695481</v>
      </c>
      <c r="X616" s="20"/>
    </row>
    <row r="617" spans="1:24">
      <c r="A617" s="13" t="s">
        <v>2172</v>
      </c>
      <c r="B617" s="13">
        <v>60</v>
      </c>
      <c r="C617" s="13" t="s">
        <v>372</v>
      </c>
      <c r="E617" s="17">
        <v>91.95</v>
      </c>
      <c r="G617" s="13">
        <v>32030737</v>
      </c>
      <c r="I617" s="13">
        <v>6.6494346318181821</v>
      </c>
      <c r="J617" s="13">
        <v>1462875619</v>
      </c>
      <c r="K617" s="13">
        <v>220000000</v>
      </c>
      <c r="L617" s="13">
        <v>13.685374026320416</v>
      </c>
      <c r="M617" s="13">
        <v>20020000000</v>
      </c>
      <c r="O617" s="13">
        <v>67.012892101572703</v>
      </c>
      <c r="Q617" s="15"/>
      <c r="T617" s="118"/>
      <c r="U617" s="118"/>
      <c r="V617" s="20">
        <v>64.270926964303015</v>
      </c>
      <c r="W617" s="20">
        <v>41.05689515399736</v>
      </c>
      <c r="X617" s="20"/>
    </row>
    <row r="618" spans="1:24">
      <c r="A618" s="13" t="s">
        <v>2173</v>
      </c>
      <c r="B618" s="13">
        <v>60</v>
      </c>
      <c r="C618" s="13" t="s">
        <v>372</v>
      </c>
      <c r="E618" s="17">
        <v>87.85</v>
      </c>
      <c r="G618" s="13">
        <v>348535869</v>
      </c>
      <c r="I618" s="13">
        <v>10.866950009771987</v>
      </c>
      <c r="J618" s="13">
        <v>3336153653</v>
      </c>
      <c r="K618" s="13">
        <v>307000000</v>
      </c>
      <c r="L618" s="13">
        <v>8.0979483590949588</v>
      </c>
      <c r="M618" s="13">
        <v>27016000000</v>
      </c>
      <c r="O618" s="13">
        <v>66.105394656746441</v>
      </c>
      <c r="Q618" s="15"/>
      <c r="T618" s="118"/>
      <c r="U618" s="118"/>
      <c r="V618" s="20">
        <v>54.854846816750978</v>
      </c>
      <c r="W618" s="20">
        <v>35.857308605938442</v>
      </c>
      <c r="X618" s="20"/>
    </row>
    <row r="619" spans="1:24">
      <c r="A619" s="13" t="s">
        <v>2174</v>
      </c>
      <c r="B619" s="13">
        <v>60</v>
      </c>
      <c r="C619" s="13" t="s">
        <v>372</v>
      </c>
      <c r="E619" s="17">
        <v>75.400000000000006</v>
      </c>
      <c r="G619" s="13">
        <v>370070626</v>
      </c>
      <c r="I619" s="13">
        <v>17.517405527499999</v>
      </c>
      <c r="J619" s="13">
        <v>7006962211</v>
      </c>
      <c r="K619" s="13">
        <v>400000000</v>
      </c>
      <c r="L619" s="13">
        <v>4.2814559429054695</v>
      </c>
      <c r="M619" s="13">
        <v>30000000000</v>
      </c>
      <c r="O619" s="13">
        <v>62.53359068321506</v>
      </c>
      <c r="Q619" s="15"/>
      <c r="T619" s="118"/>
      <c r="U619" s="118"/>
      <c r="V619" s="20"/>
      <c r="W619" s="20">
        <v>38.840394551033562</v>
      </c>
      <c r="X619" s="20"/>
    </row>
    <row r="620" spans="1:24">
      <c r="A620" s="13" t="s">
        <v>2161</v>
      </c>
      <c r="B620" s="13">
        <v>60</v>
      </c>
      <c r="C620" s="13" t="s">
        <v>372</v>
      </c>
      <c r="E620" s="17">
        <v>10.42</v>
      </c>
      <c r="G620" s="13">
        <v>4275510</v>
      </c>
      <c r="I620" s="13">
        <v>11.776368085528899</v>
      </c>
      <c r="J620" s="13">
        <v>2434885834</v>
      </c>
      <c r="K620" s="13">
        <v>206760337</v>
      </c>
      <c r="L620" s="13">
        <v>0.84915824024626529</v>
      </c>
      <c r="M620" s="13">
        <v>2067603370</v>
      </c>
      <c r="O620" s="13">
        <v>53.298501019026055</v>
      </c>
      <c r="Q620" s="15"/>
      <c r="T620" s="118"/>
      <c r="U620" s="118"/>
      <c r="V620" s="20">
        <v>19.434417088222709</v>
      </c>
      <c r="W620" s="20">
        <v>43.767475045453935</v>
      </c>
      <c r="X620" s="20"/>
    </row>
    <row r="621" spans="1:24">
      <c r="A621" s="13" t="s">
        <v>2175</v>
      </c>
      <c r="B621" s="13">
        <v>60</v>
      </c>
      <c r="C621" s="13" t="s">
        <v>372</v>
      </c>
      <c r="E621" s="17">
        <v>32.68</v>
      </c>
      <c r="G621" s="13">
        <v>254085788</v>
      </c>
      <c r="I621" s="13">
        <v>5.7643595893753004</v>
      </c>
      <c r="J621" s="13">
        <v>3575182737</v>
      </c>
      <c r="K621" s="13">
        <v>620222018</v>
      </c>
      <c r="L621" s="13">
        <v>5.5513538848238175</v>
      </c>
      <c r="M621" s="13">
        <v>19847104576</v>
      </c>
      <c r="O621" s="13">
        <v>62.087437841296264</v>
      </c>
      <c r="Q621" s="15"/>
      <c r="T621" s="118"/>
      <c r="U621" s="118"/>
      <c r="V621" s="20"/>
      <c r="W621" s="20">
        <v>55.359212248446873</v>
      </c>
      <c r="X621" s="20"/>
    </row>
    <row r="622" spans="1:24">
      <c r="A622" s="13" t="s">
        <v>2159</v>
      </c>
      <c r="B622" s="13">
        <v>60</v>
      </c>
      <c r="C622" s="13" t="s">
        <v>372</v>
      </c>
      <c r="D622" s="13">
        <v>-1791.0391962380957</v>
      </c>
      <c r="E622" s="17">
        <v>7.44</v>
      </c>
      <c r="G622" s="13">
        <v>-31207398</v>
      </c>
      <c r="I622" s="13">
        <v>14.004177167381973</v>
      </c>
      <c r="J622" s="13">
        <v>2447229960</v>
      </c>
      <c r="K622" s="13">
        <v>174750000</v>
      </c>
      <c r="L622" s="13">
        <v>0.49985085994942624</v>
      </c>
      <c r="M622" s="13">
        <v>1223250000</v>
      </c>
      <c r="O622" s="13">
        <v>20.947779956750757</v>
      </c>
      <c r="P622" s="13">
        <v>527.81497536080656</v>
      </c>
      <c r="Q622" s="15"/>
      <c r="R622" s="20">
        <v>17.593832512026886</v>
      </c>
      <c r="T622" s="118">
        <v>-5.5934515925553985</v>
      </c>
      <c r="U622" s="120">
        <v>1.4445417019682871</v>
      </c>
      <c r="V622" s="20">
        <v>34.683656021494414</v>
      </c>
      <c r="W622" s="20">
        <v>41.421585043474927</v>
      </c>
      <c r="X622" s="20">
        <v>45.569040580027668</v>
      </c>
    </row>
    <row r="623" spans="1:24">
      <c r="A623" s="13" t="s">
        <v>2179</v>
      </c>
      <c r="B623" s="13">
        <v>60</v>
      </c>
      <c r="C623" s="13" t="s">
        <v>372</v>
      </c>
      <c r="E623" s="17">
        <v>31.56</v>
      </c>
      <c r="G623" s="13">
        <v>3971521</v>
      </c>
      <c r="I623" s="13">
        <v>11.327627194029851</v>
      </c>
      <c r="J623" s="13">
        <v>2276853066</v>
      </c>
      <c r="K623" s="13">
        <v>201000000</v>
      </c>
      <c r="L623" s="13">
        <v>2.4718327607706945</v>
      </c>
      <c r="M623" s="13">
        <v>5628000000</v>
      </c>
      <c r="O623" s="13">
        <v>42.842203902690201</v>
      </c>
      <c r="Q623" s="15"/>
    </row>
    <row r="624" spans="1:24">
      <c r="A624" s="13" t="s">
        <v>2190</v>
      </c>
      <c r="B624" s="13">
        <v>60</v>
      </c>
      <c r="C624" s="13" t="s">
        <v>372</v>
      </c>
      <c r="E624" s="17">
        <v>140.4</v>
      </c>
      <c r="G624" s="13">
        <v>563126772</v>
      </c>
      <c r="I624" s="13">
        <v>33.609425000000002</v>
      </c>
      <c r="J624" s="13">
        <v>5041413750</v>
      </c>
      <c r="K624" s="13">
        <v>150000000</v>
      </c>
      <c r="L624" s="13">
        <v>3.778701956370869</v>
      </c>
      <c r="M624" s="13">
        <v>19050000000</v>
      </c>
      <c r="O624" s="13">
        <v>28.648042430365962</v>
      </c>
      <c r="Q624" s="15"/>
    </row>
    <row r="625" spans="1:17">
      <c r="A625" s="13" t="s">
        <v>2180</v>
      </c>
      <c r="B625" s="13">
        <v>60</v>
      </c>
      <c r="C625" s="13" t="s">
        <v>372</v>
      </c>
      <c r="E625" s="17">
        <v>184.9</v>
      </c>
      <c r="G625" s="13">
        <v>35218633</v>
      </c>
      <c r="I625" s="13">
        <v>16.231595298611111</v>
      </c>
      <c r="J625" s="13">
        <v>11686748615</v>
      </c>
      <c r="K625" s="13">
        <v>720000000</v>
      </c>
      <c r="L625" s="13">
        <v>11.33591594756828</v>
      </c>
      <c r="M625" s="13">
        <v>132480000000</v>
      </c>
      <c r="O625" s="13">
        <v>62.143012780120607</v>
      </c>
      <c r="Q625" s="15"/>
    </row>
    <row r="626" spans="1:17">
      <c r="A626" s="13" t="s">
        <v>2193</v>
      </c>
      <c r="B626" s="13">
        <v>60</v>
      </c>
      <c r="C626" s="13" t="s">
        <v>372</v>
      </c>
      <c r="E626" s="17">
        <v>94.95</v>
      </c>
      <c r="G626" s="13">
        <v>35830166</v>
      </c>
      <c r="I626" s="13">
        <v>26.022467249999998</v>
      </c>
      <c r="J626" s="13">
        <v>2602246725</v>
      </c>
      <c r="K626" s="13">
        <v>100000000</v>
      </c>
      <c r="L626" s="13">
        <v>3.6506915000536702</v>
      </c>
      <c r="M626" s="13">
        <v>9500000000</v>
      </c>
      <c r="O626" s="13">
        <v>27.524552924245686</v>
      </c>
      <c r="Q626" s="15"/>
    </row>
    <row r="627" spans="1:17">
      <c r="A627" s="13" t="s">
        <v>2181</v>
      </c>
      <c r="B627" s="13">
        <v>60</v>
      </c>
      <c r="C627" s="13" t="s">
        <v>372</v>
      </c>
      <c r="E627" s="17">
        <v>38.200000000000003</v>
      </c>
      <c r="G627" s="13">
        <v>335195569</v>
      </c>
      <c r="I627" s="13">
        <v>18.470613014000001</v>
      </c>
      <c r="J627" s="13">
        <v>9235306507</v>
      </c>
      <c r="K627" s="13">
        <v>500000000</v>
      </c>
      <c r="L627" s="13">
        <v>2.0031820260624511</v>
      </c>
      <c r="M627" s="13">
        <v>18500000000</v>
      </c>
      <c r="O627" s="13">
        <v>25.007119545270232</v>
      </c>
      <c r="Q627" s="15"/>
    </row>
    <row r="628" spans="1:17">
      <c r="A628" s="13" t="s">
        <v>2182</v>
      </c>
      <c r="B628" s="13">
        <v>60</v>
      </c>
      <c r="C628" s="13" t="s">
        <v>372</v>
      </c>
      <c r="E628" s="17">
        <v>18.899999999999999</v>
      </c>
      <c r="G628" s="13">
        <v>42311369</v>
      </c>
      <c r="I628" s="13">
        <v>25.124839688402908</v>
      </c>
      <c r="J628" s="13">
        <v>13678490348</v>
      </c>
      <c r="K628" s="13">
        <v>544421000</v>
      </c>
      <c r="L628" s="13">
        <v>0.71642248162516309</v>
      </c>
      <c r="M628" s="13">
        <v>9799578000</v>
      </c>
      <c r="O628" s="13">
        <v>37.639680498834679</v>
      </c>
      <c r="Q628" s="15"/>
    </row>
    <row r="629" spans="1:17">
      <c r="A629" s="13" t="s">
        <v>2183</v>
      </c>
      <c r="B629" s="13">
        <v>60</v>
      </c>
      <c r="C629" s="13" t="s">
        <v>372</v>
      </c>
      <c r="E629" s="17">
        <v>60.1</v>
      </c>
      <c r="G629" s="13">
        <v>6729630082</v>
      </c>
      <c r="J629" s="13">
        <v>27947178234</v>
      </c>
      <c r="K629" s="13">
        <v>0</v>
      </c>
      <c r="O629" s="13">
        <v>15.485962233158652</v>
      </c>
      <c r="Q629" s="15"/>
    </row>
    <row r="630" spans="1:17">
      <c r="A630" s="13" t="s">
        <v>2191</v>
      </c>
      <c r="B630" s="13">
        <v>60</v>
      </c>
      <c r="C630" s="13" t="s">
        <v>372</v>
      </c>
      <c r="E630" s="17">
        <v>153.9</v>
      </c>
      <c r="G630" s="13">
        <v>17706780</v>
      </c>
      <c r="I630" s="13">
        <v>34.51807136</v>
      </c>
      <c r="J630" s="13">
        <v>3451807136</v>
      </c>
      <c r="K630" s="13">
        <v>100000000</v>
      </c>
      <c r="L630" s="13">
        <v>4.9539268349203622</v>
      </c>
      <c r="M630" s="13">
        <v>17100000000</v>
      </c>
      <c r="O630" s="13">
        <v>57.622911546674828</v>
      </c>
      <c r="Q630" s="15"/>
    </row>
    <row r="631" spans="1:17">
      <c r="A631" s="13" t="s">
        <v>2192</v>
      </c>
      <c r="B631" s="13">
        <v>60</v>
      </c>
      <c r="C631" s="13" t="s">
        <v>372</v>
      </c>
      <c r="E631" s="17">
        <v>114</v>
      </c>
      <c r="G631" s="13">
        <v>32815000</v>
      </c>
      <c r="I631" s="13">
        <v>29.451812110965232</v>
      </c>
      <c r="J631" s="13">
        <v>15590464000</v>
      </c>
      <c r="K631" s="13">
        <v>529355000</v>
      </c>
      <c r="L631" s="13">
        <v>4.1423597142458366</v>
      </c>
      <c r="M631" s="13">
        <v>64581310000</v>
      </c>
      <c r="O631" s="13">
        <v>48.240762861306237</v>
      </c>
      <c r="Q631" s="15"/>
    </row>
  </sheetData>
  <sheetProtection selectLockedCells="1" selectUnlockedCells="1"/>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F00821-2731-4647-860B-24766B203913}">
  <sheetPr codeName="Sayfa18">
    <tabColor theme="8" tint="-0.499984740745262"/>
  </sheetPr>
  <dimension ref="A1:O1"/>
  <sheetViews>
    <sheetView workbookViewId="0">
      <pane ySplit="1" topLeftCell="A2" activePane="bottomLeft" state="frozen"/>
      <selection pane="bottomLeft" activeCell="F30" sqref="F30"/>
    </sheetView>
  </sheetViews>
  <sheetFormatPr defaultRowHeight="15"/>
  <cols>
    <col min="1" max="1" width="6.5703125" bestFit="1" customWidth="1"/>
    <col min="2" max="2" width="11" bestFit="1" customWidth="1"/>
    <col min="3" max="3" width="6.5703125" bestFit="1" customWidth="1"/>
    <col min="4" max="4" width="10.140625" bestFit="1" customWidth="1"/>
    <col min="5" max="5" width="12.85546875" bestFit="1" customWidth="1"/>
    <col min="6" max="6" width="10.7109375" bestFit="1" customWidth="1"/>
    <col min="7" max="7" width="11.85546875" bestFit="1" customWidth="1"/>
    <col min="8" max="8" width="10" bestFit="1" customWidth="1"/>
    <col min="9" max="9" width="9.7109375" bestFit="1" customWidth="1"/>
    <col min="10" max="10" width="8.140625" bestFit="1" customWidth="1"/>
    <col min="11" max="11" width="5.42578125" bestFit="1" customWidth="1"/>
    <col min="12" max="12" width="11.140625" bestFit="1" customWidth="1"/>
    <col min="13" max="13" width="7.42578125" customWidth="1"/>
    <col min="14" max="14" width="6.85546875" customWidth="1"/>
    <col min="15" max="15" width="8.5703125" customWidth="1"/>
  </cols>
  <sheetData>
    <row r="1" spans="1:15" ht="30" customHeight="1">
      <c r="A1" s="22" t="s">
        <v>2134</v>
      </c>
      <c r="B1" s="22" t="s">
        <v>2177</v>
      </c>
      <c r="C1" s="22" t="s">
        <v>2151</v>
      </c>
      <c r="D1" s="22" t="s">
        <v>2156</v>
      </c>
      <c r="E1" s="22" t="s">
        <v>2157</v>
      </c>
      <c r="F1" s="22" t="s">
        <v>2158</v>
      </c>
      <c r="G1" s="22" t="s">
        <v>2142</v>
      </c>
      <c r="H1" s="22" t="s">
        <v>2143</v>
      </c>
      <c r="I1" s="22" t="s">
        <v>2140</v>
      </c>
      <c r="J1" s="22" t="s">
        <v>2141</v>
      </c>
      <c r="K1" s="22" t="s">
        <v>2144</v>
      </c>
      <c r="L1" s="22" t="s">
        <v>2178</v>
      </c>
      <c r="M1" s="121" t="s">
        <v>2165</v>
      </c>
      <c r="N1" s="122" t="s">
        <v>2166</v>
      </c>
      <c r="O1" s="123" t="s">
        <v>2176</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0E6CC-BB9D-4C14-A2BA-22A9EA260506}">
  <sheetPr codeName="Sayfa21"/>
  <dimension ref="A1:E59"/>
  <sheetViews>
    <sheetView topLeftCell="A6" workbookViewId="0">
      <pane xSplit="14" ySplit="18" topLeftCell="O24" activePane="bottomRight" state="frozen"/>
      <selection activeCell="A6" sqref="A6"/>
      <selection pane="topRight" activeCell="O6" sqref="O6"/>
      <selection pane="bottomLeft" activeCell="A24" sqref="A24"/>
      <selection pane="bottomRight" activeCell="A7" sqref="A7"/>
    </sheetView>
  </sheetViews>
  <sheetFormatPr defaultRowHeight="15"/>
  <cols>
    <col min="1" max="1" width="31" bestFit="1" customWidth="1"/>
    <col min="2" max="2" width="14.28515625" bestFit="1" customWidth="1"/>
    <col min="3" max="3" width="38.140625" bestFit="1" customWidth="1"/>
    <col min="5" max="5" width="44.7109375" bestFit="1" customWidth="1"/>
  </cols>
  <sheetData>
    <row r="1" spans="1:5">
      <c r="A1" t="s">
        <v>2167</v>
      </c>
      <c r="B1" s="173">
        <v>46268.859768518516</v>
      </c>
    </row>
    <row r="2" spans="1:5">
      <c r="A2" t="s">
        <v>2168</v>
      </c>
      <c r="B2">
        <v>593</v>
      </c>
    </row>
    <row r="3" spans="1:5">
      <c r="A3" t="s">
        <v>2169</v>
      </c>
      <c r="B3">
        <v>630</v>
      </c>
    </row>
    <row r="5" spans="1:5" ht="75" customHeight="1">
      <c r="A5" s="124" t="s">
        <v>2410</v>
      </c>
      <c r="C5" s="124" t="s">
        <v>2319</v>
      </c>
      <c r="E5" s="124" t="s">
        <v>2270</v>
      </c>
    </row>
    <row r="6" spans="1:5">
      <c r="A6" t="s">
        <v>2411</v>
      </c>
      <c r="C6" t="s">
        <v>100</v>
      </c>
      <c r="E6" t="s">
        <v>2179</v>
      </c>
    </row>
    <row r="7" spans="1:5">
      <c r="A7" t="s">
        <v>2320</v>
      </c>
      <c r="C7" t="s">
        <v>377</v>
      </c>
      <c r="E7" t="s">
        <v>100</v>
      </c>
    </row>
    <row r="8" spans="1:5">
      <c r="A8" t="s">
        <v>2321</v>
      </c>
      <c r="C8" t="s">
        <v>378</v>
      </c>
      <c r="E8" t="s">
        <v>377</v>
      </c>
    </row>
    <row r="9" spans="1:5">
      <c r="C9" t="s">
        <v>690</v>
      </c>
      <c r="E9" t="s">
        <v>378</v>
      </c>
    </row>
    <row r="10" spans="1:5">
      <c r="C10" t="s">
        <v>380</v>
      </c>
      <c r="E10" t="s">
        <v>690</v>
      </c>
    </row>
    <row r="11" spans="1:5">
      <c r="C11" t="s">
        <v>381</v>
      </c>
      <c r="E11" t="s">
        <v>381</v>
      </c>
    </row>
    <row r="12" spans="1:5">
      <c r="C12" t="s">
        <v>384</v>
      </c>
      <c r="E12" t="s">
        <v>2160</v>
      </c>
    </row>
    <row r="13" spans="1:5">
      <c r="C13" t="s">
        <v>385</v>
      </c>
      <c r="E13" t="s">
        <v>384</v>
      </c>
    </row>
    <row r="14" spans="1:5">
      <c r="C14" t="s">
        <v>386</v>
      </c>
      <c r="E14" t="s">
        <v>385</v>
      </c>
    </row>
    <row r="15" spans="1:5">
      <c r="C15" t="s">
        <v>387</v>
      </c>
      <c r="E15" t="s">
        <v>386</v>
      </c>
    </row>
    <row r="16" spans="1:5">
      <c r="C16" t="s">
        <v>391</v>
      </c>
      <c r="E16" t="s">
        <v>2190</v>
      </c>
    </row>
    <row r="17" spans="3:5">
      <c r="C17" t="s">
        <v>700</v>
      </c>
      <c r="E17" t="s">
        <v>387</v>
      </c>
    </row>
    <row r="18" spans="3:5">
      <c r="C18" t="s">
        <v>436</v>
      </c>
      <c r="E18" t="s">
        <v>391</v>
      </c>
    </row>
    <row r="19" spans="3:5">
      <c r="C19" t="s">
        <v>394</v>
      </c>
      <c r="E19" t="s">
        <v>700</v>
      </c>
    </row>
    <row r="20" spans="3:5">
      <c r="C20" t="s">
        <v>776</v>
      </c>
      <c r="E20" t="s">
        <v>2170</v>
      </c>
    </row>
    <row r="21" spans="3:5">
      <c r="C21" t="s">
        <v>12</v>
      </c>
      <c r="E21" t="s">
        <v>436</v>
      </c>
    </row>
    <row r="22" spans="3:5">
      <c r="C22" t="s">
        <v>765</v>
      </c>
      <c r="E22" t="s">
        <v>394</v>
      </c>
    </row>
    <row r="23" spans="3:5">
      <c r="C23" t="s">
        <v>712</v>
      </c>
      <c r="E23" t="s">
        <v>776</v>
      </c>
    </row>
    <row r="24" spans="3:5">
      <c r="C24" t="s">
        <v>546</v>
      </c>
      <c r="E24" t="s">
        <v>12</v>
      </c>
    </row>
    <row r="25" spans="3:5">
      <c r="C25" t="s">
        <v>405</v>
      </c>
      <c r="E25" t="s">
        <v>765</v>
      </c>
    </row>
    <row r="26" spans="3:5">
      <c r="C26" t="s">
        <v>723</v>
      </c>
      <c r="E26" t="s">
        <v>712</v>
      </c>
    </row>
    <row r="27" spans="3:5">
      <c r="C27" t="s">
        <v>406</v>
      </c>
      <c r="E27" t="s">
        <v>2171</v>
      </c>
    </row>
    <row r="28" spans="3:5">
      <c r="C28" t="s">
        <v>407</v>
      </c>
      <c r="E28" t="s">
        <v>546</v>
      </c>
    </row>
    <row r="29" spans="3:5">
      <c r="C29" t="s">
        <v>726</v>
      </c>
      <c r="E29" t="s">
        <v>405</v>
      </c>
    </row>
    <row r="30" spans="3:5">
      <c r="C30" t="s">
        <v>143</v>
      </c>
      <c r="E30" t="s">
        <v>2172</v>
      </c>
    </row>
    <row r="31" spans="3:5">
      <c r="C31" t="s">
        <v>410</v>
      </c>
      <c r="E31" t="s">
        <v>2180</v>
      </c>
    </row>
    <row r="32" spans="3:5">
      <c r="C32" t="s">
        <v>304</v>
      </c>
      <c r="E32" t="s">
        <v>406</v>
      </c>
    </row>
    <row r="33" spans="3:5">
      <c r="C33" t="s">
        <v>117</v>
      </c>
      <c r="E33" t="s">
        <v>407</v>
      </c>
    </row>
    <row r="34" spans="3:5">
      <c r="C34" t="s">
        <v>414</v>
      </c>
      <c r="E34" t="s">
        <v>726</v>
      </c>
    </row>
    <row r="35" spans="3:5">
      <c r="C35" t="s">
        <v>416</v>
      </c>
      <c r="E35" t="s">
        <v>143</v>
      </c>
    </row>
    <row r="36" spans="3:5">
      <c r="C36" t="s">
        <v>736</v>
      </c>
      <c r="E36" t="s">
        <v>2193</v>
      </c>
    </row>
    <row r="37" spans="3:5">
      <c r="C37" t="s">
        <v>737</v>
      </c>
      <c r="E37" t="s">
        <v>410</v>
      </c>
    </row>
    <row r="38" spans="3:5">
      <c r="C38" t="s">
        <v>420</v>
      </c>
      <c r="E38" t="s">
        <v>2181</v>
      </c>
    </row>
    <row r="39" spans="3:5">
      <c r="C39" t="s">
        <v>421</v>
      </c>
      <c r="E39" t="s">
        <v>117</v>
      </c>
    </row>
    <row r="40" spans="3:5">
      <c r="C40" t="s">
        <v>423</v>
      </c>
      <c r="E40" t="s">
        <v>2182</v>
      </c>
    </row>
    <row r="41" spans="3:5">
      <c r="C41" t="s">
        <v>241</v>
      </c>
      <c r="E41" t="s">
        <v>414</v>
      </c>
    </row>
    <row r="42" spans="3:5">
      <c r="C42" t="s">
        <v>425</v>
      </c>
      <c r="E42" t="s">
        <v>416</v>
      </c>
    </row>
    <row r="43" spans="3:5">
      <c r="C43" t="s">
        <v>758</v>
      </c>
      <c r="E43" t="s">
        <v>2173</v>
      </c>
    </row>
    <row r="44" spans="3:5">
      <c r="C44" t="s">
        <v>427</v>
      </c>
      <c r="E44" t="s">
        <v>736</v>
      </c>
    </row>
    <row r="45" spans="3:5">
      <c r="C45" t="s">
        <v>123</v>
      </c>
      <c r="E45" t="s">
        <v>737</v>
      </c>
    </row>
    <row r="46" spans="3:5">
      <c r="E46" t="s">
        <v>2183</v>
      </c>
    </row>
    <row r="47" spans="3:5">
      <c r="E47" t="s">
        <v>2174</v>
      </c>
    </row>
    <row r="48" spans="3:5">
      <c r="E48" t="s">
        <v>420</v>
      </c>
    </row>
    <row r="49" spans="5:5">
      <c r="E49" t="s">
        <v>421</v>
      </c>
    </row>
    <row r="50" spans="5:5">
      <c r="E50" t="s">
        <v>2161</v>
      </c>
    </row>
    <row r="51" spans="5:5">
      <c r="E51" t="s">
        <v>2175</v>
      </c>
    </row>
    <row r="52" spans="5:5">
      <c r="E52" t="s">
        <v>423</v>
      </c>
    </row>
    <row r="53" spans="5:5">
      <c r="E53" t="s">
        <v>2191</v>
      </c>
    </row>
    <row r="54" spans="5:5">
      <c r="E54" t="s">
        <v>241</v>
      </c>
    </row>
    <row r="55" spans="5:5">
      <c r="E55" t="s">
        <v>425</v>
      </c>
    </row>
    <row r="56" spans="5:5">
      <c r="E56" t="s">
        <v>2192</v>
      </c>
    </row>
    <row r="57" spans="5:5">
      <c r="E57" t="s">
        <v>758</v>
      </c>
    </row>
    <row r="58" spans="5:5">
      <c r="E58" t="s">
        <v>427</v>
      </c>
    </row>
    <row r="59" spans="5:5">
      <c r="E59" t="s">
        <v>123</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3C744B-D8A3-45CE-8F6D-237BFBCDBE80}">
  <sheetPr codeName="Sayfa14"/>
  <dimension ref="A1:P631"/>
  <sheetViews>
    <sheetView workbookViewId="0">
      <pane ySplit="1" topLeftCell="A2" activePane="bottomLeft" state="frozen"/>
      <selection pane="bottomLeft" sqref="A1:A1048576"/>
    </sheetView>
  </sheetViews>
  <sheetFormatPr defaultRowHeight="15"/>
  <cols>
    <col min="1" max="1" width="8.28515625" bestFit="1" customWidth="1"/>
    <col min="2" max="2" width="47" bestFit="1" customWidth="1"/>
    <col min="3" max="3" width="14.85546875" bestFit="1" customWidth="1"/>
    <col min="4" max="4" width="13.8554687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10" bestFit="1" customWidth="1"/>
    <col min="19" max="19" width="5.42578125" bestFit="1" customWidth="1"/>
    <col min="20" max="20" width="9.5703125" bestFit="1" customWidth="1"/>
    <col min="21" max="22" width="10.5703125" bestFit="1" customWidth="1"/>
  </cols>
  <sheetData>
    <row r="1" spans="1:16"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6">
      <c r="A2" t="s">
        <v>700</v>
      </c>
      <c r="C2" s="14">
        <v>0</v>
      </c>
      <c r="D2" s="14">
        <v>0</v>
      </c>
      <c r="E2" s="19">
        <v>0</v>
      </c>
      <c r="F2" s="19">
        <v>0</v>
      </c>
      <c r="G2" s="14">
        <v>0</v>
      </c>
      <c r="H2" s="19">
        <v>6.08</v>
      </c>
      <c r="I2" s="19">
        <v>-9.7000000000000003E-7</v>
      </c>
      <c r="J2" s="14">
        <v>0</v>
      </c>
      <c r="K2" s="19">
        <v>0</v>
      </c>
      <c r="L2" s="19">
        <v>0</v>
      </c>
      <c r="M2" s="19">
        <v>0</v>
      </c>
      <c r="N2" s="20">
        <v>0</v>
      </c>
      <c r="O2" s="21">
        <v>0</v>
      </c>
      <c r="P2" s="24">
        <v>0</v>
      </c>
    </row>
    <row r="3" spans="1:16">
      <c r="A3" t="s">
        <v>2183</v>
      </c>
      <c r="C3" s="14">
        <v>27947178234</v>
      </c>
      <c r="D3" s="14">
        <v>0</v>
      </c>
      <c r="E3" s="19">
        <v>0</v>
      </c>
      <c r="F3" s="19">
        <v>0</v>
      </c>
      <c r="G3" s="14">
        <v>0</v>
      </c>
      <c r="H3" s="19">
        <v>60.1</v>
      </c>
      <c r="I3" s="19">
        <v>0</v>
      </c>
      <c r="J3" s="14">
        <v>6729630082</v>
      </c>
      <c r="K3" s="19">
        <v>0</v>
      </c>
      <c r="L3" s="19">
        <v>0</v>
      </c>
      <c r="M3" s="19">
        <v>0</v>
      </c>
      <c r="N3" s="20">
        <v>15.485962233158652</v>
      </c>
      <c r="O3" s="21">
        <v>0</v>
      </c>
      <c r="P3" s="24">
        <v>0</v>
      </c>
    </row>
    <row r="4" spans="1:16">
      <c r="A4" t="s">
        <v>2193</v>
      </c>
      <c r="C4" s="14">
        <v>2602246725</v>
      </c>
      <c r="D4" s="14">
        <v>100000000</v>
      </c>
      <c r="E4" s="19">
        <v>0</v>
      </c>
      <c r="F4" s="19">
        <v>0</v>
      </c>
      <c r="G4" s="14">
        <v>0</v>
      </c>
      <c r="H4" s="19">
        <v>94.95</v>
      </c>
      <c r="I4" s="19">
        <v>0</v>
      </c>
      <c r="J4" s="14">
        <v>35830166</v>
      </c>
      <c r="K4" s="19">
        <v>265.13971495415342</v>
      </c>
      <c r="L4" s="19">
        <v>400</v>
      </c>
      <c r="M4" s="19">
        <v>0</v>
      </c>
      <c r="N4" s="20">
        <v>27.524552924245686</v>
      </c>
      <c r="O4" s="21">
        <v>0</v>
      </c>
      <c r="P4" s="24">
        <v>0</v>
      </c>
    </row>
    <row r="5" spans="1:16">
      <c r="A5" t="s">
        <v>2191</v>
      </c>
      <c r="C5" s="14">
        <v>3451807136</v>
      </c>
      <c r="D5" s="14">
        <v>100000000</v>
      </c>
      <c r="E5" s="19">
        <v>0</v>
      </c>
      <c r="F5" s="19">
        <v>0</v>
      </c>
      <c r="G5" s="14">
        <v>0</v>
      </c>
      <c r="H5" s="19">
        <v>153.9</v>
      </c>
      <c r="I5" s="19">
        <v>0</v>
      </c>
      <c r="J5" s="14">
        <v>17706780</v>
      </c>
      <c r="K5" s="19">
        <v>965.73177054213136</v>
      </c>
      <c r="L5" s="19">
        <v>400</v>
      </c>
      <c r="M5" s="19">
        <v>0</v>
      </c>
      <c r="N5" s="20">
        <v>57.622911546674828</v>
      </c>
      <c r="O5" s="21">
        <v>0</v>
      </c>
      <c r="P5" s="24">
        <v>0</v>
      </c>
    </row>
    <row r="6" spans="1:16">
      <c r="A6" t="s">
        <v>2190</v>
      </c>
      <c r="C6" s="14">
        <v>5041413750</v>
      </c>
      <c r="D6" s="14">
        <v>150000000</v>
      </c>
      <c r="E6" s="19">
        <v>0</v>
      </c>
      <c r="F6" s="19">
        <v>0</v>
      </c>
      <c r="G6" s="14">
        <v>0</v>
      </c>
      <c r="H6" s="19">
        <v>140.4</v>
      </c>
      <c r="I6" s="19">
        <v>0</v>
      </c>
      <c r="J6" s="14">
        <v>563126772</v>
      </c>
      <c r="K6" s="19">
        <v>33.828972350829737</v>
      </c>
      <c r="L6" s="19">
        <v>266.66666666666669</v>
      </c>
      <c r="M6" s="19">
        <v>0</v>
      </c>
      <c r="N6" s="20">
        <v>28.648042430365962</v>
      </c>
      <c r="O6" s="21">
        <v>0</v>
      </c>
      <c r="P6" s="24">
        <v>0</v>
      </c>
    </row>
    <row r="7" spans="1:16">
      <c r="A7" t="s">
        <v>2159</v>
      </c>
      <c r="C7" s="14">
        <v>2447229960</v>
      </c>
      <c r="D7" s="14">
        <v>174750000</v>
      </c>
      <c r="E7" s="19">
        <v>0</v>
      </c>
      <c r="F7" s="19">
        <v>0</v>
      </c>
      <c r="G7" s="14">
        <v>0</v>
      </c>
      <c r="H7" s="19">
        <v>7.44</v>
      </c>
      <c r="I7" s="19">
        <v>-0.17910391962380956</v>
      </c>
      <c r="J7" s="14">
        <v>-31207398</v>
      </c>
      <c r="K7" s="19">
        <v>-39.197436454010038</v>
      </c>
      <c r="L7" s="19">
        <v>228.89842632331903</v>
      </c>
      <c r="M7" s="19">
        <v>0</v>
      </c>
      <c r="N7" s="20">
        <v>20.947779956750757</v>
      </c>
      <c r="O7" s="21">
        <v>527.81497536080656</v>
      </c>
      <c r="P7" s="24">
        <v>17.593832512026886</v>
      </c>
    </row>
    <row r="8" spans="1:16">
      <c r="A8" t="s">
        <v>2171</v>
      </c>
      <c r="C8" s="14">
        <v>3999024540</v>
      </c>
      <c r="D8" s="14">
        <v>200000000</v>
      </c>
      <c r="E8" s="19">
        <v>0</v>
      </c>
      <c r="F8" s="19">
        <v>0</v>
      </c>
      <c r="G8" s="14">
        <v>0</v>
      </c>
      <c r="H8" s="19">
        <v>12.2</v>
      </c>
      <c r="I8" s="19">
        <v>0</v>
      </c>
      <c r="J8" s="14">
        <v>-82459214</v>
      </c>
      <c r="K8" s="19">
        <v>-29.105298044679397</v>
      </c>
      <c r="L8" s="19">
        <v>200</v>
      </c>
      <c r="M8" s="19">
        <v>0</v>
      </c>
      <c r="N8" s="20">
        <v>19.871525272608093</v>
      </c>
      <c r="O8" s="21">
        <v>0</v>
      </c>
      <c r="P8" s="24">
        <v>0</v>
      </c>
    </row>
    <row r="9" spans="1:16">
      <c r="A9" t="s">
        <v>2179</v>
      </c>
      <c r="C9" s="14">
        <v>2276853066</v>
      </c>
      <c r="D9" s="14">
        <v>201000000</v>
      </c>
      <c r="E9" s="19">
        <v>0</v>
      </c>
      <c r="F9" s="19">
        <v>0</v>
      </c>
      <c r="G9" s="14">
        <v>0</v>
      </c>
      <c r="H9" s="19">
        <v>31.56</v>
      </c>
      <c r="I9" s="19">
        <v>0</v>
      </c>
      <c r="J9" s="14">
        <v>3971521</v>
      </c>
      <c r="K9" s="19">
        <v>1417.0893216981606</v>
      </c>
      <c r="L9" s="19">
        <v>199.00497512437812</v>
      </c>
      <c r="M9" s="19">
        <v>0</v>
      </c>
      <c r="N9" s="20">
        <v>42.842203902690201</v>
      </c>
      <c r="O9" s="21">
        <v>0</v>
      </c>
      <c r="P9" s="24">
        <v>0</v>
      </c>
    </row>
    <row r="10" spans="1:16">
      <c r="A10" t="s">
        <v>2161</v>
      </c>
      <c r="C10" s="14">
        <v>2434885834</v>
      </c>
      <c r="D10" s="14">
        <v>206760337</v>
      </c>
      <c r="E10" s="19">
        <v>0</v>
      </c>
      <c r="F10" s="19">
        <v>0</v>
      </c>
      <c r="G10" s="14">
        <v>0</v>
      </c>
      <c r="H10" s="19">
        <v>10.42</v>
      </c>
      <c r="I10" s="19">
        <v>0</v>
      </c>
      <c r="J10" s="14">
        <v>4275510</v>
      </c>
      <c r="K10" s="19">
        <v>483.59221940774319</v>
      </c>
      <c r="L10" s="19">
        <v>193.46070228159863</v>
      </c>
      <c r="M10" s="19">
        <v>0</v>
      </c>
      <c r="N10" s="20">
        <v>53.298501019026055</v>
      </c>
      <c r="O10" s="21">
        <v>0</v>
      </c>
      <c r="P10" s="24">
        <v>0</v>
      </c>
    </row>
    <row r="11" spans="1:16">
      <c r="A11" t="s">
        <v>2172</v>
      </c>
      <c r="C11" s="14">
        <v>1462875619</v>
      </c>
      <c r="D11" s="14">
        <v>220000000</v>
      </c>
      <c r="E11" s="19">
        <v>0</v>
      </c>
      <c r="F11" s="19">
        <v>0</v>
      </c>
      <c r="G11" s="14">
        <v>0</v>
      </c>
      <c r="H11" s="19">
        <v>91.95</v>
      </c>
      <c r="I11" s="19">
        <v>0</v>
      </c>
      <c r="J11" s="14">
        <v>32030737</v>
      </c>
      <c r="K11" s="19">
        <v>625.02464429713245</v>
      </c>
      <c r="L11" s="19">
        <v>181.81818181818181</v>
      </c>
      <c r="M11" s="19">
        <v>0</v>
      </c>
      <c r="N11" s="20">
        <v>67.012892101572703</v>
      </c>
      <c r="O11" s="21">
        <v>0</v>
      </c>
      <c r="P11" s="24">
        <v>0</v>
      </c>
    </row>
    <row r="12" spans="1:16">
      <c r="A12" t="s">
        <v>2173</v>
      </c>
      <c r="C12" s="14">
        <v>3336153653</v>
      </c>
      <c r="D12" s="14">
        <v>307000000</v>
      </c>
      <c r="E12" s="19">
        <v>0</v>
      </c>
      <c r="F12" s="19">
        <v>0</v>
      </c>
      <c r="G12" s="14">
        <v>0</v>
      </c>
      <c r="H12" s="19">
        <v>87.85</v>
      </c>
      <c r="I12" s="19">
        <v>0</v>
      </c>
      <c r="J12" s="14">
        <v>348535869</v>
      </c>
      <c r="K12" s="19">
        <v>77.512825516388958</v>
      </c>
      <c r="L12" s="19">
        <v>130.29315960912052</v>
      </c>
      <c r="M12" s="19">
        <v>0</v>
      </c>
      <c r="N12" s="20">
        <v>66.105394656746441</v>
      </c>
      <c r="O12" s="21">
        <v>0</v>
      </c>
      <c r="P12" s="24">
        <v>0</v>
      </c>
    </row>
    <row r="13" spans="1:16">
      <c r="A13" t="s">
        <v>2160</v>
      </c>
      <c r="C13" s="14">
        <v>3408994170</v>
      </c>
      <c r="D13" s="14">
        <v>350000000</v>
      </c>
      <c r="E13" s="19">
        <v>0</v>
      </c>
      <c r="F13" s="19">
        <v>0</v>
      </c>
      <c r="G13" s="14">
        <v>0</v>
      </c>
      <c r="H13" s="19">
        <v>80.8</v>
      </c>
      <c r="I13" s="19">
        <v>0</v>
      </c>
      <c r="J13" s="14">
        <v>42544831</v>
      </c>
      <c r="K13" s="19">
        <v>658.12930365148236</v>
      </c>
      <c r="L13" s="19">
        <v>114.28571428571429</v>
      </c>
      <c r="M13" s="19">
        <v>0</v>
      </c>
      <c r="N13" s="20">
        <v>69.473797635325809</v>
      </c>
      <c r="O13" s="21">
        <v>0</v>
      </c>
      <c r="P13" s="24">
        <v>0</v>
      </c>
    </row>
    <row r="14" spans="1:16">
      <c r="A14" t="s">
        <v>2174</v>
      </c>
      <c r="C14" s="14">
        <v>7006962211</v>
      </c>
      <c r="D14" s="14">
        <v>400000000</v>
      </c>
      <c r="E14" s="19">
        <v>0</v>
      </c>
      <c r="F14" s="19">
        <v>0</v>
      </c>
      <c r="G14" s="14">
        <v>0</v>
      </c>
      <c r="H14" s="19">
        <v>75.400000000000006</v>
      </c>
      <c r="I14" s="19">
        <v>0</v>
      </c>
      <c r="J14" s="14">
        <v>370070626</v>
      </c>
      <c r="K14" s="19">
        <v>81.065607190342092</v>
      </c>
      <c r="L14" s="19">
        <v>100</v>
      </c>
      <c r="M14" s="19">
        <v>0</v>
      </c>
      <c r="N14" s="20">
        <v>62.53359068321506</v>
      </c>
      <c r="O14" s="21">
        <v>0</v>
      </c>
      <c r="P14" s="24">
        <v>0</v>
      </c>
    </row>
    <row r="15" spans="1:16">
      <c r="A15" t="s">
        <v>2181</v>
      </c>
      <c r="C15" s="14">
        <v>9235306507</v>
      </c>
      <c r="D15" s="14">
        <v>500000000</v>
      </c>
      <c r="E15" s="19">
        <v>0</v>
      </c>
      <c r="F15" s="19">
        <v>0</v>
      </c>
      <c r="G15" s="14">
        <v>0</v>
      </c>
      <c r="H15" s="19">
        <v>38.200000000000003</v>
      </c>
      <c r="I15" s="19">
        <v>0</v>
      </c>
      <c r="J15" s="14">
        <v>335195569</v>
      </c>
      <c r="K15" s="19">
        <v>55.191660364698912</v>
      </c>
      <c r="L15" s="19">
        <v>80</v>
      </c>
      <c r="M15" s="19">
        <v>0</v>
      </c>
      <c r="N15" s="20">
        <v>25.007119545270232</v>
      </c>
      <c r="O15" s="21">
        <v>0</v>
      </c>
      <c r="P15" s="24">
        <v>0</v>
      </c>
    </row>
    <row r="16" spans="1:16">
      <c r="A16" t="s">
        <v>2192</v>
      </c>
      <c r="C16" s="14">
        <v>15590464000</v>
      </c>
      <c r="D16" s="14">
        <v>529355000</v>
      </c>
      <c r="E16" s="19">
        <v>0</v>
      </c>
      <c r="F16" s="19">
        <v>0</v>
      </c>
      <c r="G16" s="14">
        <v>0</v>
      </c>
      <c r="H16" s="19">
        <v>114</v>
      </c>
      <c r="I16" s="19">
        <v>0</v>
      </c>
      <c r="J16" s="14">
        <v>32815000</v>
      </c>
      <c r="K16" s="19">
        <v>1968.0423586774341</v>
      </c>
      <c r="L16" s="19">
        <v>75.563657658848982</v>
      </c>
      <c r="M16" s="19">
        <v>0</v>
      </c>
      <c r="N16" s="20">
        <v>48.240762861306237</v>
      </c>
      <c r="O16" s="21">
        <v>0</v>
      </c>
      <c r="P16" s="24">
        <v>0</v>
      </c>
    </row>
    <row r="17" spans="1:16">
      <c r="A17" t="s">
        <v>2182</v>
      </c>
      <c r="C17" s="14">
        <v>13678490348</v>
      </c>
      <c r="D17" s="14">
        <v>544421000</v>
      </c>
      <c r="E17" s="19">
        <v>0</v>
      </c>
      <c r="F17" s="19">
        <v>0</v>
      </c>
      <c r="G17" s="14">
        <v>0</v>
      </c>
      <c r="H17" s="19">
        <v>18.899999999999999</v>
      </c>
      <c r="I17" s="19">
        <v>0</v>
      </c>
      <c r="J17" s="14">
        <v>42311369</v>
      </c>
      <c r="K17" s="19">
        <v>231.60626166456586</v>
      </c>
      <c r="L17" s="19">
        <v>73.472551573139171</v>
      </c>
      <c r="M17" s="19">
        <v>0</v>
      </c>
      <c r="N17" s="20">
        <v>37.639680498834679</v>
      </c>
      <c r="O17" s="21">
        <v>0</v>
      </c>
      <c r="P17" s="24">
        <v>0</v>
      </c>
    </row>
    <row r="18" spans="1:16">
      <c r="A18" t="s">
        <v>2175</v>
      </c>
      <c r="C18" s="14">
        <v>3575182737</v>
      </c>
      <c r="D18" s="14">
        <v>620222018</v>
      </c>
      <c r="E18" s="19">
        <v>0</v>
      </c>
      <c r="F18" s="19">
        <v>0</v>
      </c>
      <c r="G18" s="14">
        <v>0</v>
      </c>
      <c r="H18" s="19">
        <v>32.68</v>
      </c>
      <c r="I18" s="19">
        <v>0</v>
      </c>
      <c r="J18" s="14">
        <v>254085788</v>
      </c>
      <c r="K18" s="19">
        <v>78.111824877037193</v>
      </c>
      <c r="L18" s="19">
        <v>64.493034492690327</v>
      </c>
      <c r="M18" s="19">
        <v>0</v>
      </c>
      <c r="N18" s="20">
        <v>62.087437841296264</v>
      </c>
      <c r="O18" s="21">
        <v>0</v>
      </c>
      <c r="P18" s="24">
        <v>0</v>
      </c>
    </row>
    <row r="19" spans="1:16">
      <c r="A19" t="s">
        <v>2170</v>
      </c>
      <c r="C19" s="14">
        <v>19741812437</v>
      </c>
      <c r="D19" s="14">
        <v>700000000</v>
      </c>
      <c r="E19" s="19">
        <v>0</v>
      </c>
      <c r="F19" s="19">
        <v>0</v>
      </c>
      <c r="G19" s="14">
        <v>0</v>
      </c>
      <c r="H19" s="19">
        <v>17.600000000000001</v>
      </c>
      <c r="I19" s="19">
        <v>0</v>
      </c>
      <c r="J19" s="14">
        <v>81589060</v>
      </c>
      <c r="K19" s="19">
        <v>154.43246925506924</v>
      </c>
      <c r="L19" s="19">
        <v>57.142857142857146</v>
      </c>
      <c r="M19" s="19">
        <v>0</v>
      </c>
      <c r="N19" s="20">
        <v>47.778751650503523</v>
      </c>
      <c r="O19" s="21">
        <v>0</v>
      </c>
      <c r="P19" s="24">
        <v>0</v>
      </c>
    </row>
    <row r="20" spans="1:16">
      <c r="A20" t="s">
        <v>2180</v>
      </c>
      <c r="C20" s="14">
        <v>11686748615</v>
      </c>
      <c r="D20" s="14">
        <v>720000000</v>
      </c>
      <c r="E20" s="19">
        <v>0</v>
      </c>
      <c r="F20" s="19">
        <v>0</v>
      </c>
      <c r="G20" s="14">
        <v>0</v>
      </c>
      <c r="H20" s="19">
        <v>184.9</v>
      </c>
      <c r="I20" s="19">
        <v>0</v>
      </c>
      <c r="J20" s="14">
        <v>35218633</v>
      </c>
      <c r="K20" s="19">
        <v>3761.6451496002132</v>
      </c>
      <c r="L20" s="19">
        <v>55.555555555555557</v>
      </c>
      <c r="M20" s="19">
        <v>0</v>
      </c>
      <c r="N20" s="20">
        <v>62.143012780120607</v>
      </c>
      <c r="O20" s="21">
        <v>0</v>
      </c>
      <c r="P20" s="24">
        <v>0</v>
      </c>
    </row>
    <row r="21" spans="1:16">
      <c r="A21" t="s">
        <v>2135</v>
      </c>
      <c r="C21" s="14">
        <v>61079335000</v>
      </c>
      <c r="D21" s="14">
        <v>5000000000</v>
      </c>
      <c r="E21" s="19">
        <v>0</v>
      </c>
      <c r="F21" s="19">
        <v>0</v>
      </c>
      <c r="G21" s="14">
        <v>0</v>
      </c>
      <c r="H21" s="19">
        <v>2.35</v>
      </c>
      <c r="I21" s="19">
        <v>-2.9305542708118359E-2</v>
      </c>
      <c r="J21" s="14">
        <v>-3064127000</v>
      </c>
      <c r="K21" s="19">
        <v>-3.2635722997121204</v>
      </c>
      <c r="L21" s="19">
        <v>8</v>
      </c>
      <c r="M21" s="19">
        <v>0</v>
      </c>
      <c r="N21" s="20">
        <v>54.768695200955861</v>
      </c>
      <c r="O21" s="21">
        <v>1320.2620809525797</v>
      </c>
      <c r="P21" s="24">
        <v>44.008736031752655</v>
      </c>
    </row>
    <row r="22" spans="1:16">
      <c r="A22" s="35" t="s">
        <v>50</v>
      </c>
      <c r="B22" s="35" t="s">
        <v>200</v>
      </c>
      <c r="C22" s="36">
        <v>91186532</v>
      </c>
      <c r="D22" s="36">
        <v>7347672</v>
      </c>
      <c r="E22" s="37">
        <v>19.180045707084524</v>
      </c>
      <c r="F22" s="37">
        <v>4.1632485147410856</v>
      </c>
      <c r="G22" s="36">
        <v>3.211576</v>
      </c>
      <c r="H22" s="37">
        <v>649.5</v>
      </c>
      <c r="I22" s="37">
        <v>-44.807467284154427</v>
      </c>
      <c r="J22" s="36">
        <v>-1925420</v>
      </c>
      <c r="K22" s="37">
        <v>-2392.7196892106658</v>
      </c>
      <c r="L22" s="37">
        <v>5443.9011431103618</v>
      </c>
      <c r="M22" s="37">
        <v>43.7</v>
      </c>
      <c r="N22" s="38">
        <v>57.965254331545879</v>
      </c>
      <c r="O22" s="39">
        <v>444.74275269865063</v>
      </c>
      <c r="P22" s="38">
        <v>14.824758423288355</v>
      </c>
    </row>
    <row r="23" spans="1:16">
      <c r="A23" s="35" t="s">
        <v>201</v>
      </c>
      <c r="B23" s="35" t="s">
        <v>200</v>
      </c>
      <c r="C23" s="36">
        <v>3755081013</v>
      </c>
      <c r="D23" s="36">
        <v>20000000</v>
      </c>
      <c r="E23" s="37">
        <v>23.63024898720753</v>
      </c>
      <c r="F23" s="37">
        <v>8.2623248207019326</v>
      </c>
      <c r="G23" s="36">
        <v>11.626663000000001</v>
      </c>
      <c r="H23" s="37">
        <v>145.6</v>
      </c>
      <c r="I23" s="37">
        <v>-3.8887718716027848</v>
      </c>
      <c r="J23" s="36">
        <v>-127375317</v>
      </c>
      <c r="K23" s="37">
        <v>-22.453329792301911</v>
      </c>
      <c r="L23" s="37">
        <v>2000</v>
      </c>
      <c r="M23" s="37">
        <v>58.13</v>
      </c>
      <c r="N23" s="38">
        <v>26.672591286716067</v>
      </c>
      <c r="O23" s="39">
        <v>199.98982467534216</v>
      </c>
      <c r="P23" s="38">
        <v>6.6663274891780722</v>
      </c>
    </row>
    <row r="24" spans="1:16">
      <c r="A24" s="35" t="s">
        <v>508</v>
      </c>
      <c r="B24" s="35" t="s">
        <v>200</v>
      </c>
      <c r="C24" s="36">
        <v>1552282099</v>
      </c>
      <c r="D24" s="36">
        <v>55750000</v>
      </c>
      <c r="E24" s="37">
        <v>76.203037934695274</v>
      </c>
      <c r="F24" s="37">
        <v>50.624838355552413</v>
      </c>
      <c r="G24" s="36">
        <v>18.855746</v>
      </c>
      <c r="H24" s="37">
        <v>27.84</v>
      </c>
      <c r="I24" s="37">
        <v>-0.57581983471804321</v>
      </c>
      <c r="J24" s="36">
        <v>-90367678</v>
      </c>
      <c r="K24" s="37">
        <v>-16.656951172298573</v>
      </c>
      <c r="L24" s="37">
        <v>717.48878923766813</v>
      </c>
      <c r="M24" s="37">
        <v>33.82</v>
      </c>
      <c r="N24" s="38">
        <v>51.23630334503607</v>
      </c>
      <c r="O24" s="39">
        <v>113.49514281739926</v>
      </c>
      <c r="P24" s="38">
        <v>3.7831714272466419</v>
      </c>
    </row>
    <row r="25" spans="1:16">
      <c r="A25" s="35" t="s">
        <v>103</v>
      </c>
      <c r="B25" s="35" t="s">
        <v>200</v>
      </c>
      <c r="C25" s="36">
        <v>739485696</v>
      </c>
      <c r="D25" s="36">
        <v>71250000</v>
      </c>
      <c r="E25" s="37">
        <v>90.465053985727721</v>
      </c>
      <c r="F25" s="37">
        <v>55.203694270466954</v>
      </c>
      <c r="G25" s="36">
        <v>18.348433</v>
      </c>
      <c r="H25" s="37">
        <v>24.1</v>
      </c>
      <c r="I25" s="37">
        <v>-0.29830552734257765</v>
      </c>
      <c r="J25" s="36">
        <v>-87222048</v>
      </c>
      <c r="K25" s="37">
        <v>-18.788254089149568</v>
      </c>
      <c r="L25" s="37">
        <v>561.40350877192986</v>
      </c>
      <c r="M25" s="37">
        <v>25.75</v>
      </c>
      <c r="N25" s="38">
        <v>89.410013938106616</v>
      </c>
      <c r="O25" s="39">
        <v>435.02842427262686</v>
      </c>
      <c r="P25" s="38">
        <v>14.500947475754229</v>
      </c>
    </row>
    <row r="26" spans="1:16">
      <c r="A26" s="35" t="s">
        <v>325</v>
      </c>
      <c r="B26" s="35" t="s">
        <v>200</v>
      </c>
      <c r="C26" s="36">
        <v>3231285211</v>
      </c>
      <c r="D26" s="36">
        <v>75000000</v>
      </c>
      <c r="E26" s="37">
        <v>47.978285028196247</v>
      </c>
      <c r="F26" s="37">
        <v>16.402832488272221</v>
      </c>
      <c r="G26" s="36">
        <v>20.950914999999998</v>
      </c>
      <c r="H26" s="37">
        <v>39.799999999999997</v>
      </c>
      <c r="I26" s="37">
        <v>-1.2946321409628538</v>
      </c>
      <c r="J26" s="36">
        <v>-43919717</v>
      </c>
      <c r="K26" s="37">
        <v>-66.59878978728392</v>
      </c>
      <c r="L26" s="37">
        <v>533.33333333333337</v>
      </c>
      <c r="M26" s="37">
        <v>27.93</v>
      </c>
      <c r="N26" s="38">
        <v>42.642969707434972</v>
      </c>
      <c r="O26" s="39">
        <v>431.73577220531581</v>
      </c>
      <c r="P26" s="38">
        <v>14.39119240684386</v>
      </c>
    </row>
    <row r="27" spans="1:16">
      <c r="A27" s="35" t="s">
        <v>202</v>
      </c>
      <c r="B27" s="35" t="s">
        <v>200</v>
      </c>
      <c r="C27" s="36">
        <v>5927165415</v>
      </c>
      <c r="D27" s="36">
        <v>77770481</v>
      </c>
      <c r="E27" s="37">
        <v>28.993647349040607</v>
      </c>
      <c r="F27" s="37">
        <v>8.8764390808116413</v>
      </c>
      <c r="G27" s="36">
        <v>31.848393999999999</v>
      </c>
      <c r="H27" s="37">
        <v>43.32</v>
      </c>
      <c r="I27" s="37">
        <v>-1.6089059853112673</v>
      </c>
      <c r="J27" s="36">
        <v>117049208</v>
      </c>
      <c r="K27" s="37">
        <v>27.905871879116003</v>
      </c>
      <c r="L27" s="37">
        <v>514.33396689419988</v>
      </c>
      <c r="M27" s="37">
        <v>40.950000000000003</v>
      </c>
      <c r="N27" s="38">
        <v>67.682098111339656</v>
      </c>
      <c r="O27" s="39">
        <v>107.47923856278727</v>
      </c>
      <c r="P27" s="38">
        <v>3.5826412854262424</v>
      </c>
    </row>
    <row r="28" spans="1:16">
      <c r="A28" s="35" t="s">
        <v>120</v>
      </c>
      <c r="B28" s="35" t="s">
        <v>200</v>
      </c>
      <c r="C28" s="36">
        <v>1191941245</v>
      </c>
      <c r="D28" s="36">
        <v>84240000</v>
      </c>
      <c r="E28" s="37">
        <v>27.324161180767504</v>
      </c>
      <c r="F28" s="37">
        <v>10.463254442287591</v>
      </c>
      <c r="G28" s="36">
        <v>44.361629999999998</v>
      </c>
      <c r="H28" s="37">
        <v>33</v>
      </c>
      <c r="I28" s="37">
        <v>-1.2741954255802241</v>
      </c>
      <c r="J28" s="36">
        <v>-28264473</v>
      </c>
      <c r="K28" s="37">
        <v>-92.393019321464081</v>
      </c>
      <c r="L28" s="37">
        <v>474.83380816714151</v>
      </c>
      <c r="M28" s="37">
        <v>52.66</v>
      </c>
      <c r="N28" s="38">
        <v>41.741516858980198</v>
      </c>
      <c r="O28" s="39">
        <v>193.18346879547295</v>
      </c>
      <c r="P28" s="38">
        <v>6.4394489598490985</v>
      </c>
    </row>
    <row r="29" spans="1:16">
      <c r="A29" s="35" t="s">
        <v>85</v>
      </c>
      <c r="B29" s="35" t="s">
        <v>200</v>
      </c>
      <c r="C29" s="36">
        <v>1271636030</v>
      </c>
      <c r="D29" s="36">
        <v>100000000</v>
      </c>
      <c r="E29" s="37">
        <v>63.410213990449158</v>
      </c>
      <c r="F29" s="37">
        <v>70.455793322721291</v>
      </c>
      <c r="G29" s="36">
        <v>62.830463000000002</v>
      </c>
      <c r="H29" s="37">
        <v>10.039999999999999</v>
      </c>
      <c r="I29" s="37">
        <v>-0.70331610468343086</v>
      </c>
      <c r="J29" s="36">
        <v>15898817</v>
      </c>
      <c r="K29" s="37">
        <v>56.607985361426579</v>
      </c>
      <c r="L29" s="37">
        <v>400</v>
      </c>
      <c r="M29" s="37">
        <v>62.83</v>
      </c>
      <c r="N29" s="38">
        <v>43.630524173015907</v>
      </c>
      <c r="O29" s="39">
        <v>327.00729126486596</v>
      </c>
      <c r="P29" s="38">
        <v>10.900243042162199</v>
      </c>
    </row>
    <row r="30" spans="1:16">
      <c r="A30" s="35" t="s">
        <v>539</v>
      </c>
      <c r="B30" s="35" t="s">
        <v>200</v>
      </c>
      <c r="C30" s="36">
        <v>3339027503</v>
      </c>
      <c r="D30" s="36">
        <v>103200000</v>
      </c>
      <c r="E30" s="37">
        <v>125.09743839476567</v>
      </c>
      <c r="F30" s="37">
        <v>110.1985891426759</v>
      </c>
      <c r="G30" s="36">
        <v>113.051084</v>
      </c>
      <c r="H30" s="37">
        <v>11.6</v>
      </c>
      <c r="I30" s="37">
        <v>-0.27503860654017664</v>
      </c>
      <c r="J30" s="36">
        <v>31743454</v>
      </c>
      <c r="K30" s="37">
        <v>35.761703814588039</v>
      </c>
      <c r="L30" s="37">
        <v>387.59689922480618</v>
      </c>
      <c r="M30" s="37">
        <v>26.71</v>
      </c>
      <c r="N30" s="38">
        <v>55.935807862681933</v>
      </c>
      <c r="O30" s="39">
        <v>900.05386893627667</v>
      </c>
      <c r="P30" s="38">
        <v>30.001795631209223</v>
      </c>
    </row>
    <row r="31" spans="1:16">
      <c r="A31" s="35" t="s">
        <v>145</v>
      </c>
      <c r="B31" s="35" t="s">
        <v>200</v>
      </c>
      <c r="C31" s="36">
        <v>9789764290</v>
      </c>
      <c r="D31" s="36">
        <v>119470352</v>
      </c>
      <c r="E31" s="37">
        <v>3.4354504595005104</v>
      </c>
      <c r="F31" s="37">
        <v>0.26141521549749014</v>
      </c>
      <c r="G31" s="36">
        <v>116.852366</v>
      </c>
      <c r="H31" s="37">
        <v>99.65</v>
      </c>
      <c r="I31" s="37">
        <v>-4.1181550933167017</v>
      </c>
      <c r="J31" s="36">
        <v>2569715</v>
      </c>
      <c r="K31" s="37">
        <v>5114.0841377351189</v>
      </c>
      <c r="L31" s="37">
        <v>334.81110024686291</v>
      </c>
      <c r="M31" s="37">
        <v>97.8</v>
      </c>
      <c r="N31" s="38">
        <v>33.840898574145413</v>
      </c>
      <c r="O31" s="39">
        <v>1124.7381708285843</v>
      </c>
      <c r="P31" s="38">
        <v>37.491272360952813</v>
      </c>
    </row>
    <row r="32" spans="1:16">
      <c r="A32" s="35" t="s">
        <v>144</v>
      </c>
      <c r="B32" s="35" t="s">
        <v>200</v>
      </c>
      <c r="C32" s="36">
        <v>39381685000</v>
      </c>
      <c r="D32" s="36">
        <v>141772000</v>
      </c>
      <c r="E32" s="37">
        <v>1.7907813901414786</v>
      </c>
      <c r="F32" s="37">
        <v>1.8359619159856806E-2</v>
      </c>
      <c r="G32" s="36">
        <v>31.219389</v>
      </c>
      <c r="H32" s="37">
        <v>715.5</v>
      </c>
      <c r="I32" s="37">
        <v>32.096941767743374</v>
      </c>
      <c r="J32" s="36">
        <v>273620000</v>
      </c>
      <c r="K32" s="37">
        <v>356.47663182515896</v>
      </c>
      <c r="L32" s="37">
        <v>282.14315943909941</v>
      </c>
      <c r="M32" s="37">
        <v>22.02</v>
      </c>
      <c r="N32" s="38">
        <v>54.759415974334225</v>
      </c>
      <c r="O32" s="39">
        <v>2445.207422890101</v>
      </c>
      <c r="P32" s="38">
        <v>81.5069140963367</v>
      </c>
    </row>
    <row r="33" spans="1:16">
      <c r="A33" s="35" t="s">
        <v>322</v>
      </c>
      <c r="B33" s="35" t="s">
        <v>200</v>
      </c>
      <c r="C33" s="36">
        <v>1380911336</v>
      </c>
      <c r="D33" s="36">
        <v>150000000</v>
      </c>
      <c r="E33" s="37">
        <v>12.378822162498532</v>
      </c>
      <c r="F33" s="37">
        <v>1.9191972344958963</v>
      </c>
      <c r="G33" s="36">
        <v>74.740385000000003</v>
      </c>
      <c r="H33" s="37">
        <v>43.24</v>
      </c>
      <c r="I33" s="37">
        <v>-0.45931435163995354</v>
      </c>
      <c r="J33" s="36">
        <v>-32821003</v>
      </c>
      <c r="K33" s="37">
        <v>-196.5205024355898</v>
      </c>
      <c r="L33" s="37">
        <v>266.66666666666669</v>
      </c>
      <c r="M33" s="37">
        <v>49.82</v>
      </c>
      <c r="N33" s="38">
        <v>43.313206955788672</v>
      </c>
      <c r="O33" s="39">
        <v>838.22038842962934</v>
      </c>
      <c r="P33" s="38">
        <v>27.940679614320977</v>
      </c>
    </row>
    <row r="34" spans="1:16">
      <c r="A34" s="35" t="s">
        <v>551</v>
      </c>
      <c r="B34" s="35" t="s">
        <v>200</v>
      </c>
      <c r="C34" s="36">
        <v>6093838382</v>
      </c>
      <c r="D34" s="36">
        <v>170000000</v>
      </c>
      <c r="E34" s="37">
        <v>5.3021111097679094</v>
      </c>
      <c r="F34" s="37">
        <v>0.22277777772134072</v>
      </c>
      <c r="G34" s="36">
        <v>53.288747999999998</v>
      </c>
      <c r="H34" s="37">
        <v>141.6</v>
      </c>
      <c r="I34" s="37">
        <v>-0.78739689240671851</v>
      </c>
      <c r="J34" s="36">
        <v>418881945</v>
      </c>
      <c r="K34" s="37">
        <v>56.817917993576927</v>
      </c>
      <c r="L34" s="37">
        <v>235.29411764705881</v>
      </c>
      <c r="M34" s="37">
        <v>31.34</v>
      </c>
      <c r="N34" s="38">
        <v>27.048725024412825</v>
      </c>
      <c r="O34" s="39">
        <v>1189.3867872992253</v>
      </c>
      <c r="P34" s="38">
        <v>39.64622624330751</v>
      </c>
    </row>
    <row r="35" spans="1:16">
      <c r="A35" s="35" t="s">
        <v>49</v>
      </c>
      <c r="B35" s="35" t="s">
        <v>200</v>
      </c>
      <c r="C35" s="36">
        <v>1429330090</v>
      </c>
      <c r="D35" s="36">
        <v>200000000</v>
      </c>
      <c r="E35" s="37">
        <v>46.346601670192491</v>
      </c>
      <c r="F35" s="37">
        <v>28.966626043870306</v>
      </c>
      <c r="G35" s="36">
        <v>105.381429</v>
      </c>
      <c r="H35" s="37">
        <v>8.19</v>
      </c>
      <c r="I35" s="37">
        <v>-8.493481202424924E-2</v>
      </c>
      <c r="J35" s="36">
        <v>-731122</v>
      </c>
      <c r="K35" s="37">
        <v>-2188.4172545758438</v>
      </c>
      <c r="L35" s="37">
        <v>200</v>
      </c>
      <c r="M35" s="37">
        <v>52.69</v>
      </c>
      <c r="N35" s="38">
        <v>52.175558701832458</v>
      </c>
      <c r="O35" s="39">
        <v>64.597839983131635</v>
      </c>
      <c r="P35" s="38">
        <v>2.1532613327710544</v>
      </c>
    </row>
    <row r="36" spans="1:16">
      <c r="A36" s="35" t="s">
        <v>9</v>
      </c>
      <c r="B36" s="35" t="s">
        <v>200</v>
      </c>
      <c r="C36" s="36">
        <v>19691212171</v>
      </c>
      <c r="D36" s="36">
        <v>240303646</v>
      </c>
      <c r="E36" s="37">
        <v>2.9734481888041917</v>
      </c>
      <c r="F36" s="37">
        <v>0.22095914885032222</v>
      </c>
      <c r="G36" s="36">
        <v>239.36703</v>
      </c>
      <c r="H36" s="37">
        <v>56.2</v>
      </c>
      <c r="I36" s="37">
        <v>4.5132125432652686</v>
      </c>
      <c r="J36" s="36">
        <v>5168746</v>
      </c>
      <c r="K36" s="37">
        <v>2603.533657099807</v>
      </c>
      <c r="L36" s="37">
        <v>166.45606783677349</v>
      </c>
      <c r="M36" s="37">
        <v>99.61</v>
      </c>
      <c r="N36" s="38">
        <v>33.840898578320015</v>
      </c>
      <c r="O36" s="39">
        <v>2716.1554362912834</v>
      </c>
      <c r="P36" s="38">
        <v>90.53851454304278</v>
      </c>
    </row>
    <row r="37" spans="1:16">
      <c r="A37" s="35" t="s">
        <v>521</v>
      </c>
      <c r="B37" s="35" t="s">
        <v>200</v>
      </c>
      <c r="C37" s="36">
        <v>4605953109</v>
      </c>
      <c r="D37" s="36">
        <v>265000000</v>
      </c>
      <c r="E37" s="37">
        <v>10.102576000290146</v>
      </c>
      <c r="F37" s="37">
        <v>0.88657972797631823</v>
      </c>
      <c r="G37" s="36">
        <v>85.702517999999998</v>
      </c>
      <c r="H37" s="37">
        <v>46.2</v>
      </c>
      <c r="I37" s="37">
        <v>-7.0385671435146824</v>
      </c>
      <c r="J37" s="36">
        <v>481101194</v>
      </c>
      <c r="K37" s="37">
        <v>23.685245728157557</v>
      </c>
      <c r="L37" s="37">
        <v>150.9433962264151</v>
      </c>
      <c r="M37" s="37">
        <v>32.340000000000003</v>
      </c>
      <c r="N37" s="38">
        <v>71.885404838781412</v>
      </c>
      <c r="O37" s="39">
        <v>817.46998868365108</v>
      </c>
      <c r="P37" s="38">
        <v>27.248999622788368</v>
      </c>
    </row>
    <row r="38" spans="1:16">
      <c r="A38" s="35" t="s">
        <v>1263</v>
      </c>
      <c r="B38" s="35" t="s">
        <v>200</v>
      </c>
      <c r="C38" s="36">
        <v>14622631268</v>
      </c>
      <c r="D38" s="36">
        <v>280000000</v>
      </c>
      <c r="E38" s="37">
        <v>19.08160975512952</v>
      </c>
      <c r="F38" s="37">
        <v>1.514413472629327</v>
      </c>
      <c r="G38" s="36">
        <v>51.990901999999998</v>
      </c>
      <c r="H38" s="37">
        <v>46.1</v>
      </c>
      <c r="I38" s="37">
        <v>-0.84750000000000003</v>
      </c>
      <c r="J38" s="36">
        <v>110254907</v>
      </c>
      <c r="K38" s="37">
        <v>114.28062789078403</v>
      </c>
      <c r="L38" s="37">
        <v>142.85714285714286</v>
      </c>
      <c r="M38" s="37">
        <v>16.239999999999998</v>
      </c>
      <c r="N38" s="38">
        <v>37.225779410527664</v>
      </c>
      <c r="O38" s="39">
        <v>0</v>
      </c>
      <c r="P38" s="38">
        <v>0</v>
      </c>
    </row>
    <row r="39" spans="1:16">
      <c r="A39" s="35" t="s">
        <v>361</v>
      </c>
      <c r="B39" s="35" t="s">
        <v>200</v>
      </c>
      <c r="C39" s="36">
        <v>6812645348</v>
      </c>
      <c r="D39" s="36">
        <v>324000000</v>
      </c>
      <c r="E39" s="37">
        <v>56.242296492649409</v>
      </c>
      <c r="F39" s="37">
        <v>7.8903334024480092</v>
      </c>
      <c r="G39" s="36">
        <v>32.008808999999999</v>
      </c>
      <c r="H39" s="37">
        <v>22.24</v>
      </c>
      <c r="I39" s="37">
        <v>-6.3264102835525193E-2</v>
      </c>
      <c r="J39" s="36">
        <v>-40736806</v>
      </c>
      <c r="K39" s="37">
        <v>-174.97689926893139</v>
      </c>
      <c r="L39" s="37">
        <v>123.45679012345678</v>
      </c>
      <c r="M39" s="37">
        <v>9.8699999999999992</v>
      </c>
      <c r="N39" s="38">
        <v>66.348617699494284</v>
      </c>
      <c r="O39" s="39">
        <v>420.05819565969853</v>
      </c>
      <c r="P39" s="38">
        <v>14.001939855323284</v>
      </c>
    </row>
    <row r="40" spans="1:16">
      <c r="A40" s="35" t="s">
        <v>121</v>
      </c>
      <c r="B40" s="35" t="s">
        <v>200</v>
      </c>
      <c r="C40" s="36">
        <v>3548001757</v>
      </c>
      <c r="D40" s="36">
        <v>360000000</v>
      </c>
      <c r="E40" s="37">
        <v>37.126698012737798</v>
      </c>
      <c r="F40" s="37">
        <v>34.376572234016479</v>
      </c>
      <c r="G40" s="36">
        <v>282.78303399999999</v>
      </c>
      <c r="H40" s="37">
        <v>3.81</v>
      </c>
      <c r="I40" s="37">
        <v>-1.2799685425547658E-2</v>
      </c>
      <c r="J40" s="36">
        <v>-173040268</v>
      </c>
      <c r="K40" s="37">
        <v>-6.2413218176476706</v>
      </c>
      <c r="L40" s="37">
        <v>111.11111111111111</v>
      </c>
      <c r="M40" s="37">
        <v>78.55</v>
      </c>
      <c r="N40" s="38">
        <v>51.803211992031088</v>
      </c>
      <c r="O40" s="39">
        <v>713.88602585232184</v>
      </c>
      <c r="P40" s="38">
        <v>23.796200861744062</v>
      </c>
    </row>
    <row r="41" spans="1:16">
      <c r="A41" s="35" t="s">
        <v>48</v>
      </c>
      <c r="B41" s="35" t="s">
        <v>200</v>
      </c>
      <c r="C41" s="36">
        <v>4404805235</v>
      </c>
      <c r="D41" s="36">
        <v>385499653</v>
      </c>
      <c r="E41" s="37">
        <v>22.156969418061305</v>
      </c>
      <c r="F41" s="37">
        <v>2.3948323997217389</v>
      </c>
      <c r="G41" s="36">
        <v>74.176674000000006</v>
      </c>
      <c r="H41" s="37">
        <v>24.34</v>
      </c>
      <c r="I41" s="37">
        <v>0.27673971387667962</v>
      </c>
      <c r="J41" s="36">
        <v>-306785046</v>
      </c>
      <c r="K41" s="37">
        <v>-30.157896522765977</v>
      </c>
      <c r="L41" s="37">
        <v>103.76144229629178</v>
      </c>
      <c r="M41" s="37">
        <v>19.239999999999998</v>
      </c>
      <c r="N41" s="38">
        <v>25.79853448839917</v>
      </c>
      <c r="O41" s="39">
        <v>1791.2927888357406</v>
      </c>
      <c r="P41" s="38">
        <v>59.70975962785802</v>
      </c>
    </row>
    <row r="42" spans="1:16">
      <c r="A42" s="35" t="s">
        <v>203</v>
      </c>
      <c r="B42" s="35" t="s">
        <v>200</v>
      </c>
      <c r="C42" s="36">
        <v>6764257574</v>
      </c>
      <c r="D42" s="36">
        <v>500000000</v>
      </c>
      <c r="E42" s="37">
        <v>23.533737819452103</v>
      </c>
      <c r="F42" s="37">
        <v>5.8834344548630257</v>
      </c>
      <c r="G42" s="36">
        <v>194.287902</v>
      </c>
      <c r="H42" s="37">
        <v>8.75</v>
      </c>
      <c r="I42" s="37">
        <v>-0.10762327616295053</v>
      </c>
      <c r="J42" s="36">
        <v>-270382363</v>
      </c>
      <c r="K42" s="37">
        <v>-14.793864346839813</v>
      </c>
      <c r="L42" s="37">
        <v>80</v>
      </c>
      <c r="M42" s="37">
        <v>38.85</v>
      </c>
      <c r="N42" s="38">
        <v>28.472212148442246</v>
      </c>
      <c r="O42" s="39">
        <v>551.93868191008482</v>
      </c>
      <c r="P42" s="38">
        <v>18.397956063669493</v>
      </c>
    </row>
    <row r="43" spans="1:16">
      <c r="A43" s="35" t="s">
        <v>181</v>
      </c>
      <c r="B43" s="35" t="s">
        <v>200</v>
      </c>
      <c r="C43" s="36">
        <v>959761015</v>
      </c>
      <c r="D43" s="36">
        <v>500000000</v>
      </c>
      <c r="E43" s="37">
        <v>77.75626521106939</v>
      </c>
      <c r="F43" s="37">
        <v>77.75626521106939</v>
      </c>
      <c r="G43" s="36">
        <v>195.60929400000001</v>
      </c>
      <c r="H43" s="37">
        <v>2.63</v>
      </c>
      <c r="I43" s="37">
        <v>-8.4522665695254684E-2</v>
      </c>
      <c r="J43" s="36">
        <v>70090339</v>
      </c>
      <c r="K43" s="37">
        <v>14.267301517831152</v>
      </c>
      <c r="L43" s="37">
        <v>80</v>
      </c>
      <c r="M43" s="37">
        <v>39.119999999999997</v>
      </c>
      <c r="N43" s="38">
        <v>52.723015007891988</v>
      </c>
      <c r="O43" s="39">
        <v>111.69222727893779</v>
      </c>
      <c r="P43" s="38">
        <v>3.72307424263126</v>
      </c>
    </row>
    <row r="44" spans="1:16">
      <c r="A44" s="35" t="s">
        <v>207</v>
      </c>
      <c r="B44" s="35" t="s">
        <v>200</v>
      </c>
      <c r="C44" s="36">
        <v>63934093330</v>
      </c>
      <c r="D44" s="36">
        <v>780226002</v>
      </c>
      <c r="E44" s="37">
        <v>1.2668186176564835</v>
      </c>
      <c r="F44" s="37">
        <v>3.8658475828956138E-2</v>
      </c>
      <c r="G44" s="36">
        <v>725.54518099999996</v>
      </c>
      <c r="H44" s="37">
        <v>43.52</v>
      </c>
      <c r="I44" s="37">
        <v>0.76450777110606793</v>
      </c>
      <c r="J44" s="36">
        <v>16782058</v>
      </c>
      <c r="K44" s="37">
        <v>1952.6503891239083</v>
      </c>
      <c r="L44" s="37">
        <v>51.267196808957415</v>
      </c>
      <c r="M44" s="37">
        <v>92.99</v>
      </c>
      <c r="N44" s="38">
        <v>33.840898578139964</v>
      </c>
      <c r="O44" s="39">
        <v>1845.1659792811538</v>
      </c>
      <c r="P44" s="38">
        <v>61.505532642705127</v>
      </c>
    </row>
    <row r="45" spans="1:16">
      <c r="A45" s="35" t="s">
        <v>323</v>
      </c>
      <c r="B45" s="35" t="s">
        <v>200</v>
      </c>
      <c r="C45" s="36">
        <v>3818084897</v>
      </c>
      <c r="D45" s="36">
        <v>791000000</v>
      </c>
      <c r="E45" s="37">
        <v>14.433839834959779</v>
      </c>
      <c r="F45" s="37">
        <v>4.5618962815928503</v>
      </c>
      <c r="G45" s="36">
        <v>679.26380900000004</v>
      </c>
      <c r="H45" s="37">
        <v>4.08</v>
      </c>
      <c r="I45" s="37">
        <v>-2.5002376697377926E-2</v>
      </c>
      <c r="J45" s="36">
        <v>-264395717</v>
      </c>
      <c r="K45" s="37">
        <v>-11.966910946594494</v>
      </c>
      <c r="L45" s="37">
        <v>50.56890012642225</v>
      </c>
      <c r="M45" s="37">
        <v>85.87</v>
      </c>
      <c r="N45" s="38">
        <v>22.009294454752027</v>
      </c>
      <c r="O45" s="39">
        <v>413.48321906903408</v>
      </c>
      <c r="P45" s="38">
        <v>13.782773968967803</v>
      </c>
    </row>
    <row r="46" spans="1:16">
      <c r="A46" s="35" t="s">
        <v>204</v>
      </c>
      <c r="B46" s="35" t="s">
        <v>200</v>
      </c>
      <c r="C46" s="36">
        <v>12909517992</v>
      </c>
      <c r="D46" s="36">
        <v>1000000000</v>
      </c>
      <c r="E46" s="37">
        <v>2.0060969297890145</v>
      </c>
      <c r="F46" s="37">
        <v>8.7221605643000633E-2</v>
      </c>
      <c r="G46" s="36">
        <v>849.28664500000002</v>
      </c>
      <c r="H46" s="37">
        <v>23.48</v>
      </c>
      <c r="I46" s="37">
        <v>-0.41083444814406173</v>
      </c>
      <c r="J46" s="36">
        <v>391337210</v>
      </c>
      <c r="K46" s="37">
        <v>58.772841969206048</v>
      </c>
      <c r="L46" s="37">
        <v>40</v>
      </c>
      <c r="M46" s="37">
        <v>84.92</v>
      </c>
      <c r="N46" s="38">
        <v>63.971565907770085</v>
      </c>
      <c r="O46" s="39">
        <v>372.95152943219341</v>
      </c>
      <c r="P46" s="38">
        <v>12.431717647739781</v>
      </c>
    </row>
    <row r="47" spans="1:16">
      <c r="A47" s="35" t="s">
        <v>324</v>
      </c>
      <c r="B47" s="35" t="s">
        <v>200</v>
      </c>
      <c r="C47" s="36">
        <v>19079519513</v>
      </c>
      <c r="D47" s="36">
        <v>1500000000</v>
      </c>
      <c r="E47" s="37">
        <v>11.014732204323282</v>
      </c>
      <c r="F47" s="37">
        <v>0.81590608920913199</v>
      </c>
      <c r="G47" s="36">
        <v>363.24555199999998</v>
      </c>
      <c r="H47" s="37">
        <v>10</v>
      </c>
      <c r="I47" s="37">
        <v>-0.32596502376897618</v>
      </c>
      <c r="J47" s="36">
        <v>-705417106</v>
      </c>
      <c r="K47" s="37">
        <v>-19.137613597932795</v>
      </c>
      <c r="L47" s="37">
        <v>26.666666666666668</v>
      </c>
      <c r="M47" s="37">
        <v>24.21</v>
      </c>
      <c r="N47" s="38">
        <v>56.651725632344082</v>
      </c>
      <c r="O47" s="39">
        <v>1267.4305017944159</v>
      </c>
      <c r="P47" s="38">
        <v>42.247683393147199</v>
      </c>
    </row>
    <row r="48" spans="1:16">
      <c r="A48" s="35" t="s">
        <v>344</v>
      </c>
      <c r="B48" s="35" t="s">
        <v>200</v>
      </c>
      <c r="C48" s="36">
        <v>13652788635</v>
      </c>
      <c r="D48" s="36">
        <v>1915000000</v>
      </c>
      <c r="E48" s="37">
        <v>5.8267323678326122</v>
      </c>
      <c r="F48" s="37">
        <v>0.23405231443392699</v>
      </c>
      <c r="G48" s="36">
        <v>493.98133899999999</v>
      </c>
      <c r="H48" s="37">
        <v>13.9</v>
      </c>
      <c r="I48" s="37">
        <v>-7.3042298230291181E-2</v>
      </c>
      <c r="J48" s="36">
        <v>123979435</v>
      </c>
      <c r="K48" s="37">
        <v>200.79943097014436</v>
      </c>
      <c r="L48" s="37">
        <v>20.887728459530027</v>
      </c>
      <c r="M48" s="37">
        <v>25.79</v>
      </c>
      <c r="N48" s="38">
        <v>52.196302135846381</v>
      </c>
      <c r="O48" s="39">
        <v>1191.2153917545381</v>
      </c>
      <c r="P48" s="38">
        <v>39.707179725151271</v>
      </c>
    </row>
    <row r="49" spans="1:16">
      <c r="A49" s="35" t="s">
        <v>538</v>
      </c>
      <c r="B49" s="35" t="s">
        <v>200</v>
      </c>
      <c r="C49" s="36">
        <v>12776501404</v>
      </c>
      <c r="D49" s="36">
        <v>2500000000</v>
      </c>
      <c r="E49" s="37">
        <v>18.220080350554344</v>
      </c>
      <c r="F49" s="37">
        <v>2.4293440467405794</v>
      </c>
      <c r="G49" s="36">
        <v>587.20383200000003</v>
      </c>
      <c r="H49" s="37">
        <v>3.74</v>
      </c>
      <c r="I49" s="37">
        <v>-0.26847258210951885</v>
      </c>
      <c r="J49" s="36">
        <v>-201213065</v>
      </c>
      <c r="K49" s="37">
        <v>-37.273921551764047</v>
      </c>
      <c r="L49" s="37">
        <v>16</v>
      </c>
      <c r="M49" s="37">
        <v>23.48</v>
      </c>
      <c r="N49" s="38">
        <v>34.57935142676601</v>
      </c>
      <c r="O49" s="39">
        <v>1435.3523050710953</v>
      </c>
      <c r="P49" s="38">
        <v>47.845076835703175</v>
      </c>
    </row>
    <row r="50" spans="1:16">
      <c r="A50" s="35" t="s">
        <v>205</v>
      </c>
      <c r="B50" s="35" t="s">
        <v>200</v>
      </c>
      <c r="C50" s="36">
        <v>141356914000</v>
      </c>
      <c r="D50" s="36">
        <v>2900000000</v>
      </c>
      <c r="E50" s="37">
        <v>4.9382423412799525</v>
      </c>
      <c r="F50" s="37">
        <v>3.1534114567560362E-2</v>
      </c>
      <c r="G50" s="36">
        <v>147.02876900000001</v>
      </c>
      <c r="H50" s="37">
        <v>55.2</v>
      </c>
      <c r="I50" s="37">
        <v>0.18584908030262426</v>
      </c>
      <c r="J50" s="36">
        <v>1502626000</v>
      </c>
      <c r="K50" s="37">
        <v>104.21754980946689</v>
      </c>
      <c r="L50" s="37">
        <v>13.793103448275861</v>
      </c>
      <c r="M50" s="37">
        <v>5.0599999999999996</v>
      </c>
      <c r="N50" s="38">
        <v>42.073912866682321</v>
      </c>
      <c r="O50" s="39">
        <v>2028.1393068658026</v>
      </c>
      <c r="P50" s="38">
        <v>67.604643562193417</v>
      </c>
    </row>
    <row r="51" spans="1:16">
      <c r="A51" s="35" t="s">
        <v>206</v>
      </c>
      <c r="B51" s="35" t="s">
        <v>200</v>
      </c>
      <c r="C51" s="36">
        <v>295496351000</v>
      </c>
      <c r="D51" s="36">
        <v>7000000000</v>
      </c>
      <c r="E51" s="37">
        <v>0.32914041360442653</v>
      </c>
      <c r="F51" s="37">
        <v>1.306112752398518E-3</v>
      </c>
      <c r="G51" s="36">
        <v>3267.1327310000001</v>
      </c>
      <c r="H51" s="37">
        <v>37.200000000000003</v>
      </c>
      <c r="I51" s="37">
        <v>-0.73322652191783533</v>
      </c>
      <c r="J51" s="36">
        <v>405786000</v>
      </c>
      <c r="K51" s="37">
        <v>621.01698925049163</v>
      </c>
      <c r="L51" s="37">
        <v>5.7142857142857144</v>
      </c>
      <c r="M51" s="37">
        <v>46.67</v>
      </c>
      <c r="N51" s="38">
        <v>47.143383227344799</v>
      </c>
      <c r="O51" s="39">
        <v>977.63017452436191</v>
      </c>
      <c r="P51" s="38">
        <v>32.587672484145394</v>
      </c>
    </row>
    <row r="52" spans="1:16">
      <c r="A52" s="75" t="s">
        <v>710</v>
      </c>
      <c r="B52" s="75" t="s">
        <v>679</v>
      </c>
      <c r="C52" s="76">
        <v>599344233</v>
      </c>
      <c r="D52" s="76">
        <v>118000000</v>
      </c>
      <c r="E52" s="77">
        <v>120.35698845632051</v>
      </c>
      <c r="F52" s="77">
        <v>92.724952585763106</v>
      </c>
      <c r="G52" s="76">
        <v>28.655494999999998</v>
      </c>
      <c r="H52" s="77">
        <v>11.6</v>
      </c>
      <c r="I52" s="77">
        <v>-0.28362315182619646</v>
      </c>
      <c r="J52" s="76">
        <v>-28506759</v>
      </c>
      <c r="K52" s="77">
        <v>-45.533061124205666</v>
      </c>
      <c r="L52" s="77">
        <v>338.9830508474576</v>
      </c>
      <c r="M52" s="77">
        <v>24.28</v>
      </c>
      <c r="N52" s="78">
        <v>81.986278622089756</v>
      </c>
      <c r="O52" s="79">
        <v>265.9569747362778</v>
      </c>
      <c r="P52" s="78">
        <v>8.8652324912092606</v>
      </c>
    </row>
    <row r="53" spans="1:16">
      <c r="A53" s="75" t="s">
        <v>517</v>
      </c>
      <c r="B53" s="75" t="s">
        <v>679</v>
      </c>
      <c r="C53" s="76">
        <v>1187480335</v>
      </c>
      <c r="D53" s="76">
        <v>155000000</v>
      </c>
      <c r="E53" s="77">
        <v>48.947496663493887</v>
      </c>
      <c r="F53" s="77">
        <v>21.052686736986619</v>
      </c>
      <c r="G53" s="76">
        <v>52.462822000000003</v>
      </c>
      <c r="H53" s="77">
        <v>15.58</v>
      </c>
      <c r="I53" s="77">
        <v>0.2055502197707906</v>
      </c>
      <c r="J53" s="76">
        <v>-76765590</v>
      </c>
      <c r="K53" s="77">
        <v>-30.287007499063058</v>
      </c>
      <c r="L53" s="77">
        <v>258.06451612903226</v>
      </c>
      <c r="M53" s="77">
        <v>33.840000000000003</v>
      </c>
      <c r="N53" s="78">
        <v>63.147914193727914</v>
      </c>
      <c r="O53" s="79">
        <v>2566.3025113494814</v>
      </c>
      <c r="P53" s="78">
        <v>85.543417044982718</v>
      </c>
    </row>
    <row r="54" spans="1:16">
      <c r="A54" s="75" t="s">
        <v>358</v>
      </c>
      <c r="B54" s="75" t="s">
        <v>679</v>
      </c>
      <c r="C54" s="76">
        <v>12992829112</v>
      </c>
      <c r="D54" s="76">
        <v>300000000</v>
      </c>
      <c r="E54" s="77">
        <v>13.282620289069667</v>
      </c>
      <c r="F54" s="77">
        <v>1.3022176753989869</v>
      </c>
      <c r="G54" s="76">
        <v>87.924075000000002</v>
      </c>
      <c r="H54" s="77">
        <v>34.26</v>
      </c>
      <c r="I54" s="77">
        <v>-0.42035311137660608</v>
      </c>
      <c r="J54" s="76">
        <v>-369030105</v>
      </c>
      <c r="K54" s="77">
        <v>-27.640021401505983</v>
      </c>
      <c r="L54" s="77">
        <v>133.33333333333334</v>
      </c>
      <c r="M54" s="77">
        <v>29.3</v>
      </c>
      <c r="N54" s="78">
        <v>38.873591189468115</v>
      </c>
      <c r="O54" s="79">
        <v>531.56503697472692</v>
      </c>
      <c r="P54" s="78">
        <v>17.718834565824231</v>
      </c>
    </row>
    <row r="55" spans="1:16">
      <c r="A55" s="75" t="s">
        <v>188</v>
      </c>
      <c r="B55" s="75" t="s">
        <v>679</v>
      </c>
      <c r="C55" s="76">
        <v>3014472211</v>
      </c>
      <c r="D55" s="76">
        <v>400000000</v>
      </c>
      <c r="E55" s="77">
        <v>45.061080294338971</v>
      </c>
      <c r="F55" s="77">
        <v>18.775450122641239</v>
      </c>
      <c r="G55" s="76">
        <v>129.881788</v>
      </c>
      <c r="H55" s="77">
        <v>6.86</v>
      </c>
      <c r="I55" s="77">
        <v>-0.30201180202319922</v>
      </c>
      <c r="J55" s="76">
        <v>44096898</v>
      </c>
      <c r="K55" s="77">
        <v>54.425597011381619</v>
      </c>
      <c r="L55" s="77">
        <v>100</v>
      </c>
      <c r="M55" s="77">
        <v>32.35</v>
      </c>
      <c r="N55" s="78">
        <v>54.297609710812118</v>
      </c>
      <c r="O55" s="79">
        <v>56.879581597191802</v>
      </c>
      <c r="P55" s="78">
        <v>1.8959860532397268</v>
      </c>
    </row>
    <row r="56" spans="1:16">
      <c r="A56" s="75" t="s">
        <v>466</v>
      </c>
      <c r="B56" s="75" t="s">
        <v>679</v>
      </c>
      <c r="C56" s="76">
        <v>9055647326</v>
      </c>
      <c r="D56" s="76">
        <v>675000000</v>
      </c>
      <c r="E56" s="77">
        <v>23.599319195040206</v>
      </c>
      <c r="F56" s="77">
        <v>4.994564909003218</v>
      </c>
      <c r="G56" s="76">
        <v>233.17816500000001</v>
      </c>
      <c r="H56" s="77">
        <v>7.27</v>
      </c>
      <c r="I56" s="77">
        <v>-0.41130020728645178</v>
      </c>
      <c r="J56" s="76">
        <v>-1049101373</v>
      </c>
      <c r="K56" s="77">
        <v>-4.5038545574375108</v>
      </c>
      <c r="L56" s="77">
        <v>59.25925925925926</v>
      </c>
      <c r="M56" s="77">
        <v>34.54</v>
      </c>
      <c r="N56" s="78">
        <v>43.778318896109958</v>
      </c>
      <c r="O56" s="79">
        <v>277.60729840908505</v>
      </c>
      <c r="P56" s="78">
        <v>9.2535766136361683</v>
      </c>
    </row>
    <row r="57" spans="1:16">
      <c r="A57" s="75" t="s">
        <v>452</v>
      </c>
      <c r="B57" s="75" t="s">
        <v>679</v>
      </c>
      <c r="C57" s="76">
        <v>60137175087</v>
      </c>
      <c r="D57" s="76">
        <v>700000000</v>
      </c>
      <c r="E57" s="77">
        <v>1.2983424840511608</v>
      </c>
      <c r="F57" s="77">
        <v>9.5606957588450728E-3</v>
      </c>
      <c r="G57" s="76">
        <v>158.53750099999999</v>
      </c>
      <c r="H57" s="77">
        <v>194.4</v>
      </c>
      <c r="I57" s="77">
        <v>4.4849317308865011</v>
      </c>
      <c r="J57" s="76">
        <v>20192725560</v>
      </c>
      <c r="K57" s="77">
        <v>6.7251941594753193</v>
      </c>
      <c r="L57" s="77">
        <v>57.142857142857146</v>
      </c>
      <c r="M57" s="77">
        <v>22.64</v>
      </c>
      <c r="N57" s="78">
        <v>67.936528496692148</v>
      </c>
      <c r="O57" s="79">
        <v>1982.8674223835387</v>
      </c>
      <c r="P57" s="78">
        <v>66.09558074611796</v>
      </c>
    </row>
    <row r="58" spans="1:16">
      <c r="A58" s="75" t="s">
        <v>187</v>
      </c>
      <c r="B58" s="75" t="s">
        <v>679</v>
      </c>
      <c r="C58" s="76">
        <v>3578645146</v>
      </c>
      <c r="D58" s="76">
        <v>960336000</v>
      </c>
      <c r="E58" s="77">
        <v>17.817398335007688</v>
      </c>
      <c r="F58" s="77">
        <v>3.710659255720433</v>
      </c>
      <c r="G58" s="76">
        <v>464.88056799999998</v>
      </c>
      <c r="H58" s="77">
        <v>4.83</v>
      </c>
      <c r="I58" s="77">
        <v>-0.32348858148957493</v>
      </c>
      <c r="J58" s="76">
        <v>433474987</v>
      </c>
      <c r="K58" s="77">
        <v>11.077178946890424</v>
      </c>
      <c r="L58" s="77">
        <v>41.65208843571417</v>
      </c>
      <c r="M58" s="77">
        <v>48.4</v>
      </c>
      <c r="N58" s="78">
        <v>88.53991117236194</v>
      </c>
      <c r="O58" s="79">
        <v>1067.1266617422004</v>
      </c>
      <c r="P58" s="78">
        <v>35.570888724740016</v>
      </c>
    </row>
    <row r="59" spans="1:16">
      <c r="A59" s="75" t="s">
        <v>724</v>
      </c>
      <c r="B59" s="75" t="s">
        <v>679</v>
      </c>
      <c r="C59" s="76">
        <v>31421246000</v>
      </c>
      <c r="D59" s="76">
        <v>1500000000</v>
      </c>
      <c r="E59" s="77">
        <v>2.6461720640307487</v>
      </c>
      <c r="F59" s="77">
        <v>5.0403277410109498E-2</v>
      </c>
      <c r="G59" s="76">
        <v>438.15582999999998</v>
      </c>
      <c r="H59" s="77">
        <v>34.5</v>
      </c>
      <c r="I59" s="77">
        <v>-6.4471043183537802E-2</v>
      </c>
      <c r="J59" s="76">
        <v>871646000</v>
      </c>
      <c r="K59" s="77">
        <v>60.230873542699676</v>
      </c>
      <c r="L59" s="77">
        <v>26.666666666666668</v>
      </c>
      <c r="M59" s="77">
        <v>29.21</v>
      </c>
      <c r="N59" s="78">
        <v>77.830087534897643</v>
      </c>
      <c r="O59" s="79">
        <v>1514.2701227750829</v>
      </c>
      <c r="P59" s="78">
        <v>50.475670759169432</v>
      </c>
    </row>
    <row r="60" spans="1:16">
      <c r="A60" s="75" t="s">
        <v>398</v>
      </c>
      <c r="B60" s="75" t="s">
        <v>679</v>
      </c>
      <c r="C60" s="76">
        <v>5116474915</v>
      </c>
      <c r="D60" s="76">
        <v>2000000000</v>
      </c>
      <c r="E60" s="77">
        <v>25.759419897863896</v>
      </c>
      <c r="F60" s="77">
        <v>2.5759419897863896</v>
      </c>
      <c r="G60" s="76">
        <v>271.03651100000002</v>
      </c>
      <c r="H60" s="77">
        <v>5.73</v>
      </c>
      <c r="I60" s="77">
        <v>-0.19372809393236246</v>
      </c>
      <c r="J60" s="76">
        <v>321175807</v>
      </c>
      <c r="K60" s="77">
        <v>31.135595465320961</v>
      </c>
      <c r="L60" s="77">
        <v>20</v>
      </c>
      <c r="M60" s="77">
        <v>13.55</v>
      </c>
      <c r="N60" s="78">
        <v>84.55799595142372</v>
      </c>
      <c r="O60" s="79">
        <v>453.98201165276669</v>
      </c>
      <c r="P60" s="78">
        <v>15.132733721758889</v>
      </c>
    </row>
    <row r="61" spans="1:16">
      <c r="A61" s="60" t="s">
        <v>434</v>
      </c>
      <c r="B61" s="60" t="s">
        <v>374</v>
      </c>
      <c r="C61" s="61">
        <v>29439691000</v>
      </c>
      <c r="D61" s="61">
        <v>0</v>
      </c>
      <c r="E61" s="62">
        <v>0</v>
      </c>
      <c r="F61" s="62">
        <v>0</v>
      </c>
      <c r="G61" s="61">
        <v>1007.169114</v>
      </c>
      <c r="H61" s="62">
        <v>8.69</v>
      </c>
      <c r="I61" s="62">
        <v>0.14158091214471291</v>
      </c>
      <c r="J61" s="61">
        <v>0</v>
      </c>
      <c r="K61" s="62">
        <v>0</v>
      </c>
      <c r="L61" s="62">
        <v>0</v>
      </c>
      <c r="M61" s="62">
        <v>40.28</v>
      </c>
      <c r="N61" s="63">
        <v>347.93630595625137</v>
      </c>
      <c r="O61" s="64">
        <v>2269.6469493735208</v>
      </c>
      <c r="P61" s="63">
        <v>75.654898312450698</v>
      </c>
    </row>
    <row r="62" spans="1:16">
      <c r="A62" s="60" t="s">
        <v>723</v>
      </c>
      <c r="B62" s="60" t="s">
        <v>374</v>
      </c>
      <c r="C62" s="61">
        <v>0</v>
      </c>
      <c r="D62" s="61">
        <v>2.4580000000000002</v>
      </c>
      <c r="E62" s="62">
        <v>13876.415653495354</v>
      </c>
      <c r="F62" s="62">
        <v>1739.7254652893234</v>
      </c>
      <c r="G62" s="61">
        <v>6.9899999999999997E-4</v>
      </c>
      <c r="H62" s="62">
        <v>4125000</v>
      </c>
      <c r="I62" s="62">
        <v>1417597000000</v>
      </c>
      <c r="J62" s="61">
        <v>20357299000</v>
      </c>
      <c r="K62" s="62">
        <v>0.39181081930368072</v>
      </c>
      <c r="L62" s="62">
        <v>16273393002.441008</v>
      </c>
      <c r="M62" s="62">
        <v>28.43</v>
      </c>
      <c r="N62" s="63">
        <v>0</v>
      </c>
      <c r="O62" s="64">
        <v>0</v>
      </c>
      <c r="P62" s="63">
        <v>0</v>
      </c>
    </row>
    <row r="63" spans="1:16">
      <c r="A63" s="60" t="s">
        <v>719</v>
      </c>
      <c r="B63" s="60" t="s">
        <v>374</v>
      </c>
      <c r="C63" s="61">
        <v>19923</v>
      </c>
      <c r="D63" s="61">
        <v>1000</v>
      </c>
      <c r="E63" s="62">
        <v>33.810912472000339</v>
      </c>
      <c r="F63" s="62">
        <v>6.8304873680808766</v>
      </c>
      <c r="G63" s="61">
        <v>2.3900000000000001E-4</v>
      </c>
      <c r="H63" s="62">
        <v>4950000</v>
      </c>
      <c r="I63" s="62">
        <v>-4.1532674804329872E-3</v>
      </c>
      <c r="J63" s="61">
        <v>0</v>
      </c>
      <c r="K63" s="62">
        <v>0</v>
      </c>
      <c r="L63" s="62">
        <v>40000000</v>
      </c>
      <c r="M63" s="62">
        <v>23.9</v>
      </c>
      <c r="N63" s="63">
        <v>368.74689757873256</v>
      </c>
      <c r="O63" s="64">
        <v>1168</v>
      </c>
      <c r="P63" s="63">
        <v>38.93333333333333</v>
      </c>
    </row>
    <row r="64" spans="1:16">
      <c r="A64" s="60" t="s">
        <v>720</v>
      </c>
      <c r="B64" s="60" t="s">
        <v>374</v>
      </c>
      <c r="C64" s="61">
        <v>577755</v>
      </c>
      <c r="D64" s="61">
        <v>29000</v>
      </c>
      <c r="E64" s="62">
        <v>10.492029913414676</v>
      </c>
      <c r="F64" s="62">
        <v>0.73535393281571881</v>
      </c>
      <c r="G64" s="61">
        <v>7.4329999999999998E-6</v>
      </c>
      <c r="H64" s="62">
        <v>512925</v>
      </c>
      <c r="I64" s="62">
        <v>2898.6546043978888</v>
      </c>
      <c r="J64" s="61">
        <v>0</v>
      </c>
      <c r="K64" s="62">
        <v>0</v>
      </c>
      <c r="L64" s="62">
        <v>1379310.3448275863</v>
      </c>
      <c r="M64" s="62">
        <v>25.63</v>
      </c>
      <c r="N64" s="63">
        <v>368.7554026000949</v>
      </c>
      <c r="O64" s="64">
        <v>1940.8895409675451</v>
      </c>
      <c r="P64" s="63">
        <v>64.696318032251511</v>
      </c>
    </row>
    <row r="65" spans="1:16">
      <c r="A65" s="60" t="s">
        <v>717</v>
      </c>
      <c r="B65" s="60" t="s">
        <v>374</v>
      </c>
      <c r="C65" s="61">
        <v>5630964000</v>
      </c>
      <c r="D65" s="61">
        <v>860000000</v>
      </c>
      <c r="E65" s="62">
        <v>33.474992807897792</v>
      </c>
      <c r="F65" s="62">
        <v>2.1624672356523122</v>
      </c>
      <c r="G65" s="61">
        <v>61.448740000000001</v>
      </c>
      <c r="H65" s="62">
        <v>19.46</v>
      </c>
      <c r="I65" s="62">
        <v>-0.5982195397343304</v>
      </c>
      <c r="J65" s="61">
        <v>0</v>
      </c>
      <c r="K65" s="62">
        <v>0</v>
      </c>
      <c r="L65" s="62">
        <v>46.511627906976742</v>
      </c>
      <c r="M65" s="62">
        <v>7.14</v>
      </c>
      <c r="N65" s="63">
        <v>136.2496245406914</v>
      </c>
      <c r="O65" s="64">
        <v>1007.4120026699046</v>
      </c>
      <c r="P65" s="63">
        <v>33.580400088996818</v>
      </c>
    </row>
    <row r="66" spans="1:16">
      <c r="A66" s="60" t="s">
        <v>741</v>
      </c>
      <c r="B66" s="60" t="s">
        <v>374</v>
      </c>
      <c r="C66" s="61">
        <v>22456783000</v>
      </c>
      <c r="D66" s="61">
        <v>2500000000</v>
      </c>
      <c r="E66" s="62">
        <v>5.1446680660163802</v>
      </c>
      <c r="F66" s="62">
        <v>0.34297787106775868</v>
      </c>
      <c r="G66" s="61">
        <v>1246.060845</v>
      </c>
      <c r="H66" s="62">
        <v>6.24</v>
      </c>
      <c r="I66" s="62">
        <v>-0.98632401387067237</v>
      </c>
      <c r="J66" s="61">
        <v>0</v>
      </c>
      <c r="K66" s="62">
        <v>0</v>
      </c>
      <c r="L66" s="62">
        <v>16</v>
      </c>
      <c r="M66" s="62">
        <v>49.84</v>
      </c>
      <c r="N66" s="63">
        <v>404.10131576931047</v>
      </c>
      <c r="O66" s="64">
        <v>723.6716694178549</v>
      </c>
      <c r="P66" s="63">
        <v>24.122388980595165</v>
      </c>
    </row>
    <row r="67" spans="1:16">
      <c r="A67" s="60" t="s">
        <v>748</v>
      </c>
      <c r="B67" s="60" t="s">
        <v>374</v>
      </c>
      <c r="C67" s="61">
        <v>47208439000</v>
      </c>
      <c r="D67" s="61">
        <v>2800000000</v>
      </c>
      <c r="E67" s="62">
        <v>3.1615753763357537</v>
      </c>
      <c r="F67" s="62">
        <v>0.10264855117973226</v>
      </c>
      <c r="G67" s="61">
        <v>1153.5045090000001</v>
      </c>
      <c r="H67" s="62">
        <v>10.97</v>
      </c>
      <c r="I67" s="62">
        <v>-6.7691489165200736E-2</v>
      </c>
      <c r="J67" s="61">
        <v>0</v>
      </c>
      <c r="K67" s="62">
        <v>0</v>
      </c>
      <c r="L67" s="62">
        <v>14.285714285714286</v>
      </c>
      <c r="M67" s="62">
        <v>41.19</v>
      </c>
      <c r="N67" s="63">
        <v>0</v>
      </c>
      <c r="O67" s="64">
        <v>605.70434371457009</v>
      </c>
      <c r="P67" s="63">
        <v>20.190144790485668</v>
      </c>
    </row>
    <row r="68" spans="1:16">
      <c r="A68" s="60" t="s">
        <v>708</v>
      </c>
      <c r="B68" s="60" t="s">
        <v>374</v>
      </c>
      <c r="C68" s="61">
        <v>453087703000</v>
      </c>
      <c r="D68" s="61">
        <v>4200000000</v>
      </c>
      <c r="E68" s="62">
        <v>0.51845153458025073</v>
      </c>
      <c r="F68" s="62">
        <v>9.4229650050936151E-4</v>
      </c>
      <c r="G68" s="61">
        <v>587.28230399999995</v>
      </c>
      <c r="H68" s="62">
        <v>131.4</v>
      </c>
      <c r="I68" s="62">
        <v>0.76926179106436621</v>
      </c>
      <c r="J68" s="61">
        <v>0</v>
      </c>
      <c r="K68" s="62">
        <v>0</v>
      </c>
      <c r="L68" s="62">
        <v>9.5238095238095237</v>
      </c>
      <c r="M68" s="62">
        <v>13.98</v>
      </c>
      <c r="N68" s="63">
        <v>558.75548580426141</v>
      </c>
      <c r="O68" s="64">
        <v>990.69439814349221</v>
      </c>
      <c r="P68" s="63">
        <v>33.023146604783072</v>
      </c>
    </row>
    <row r="69" spans="1:16">
      <c r="A69" s="60" t="s">
        <v>684</v>
      </c>
      <c r="B69" s="60" t="s">
        <v>374</v>
      </c>
      <c r="C69" s="61">
        <v>302574628000</v>
      </c>
      <c r="D69" s="61">
        <v>5200000000</v>
      </c>
      <c r="E69" s="62">
        <v>0.20139324653526083</v>
      </c>
      <c r="F69" s="62">
        <v>5.4548549982465016E-4</v>
      </c>
      <c r="G69" s="61">
        <v>2764.7628810000001</v>
      </c>
      <c r="H69" s="62">
        <v>71.849999999999994</v>
      </c>
      <c r="I69" s="62">
        <v>0.9757100523670913</v>
      </c>
      <c r="J69" s="61">
        <v>0</v>
      </c>
      <c r="K69" s="62">
        <v>0</v>
      </c>
      <c r="L69" s="62">
        <v>7.6923076923076925</v>
      </c>
      <c r="M69" s="62">
        <v>53.16</v>
      </c>
      <c r="N69" s="63">
        <v>462.14763056066346</v>
      </c>
      <c r="O69" s="64">
        <v>1111.0388029940286</v>
      </c>
      <c r="P69" s="63">
        <v>37.034626766467618</v>
      </c>
    </row>
    <row r="70" spans="1:16">
      <c r="A70" s="60" t="s">
        <v>737</v>
      </c>
      <c r="B70" s="60" t="s">
        <v>374</v>
      </c>
      <c r="C70" s="61">
        <v>185469496000</v>
      </c>
      <c r="D70" s="61">
        <v>5500000000</v>
      </c>
      <c r="E70" s="62">
        <v>33.190613694447208</v>
      </c>
      <c r="F70" s="62">
        <v>3.2976267952754303E-2</v>
      </c>
      <c r="G70" s="61">
        <v>6.687265</v>
      </c>
      <c r="H70" s="62">
        <v>182.6</v>
      </c>
      <c r="I70" s="62">
        <v>-4.4598417731467634</v>
      </c>
      <c r="J70" s="61">
        <v>0</v>
      </c>
      <c r="K70" s="62">
        <v>0</v>
      </c>
      <c r="L70" s="62">
        <v>7.2727272727272725</v>
      </c>
      <c r="M70" s="62">
        <v>0.12</v>
      </c>
      <c r="N70" s="63">
        <v>306.00182904578674</v>
      </c>
      <c r="O70" s="64">
        <v>580.02628772778019</v>
      </c>
      <c r="P70" s="63">
        <v>19.334209590926005</v>
      </c>
    </row>
    <row r="71" spans="1:16">
      <c r="A71" s="60" t="s">
        <v>439</v>
      </c>
      <c r="B71" s="60" t="s">
        <v>374</v>
      </c>
      <c r="C71" s="61">
        <v>231079767000</v>
      </c>
      <c r="D71" s="61">
        <v>7184778000</v>
      </c>
      <c r="E71" s="62">
        <v>1.2136812502356513</v>
      </c>
      <c r="F71" s="62">
        <v>3.4474280356122382E-3</v>
      </c>
      <c r="G71" s="61">
        <v>606.51760000000002</v>
      </c>
      <c r="H71" s="62">
        <v>54.35</v>
      </c>
      <c r="I71" s="62">
        <v>2.9388423418126308</v>
      </c>
      <c r="J71" s="61">
        <v>0</v>
      </c>
      <c r="K71" s="62">
        <v>0</v>
      </c>
      <c r="L71" s="62">
        <v>5.5673258102059657</v>
      </c>
      <c r="M71" s="62">
        <v>8.44</v>
      </c>
      <c r="N71" s="63">
        <v>445.04371990188656</v>
      </c>
      <c r="O71" s="64">
        <v>2142.6945466123693</v>
      </c>
      <c r="P71" s="63">
        <v>71.42315155374564</v>
      </c>
    </row>
    <row r="72" spans="1:16">
      <c r="A72" s="60" t="s">
        <v>759</v>
      </c>
      <c r="B72" s="60" t="s">
        <v>374</v>
      </c>
      <c r="C72" s="61">
        <v>271134773000</v>
      </c>
      <c r="D72" s="61">
        <v>8447051000</v>
      </c>
      <c r="E72" s="62">
        <v>0.34225414469365084</v>
      </c>
      <c r="F72" s="62">
        <v>1.1576454135756992E-3</v>
      </c>
      <c r="G72" s="61">
        <v>3255.5922759999999</v>
      </c>
      <c r="H72" s="62">
        <v>35.9</v>
      </c>
      <c r="I72" s="62">
        <v>0.397373099541106</v>
      </c>
      <c r="J72" s="61">
        <v>0</v>
      </c>
      <c r="K72" s="62">
        <v>0</v>
      </c>
      <c r="L72" s="62">
        <v>4.7353804304010954</v>
      </c>
      <c r="M72" s="62">
        <v>38.54</v>
      </c>
      <c r="N72" s="63">
        <v>360.19262975459509</v>
      </c>
      <c r="O72" s="64">
        <v>899.26739250458638</v>
      </c>
      <c r="P72" s="63">
        <v>29.975579750152878</v>
      </c>
    </row>
    <row r="73" spans="1:16">
      <c r="A73" s="60" t="s">
        <v>753</v>
      </c>
      <c r="B73" s="60" t="s">
        <v>374</v>
      </c>
      <c r="C73" s="61">
        <v>355956160000</v>
      </c>
      <c r="D73" s="61">
        <v>9915922000</v>
      </c>
      <c r="E73" s="62">
        <v>1.619239063081116</v>
      </c>
      <c r="F73" s="62">
        <v>4.948390114040576E-3</v>
      </c>
      <c r="G73" s="61">
        <v>734.86807199999998</v>
      </c>
      <c r="H73" s="62">
        <v>33.619999999999997</v>
      </c>
      <c r="I73" s="62">
        <v>0.7107347305939733</v>
      </c>
      <c r="J73" s="61">
        <v>0</v>
      </c>
      <c r="K73" s="62">
        <v>0</v>
      </c>
      <c r="L73" s="62">
        <v>4.0339163619883251</v>
      </c>
      <c r="M73" s="62">
        <v>7.41</v>
      </c>
      <c r="N73" s="63">
        <v>406.56201047755781</v>
      </c>
      <c r="O73" s="64">
        <v>2438.8136746530454</v>
      </c>
      <c r="P73" s="63">
        <v>81.293789155101507</v>
      </c>
    </row>
    <row r="74" spans="1:16">
      <c r="A74" s="60" t="s">
        <v>726</v>
      </c>
      <c r="B74" s="60" t="s">
        <v>374</v>
      </c>
      <c r="C74" s="61">
        <v>35890787000</v>
      </c>
      <c r="D74" s="61">
        <v>10000000000</v>
      </c>
      <c r="E74" s="62">
        <v>49.667846278015773</v>
      </c>
      <c r="F74" s="62">
        <v>0.62084807847519718</v>
      </c>
      <c r="G74" s="61">
        <v>91.632469999999998</v>
      </c>
      <c r="H74" s="62">
        <v>8.85</v>
      </c>
      <c r="I74" s="62">
        <v>-6.25510966319478E-2</v>
      </c>
      <c r="J74" s="61">
        <v>0</v>
      </c>
      <c r="K74" s="62">
        <v>0</v>
      </c>
      <c r="L74" s="62">
        <v>4</v>
      </c>
      <c r="M74" s="62">
        <v>0.91</v>
      </c>
      <c r="N74" s="63">
        <v>0</v>
      </c>
      <c r="O74" s="64">
        <v>267.61472943848071</v>
      </c>
      <c r="P74" s="63">
        <v>8.9204909812826898</v>
      </c>
    </row>
    <row r="75" spans="1:16">
      <c r="A75" s="60" t="s">
        <v>776</v>
      </c>
      <c r="B75" s="60" t="s">
        <v>374</v>
      </c>
      <c r="C75" s="61">
        <v>20572406000</v>
      </c>
      <c r="D75" s="61">
        <v>12475290000</v>
      </c>
      <c r="E75" s="62">
        <v>46.068078872568165</v>
      </c>
      <c r="F75" s="62">
        <v>6.4785019830805979E-2</v>
      </c>
      <c r="G75" s="61">
        <v>15.215797999999999</v>
      </c>
      <c r="H75" s="62">
        <v>58</v>
      </c>
      <c r="I75" s="62">
        <v>-56.234400000000001</v>
      </c>
      <c r="J75" s="61">
        <v>0</v>
      </c>
      <c r="K75" s="62">
        <v>0</v>
      </c>
      <c r="L75" s="62">
        <v>3.2063382895307444</v>
      </c>
      <c r="M75" s="62">
        <v>0.12</v>
      </c>
      <c r="N75" s="63">
        <v>261.66826632840747</v>
      </c>
      <c r="O75" s="64">
        <v>0</v>
      </c>
      <c r="P75" s="63">
        <v>0</v>
      </c>
    </row>
    <row r="76" spans="1:16">
      <c r="A76" s="60" t="s">
        <v>721</v>
      </c>
      <c r="B76" s="60" t="s">
        <v>374</v>
      </c>
      <c r="C76" s="61">
        <v>498064078322</v>
      </c>
      <c r="D76" s="61">
        <v>24999970000</v>
      </c>
      <c r="E76" s="62">
        <v>0.38075067761695675</v>
      </c>
      <c r="F76" s="62">
        <v>1.2691704483943939E-3</v>
      </c>
      <c r="G76" s="61">
        <v>8077.1113800000003</v>
      </c>
      <c r="H76" s="62">
        <v>13.01</v>
      </c>
      <c r="I76" s="62">
        <v>-9.6718455378237422E-3</v>
      </c>
      <c r="J76" s="61">
        <v>0</v>
      </c>
      <c r="K76" s="62">
        <v>0</v>
      </c>
      <c r="L76" s="62">
        <v>1.6000019200023039</v>
      </c>
      <c r="M76" s="62">
        <v>32.299999999999997</v>
      </c>
      <c r="N76" s="63">
        <v>368.75544770542894</v>
      </c>
      <c r="O76" s="64">
        <v>1150.5397679591952</v>
      </c>
      <c r="P76" s="63">
        <v>38.351325598639839</v>
      </c>
    </row>
    <row r="77" spans="1:16">
      <c r="A77" s="90" t="s">
        <v>402</v>
      </c>
      <c r="B77" s="90" t="s">
        <v>718</v>
      </c>
      <c r="C77" s="91">
        <v>298644898</v>
      </c>
      <c r="D77" s="91">
        <v>163000000</v>
      </c>
      <c r="E77" s="92">
        <v>14.138439463735354</v>
      </c>
      <c r="F77" s="92">
        <v>1.7701814778684555</v>
      </c>
      <c r="G77" s="91">
        <v>56.026116999999999</v>
      </c>
      <c r="H77" s="92">
        <v>50.5</v>
      </c>
      <c r="I77" s="92">
        <v>-1.4988388581449712</v>
      </c>
      <c r="J77" s="91">
        <v>-85773363</v>
      </c>
      <c r="K77" s="92">
        <v>-93.117486835627517</v>
      </c>
      <c r="L77" s="92">
        <v>245.39877300613497</v>
      </c>
      <c r="M77" s="92">
        <v>34.369999999999997</v>
      </c>
      <c r="N77" s="93">
        <v>43.681114393218152</v>
      </c>
      <c r="O77" s="94">
        <v>76.555623448337386</v>
      </c>
      <c r="P77" s="93">
        <v>2.5518541149445797</v>
      </c>
    </row>
    <row r="78" spans="1:16">
      <c r="A78" s="111" t="s">
        <v>134</v>
      </c>
      <c r="B78" s="111" t="s">
        <v>697</v>
      </c>
      <c r="C78" s="112">
        <v>443664778</v>
      </c>
      <c r="D78" s="112">
        <v>44000000</v>
      </c>
      <c r="E78" s="113">
        <v>77.007014568957089</v>
      </c>
      <c r="F78" s="113">
        <v>76.093887913989221</v>
      </c>
      <c r="G78" s="112">
        <v>22.200189999999999</v>
      </c>
      <c r="H78" s="113">
        <v>23.4</v>
      </c>
      <c r="I78" s="113">
        <v>-0.12408200855193385</v>
      </c>
      <c r="J78" s="112">
        <v>-36555569</v>
      </c>
      <c r="K78" s="113">
        <v>-27.683880395898093</v>
      </c>
      <c r="L78" s="113">
        <v>909.09090909090912</v>
      </c>
      <c r="M78" s="113">
        <v>50.45</v>
      </c>
      <c r="N78" s="114">
        <v>10.941316003748438</v>
      </c>
      <c r="O78" s="115">
        <v>111.7998017937305</v>
      </c>
      <c r="P78" s="114">
        <v>3.7266600597910164</v>
      </c>
    </row>
    <row r="79" spans="1:16">
      <c r="A79" s="111" t="s">
        <v>707</v>
      </c>
      <c r="B79" s="111" t="s">
        <v>697</v>
      </c>
      <c r="C79" s="112">
        <v>1069503962</v>
      </c>
      <c r="D79" s="112">
        <v>93750000</v>
      </c>
      <c r="E79" s="113">
        <v>52.192637152056562</v>
      </c>
      <c r="F79" s="113">
        <v>50.61104208684273</v>
      </c>
      <c r="G79" s="112">
        <v>69.867154999999997</v>
      </c>
      <c r="H79" s="113">
        <v>10.97</v>
      </c>
      <c r="I79" s="113">
        <v>0.11431360723012497</v>
      </c>
      <c r="J79" s="112">
        <v>-42754773</v>
      </c>
      <c r="K79" s="113">
        <v>-24.120114027970633</v>
      </c>
      <c r="L79" s="113">
        <v>426.66666666666669</v>
      </c>
      <c r="M79" s="113">
        <v>74.52</v>
      </c>
      <c r="N79" s="114">
        <v>14.341569462501884</v>
      </c>
      <c r="O79" s="115">
        <v>1954.6948255661814</v>
      </c>
      <c r="P79" s="114">
        <v>65.156494185539387</v>
      </c>
    </row>
    <row r="80" spans="1:16">
      <c r="A80" s="90" t="s">
        <v>712</v>
      </c>
      <c r="B80" s="90" t="s">
        <v>687</v>
      </c>
      <c r="C80" s="91">
        <v>0</v>
      </c>
      <c r="D80" s="91">
        <v>0</v>
      </c>
      <c r="E80" s="92">
        <v>0</v>
      </c>
      <c r="F80" s="92">
        <v>0</v>
      </c>
      <c r="G80" s="91">
        <v>0</v>
      </c>
      <c r="H80" s="92">
        <v>542.25</v>
      </c>
      <c r="I80" s="92">
        <v>-405.62990000000002</v>
      </c>
      <c r="J80" s="91">
        <v>0</v>
      </c>
      <c r="K80" s="92">
        <v>0</v>
      </c>
      <c r="L80" s="92">
        <v>0</v>
      </c>
      <c r="M80" s="92">
        <v>0</v>
      </c>
      <c r="N80" s="93">
        <v>0</v>
      </c>
      <c r="O80" s="94">
        <v>0</v>
      </c>
      <c r="P80" s="93">
        <v>0</v>
      </c>
    </row>
    <row r="81" spans="1:16">
      <c r="A81" s="111" t="s">
        <v>373</v>
      </c>
      <c r="B81" s="111" t="s">
        <v>680</v>
      </c>
      <c r="C81" s="112">
        <v>1298730000</v>
      </c>
      <c r="D81" s="112">
        <v>259875000</v>
      </c>
      <c r="E81" s="113">
        <v>17.760564238917418</v>
      </c>
      <c r="F81" s="113">
        <v>2.2780906511357921</v>
      </c>
      <c r="G81" s="112">
        <v>71.729606000000004</v>
      </c>
      <c r="H81" s="113">
        <v>31.4</v>
      </c>
      <c r="I81" s="113">
        <v>0.26636519360609157</v>
      </c>
      <c r="J81" s="112">
        <v>-35004000</v>
      </c>
      <c r="K81" s="113">
        <v>-222.72454576619816</v>
      </c>
      <c r="L81" s="113">
        <v>153.92015392015392</v>
      </c>
      <c r="M81" s="113">
        <v>27.6</v>
      </c>
      <c r="N81" s="114">
        <v>63.914985035081152</v>
      </c>
      <c r="O81" s="115">
        <v>525.57088056192276</v>
      </c>
      <c r="P81" s="114">
        <v>17.519029352064091</v>
      </c>
    </row>
    <row r="82" spans="1:16">
      <c r="A82" s="35" t="s">
        <v>127</v>
      </c>
      <c r="B82" s="35" t="s">
        <v>208</v>
      </c>
      <c r="C82" s="36">
        <v>666088085</v>
      </c>
      <c r="D82" s="36">
        <v>31095331</v>
      </c>
      <c r="E82" s="37">
        <v>75.614457047991507</v>
      </c>
      <c r="F82" s="37">
        <v>33.310932760595882</v>
      </c>
      <c r="G82" s="36">
        <v>7.4210630000000002</v>
      </c>
      <c r="H82" s="37">
        <v>71.3</v>
      </c>
      <c r="I82" s="37">
        <v>-2.1684909334268383</v>
      </c>
      <c r="J82" s="36">
        <v>-76866655</v>
      </c>
      <c r="K82" s="37">
        <v>-29.531129759711803</v>
      </c>
      <c r="L82" s="37">
        <v>1286.3667539027001</v>
      </c>
      <c r="M82" s="37">
        <v>23.86</v>
      </c>
      <c r="N82" s="38">
        <v>44.240831009941445</v>
      </c>
      <c r="O82" s="39">
        <v>394.74945799649026</v>
      </c>
      <c r="P82" s="38">
        <v>13.158315266549675</v>
      </c>
    </row>
    <row r="83" spans="1:16">
      <c r="A83" s="35" t="s">
        <v>666</v>
      </c>
      <c r="B83" s="35" t="s">
        <v>208</v>
      </c>
      <c r="C83" s="36">
        <v>3375599291</v>
      </c>
      <c r="D83" s="36">
        <v>55000000</v>
      </c>
      <c r="E83" s="37">
        <v>381.44308022916152</v>
      </c>
      <c r="F83" s="37">
        <v>3467.66436571965</v>
      </c>
      <c r="G83" s="36">
        <v>448.67192799999998</v>
      </c>
      <c r="H83" s="37">
        <v>2.5499999999999998</v>
      </c>
      <c r="I83" s="37">
        <v>-5.4359903980359732E-2</v>
      </c>
      <c r="J83" s="36">
        <v>3618440</v>
      </c>
      <c r="K83" s="37">
        <v>30.399840815379005</v>
      </c>
      <c r="L83" s="37">
        <v>727.27272727272725</v>
      </c>
      <c r="M83" s="37">
        <v>74.77</v>
      </c>
      <c r="N83" s="38">
        <v>22.700966757361265</v>
      </c>
      <c r="O83" s="39">
        <v>159.69924278714086</v>
      </c>
      <c r="P83" s="38">
        <v>5.3233080929046954</v>
      </c>
    </row>
    <row r="84" spans="1:16">
      <c r="A84" s="35" t="s">
        <v>35</v>
      </c>
      <c r="B84" s="35" t="s">
        <v>208</v>
      </c>
      <c r="C84" s="36">
        <v>989726098</v>
      </c>
      <c r="D84" s="36">
        <v>66000000</v>
      </c>
      <c r="E84" s="37">
        <v>25.377541365677924</v>
      </c>
      <c r="F84" s="37">
        <v>13.732435803938271</v>
      </c>
      <c r="G84" s="36">
        <v>53.070768999999999</v>
      </c>
      <c r="H84" s="37">
        <v>29.7</v>
      </c>
      <c r="I84" s="37">
        <v>-3.8209127737831143</v>
      </c>
      <c r="J84" s="36">
        <v>-21593090</v>
      </c>
      <c r="K84" s="37">
        <v>-85.582934170144242</v>
      </c>
      <c r="L84" s="37">
        <v>606.06060606060601</v>
      </c>
      <c r="M84" s="37">
        <v>80.41</v>
      </c>
      <c r="N84" s="38">
        <v>12.387574177549329</v>
      </c>
      <c r="O84" s="39">
        <v>1321.9136977357789</v>
      </c>
      <c r="P84" s="38">
        <v>44.063789924525963</v>
      </c>
    </row>
    <row r="85" spans="1:16">
      <c r="A85" s="35" t="s">
        <v>518</v>
      </c>
      <c r="B85" s="35" t="s">
        <v>208</v>
      </c>
      <c r="C85" s="36">
        <v>13276708610</v>
      </c>
      <c r="D85" s="36">
        <v>165200000</v>
      </c>
      <c r="E85" s="37">
        <v>16.823046982194356</v>
      </c>
      <c r="F85" s="37">
        <v>1.4758612294447095</v>
      </c>
      <c r="G85" s="36">
        <v>33.030631999999997</v>
      </c>
      <c r="H85" s="37">
        <v>72</v>
      </c>
      <c r="I85" s="37">
        <v>6.1218558544606196</v>
      </c>
      <c r="J85" s="36">
        <v>-782673371</v>
      </c>
      <c r="K85" s="37">
        <v>-14.563929759659601</v>
      </c>
      <c r="L85" s="37">
        <v>242.13075060532688</v>
      </c>
      <c r="M85" s="37">
        <v>19.989999999999998</v>
      </c>
      <c r="N85" s="38">
        <v>17.836485614502372</v>
      </c>
      <c r="O85" s="39">
        <v>3000</v>
      </c>
      <c r="P85" s="38">
        <v>100</v>
      </c>
    </row>
    <row r="86" spans="1:16">
      <c r="A86" s="35" t="s">
        <v>760</v>
      </c>
      <c r="B86" s="35" t="s">
        <v>208</v>
      </c>
      <c r="C86" s="36">
        <v>2062053729</v>
      </c>
      <c r="D86" s="36">
        <v>182837401</v>
      </c>
      <c r="E86" s="37">
        <v>44.685523355048474</v>
      </c>
      <c r="F86" s="37">
        <v>13.577796783933014</v>
      </c>
      <c r="G86" s="36">
        <v>46.995370999999999</v>
      </c>
      <c r="H86" s="37">
        <v>19.05</v>
      </c>
      <c r="I86" s="37">
        <v>-2.3985602273275894</v>
      </c>
      <c r="J86" s="36">
        <v>8309193</v>
      </c>
      <c r="K86" s="37">
        <v>396.07615541003804</v>
      </c>
      <c r="L86" s="37">
        <v>218.77361951781407</v>
      </c>
      <c r="M86" s="37">
        <v>25.7</v>
      </c>
      <c r="N86" s="38">
        <v>23.048177221786212</v>
      </c>
      <c r="O86" s="39">
        <v>505.74608829215322</v>
      </c>
      <c r="P86" s="38">
        <v>16.858202943071774</v>
      </c>
    </row>
    <row r="87" spans="1:16">
      <c r="A87" s="35" t="s">
        <v>768</v>
      </c>
      <c r="B87" s="35" t="s">
        <v>208</v>
      </c>
      <c r="C87" s="36">
        <v>4337630740</v>
      </c>
      <c r="D87" s="36">
        <v>188205000</v>
      </c>
      <c r="E87" s="37">
        <v>23.185622113971636</v>
      </c>
      <c r="F87" s="37">
        <v>3.8497951226673766</v>
      </c>
      <c r="G87" s="36">
        <v>54.564166</v>
      </c>
      <c r="H87" s="37">
        <v>31.62</v>
      </c>
      <c r="I87" s="37">
        <v>1.0278</v>
      </c>
      <c r="J87" s="36">
        <v>-40830850</v>
      </c>
      <c r="K87" s="37">
        <v>-147.50023572862187</v>
      </c>
      <c r="L87" s="37">
        <v>212.53420472357271</v>
      </c>
      <c r="M87" s="37">
        <v>28.99</v>
      </c>
      <c r="N87" s="38">
        <v>20.072616270121653</v>
      </c>
      <c r="O87" s="39">
        <v>0</v>
      </c>
      <c r="P87" s="38">
        <v>0</v>
      </c>
    </row>
    <row r="88" spans="1:16">
      <c r="A88" s="35" t="s">
        <v>209</v>
      </c>
      <c r="B88" s="35" t="s">
        <v>208</v>
      </c>
      <c r="C88" s="36">
        <v>22394326381</v>
      </c>
      <c r="D88" s="36">
        <v>250000000</v>
      </c>
      <c r="E88" s="37">
        <v>7.6600287729830789</v>
      </c>
      <c r="F88" s="37">
        <v>0.25533429243276928</v>
      </c>
      <c r="G88" s="36">
        <v>43.649664999999999</v>
      </c>
      <c r="H88" s="37">
        <v>119.7</v>
      </c>
      <c r="I88" s="37">
        <v>1.4084112913694469</v>
      </c>
      <c r="J88" s="36">
        <v>438581833</v>
      </c>
      <c r="K88" s="37">
        <v>68.402286056385748</v>
      </c>
      <c r="L88" s="37">
        <v>160</v>
      </c>
      <c r="M88" s="37">
        <v>17.45</v>
      </c>
      <c r="N88" s="38">
        <v>26.30437637555308</v>
      </c>
      <c r="O88" s="39">
        <v>1952.3030193404718</v>
      </c>
      <c r="P88" s="38">
        <v>65.076767311349059</v>
      </c>
    </row>
    <row r="89" spans="1:16">
      <c r="A89" s="35" t="s">
        <v>36</v>
      </c>
      <c r="B89" s="35" t="s">
        <v>208</v>
      </c>
      <c r="C89" s="36">
        <v>18685926047</v>
      </c>
      <c r="D89" s="36">
        <v>277500000</v>
      </c>
      <c r="E89" s="37">
        <v>28.361510547239849</v>
      </c>
      <c r="F89" s="37">
        <v>3.4067880537225044</v>
      </c>
      <c r="G89" s="36">
        <v>46.985779999999998</v>
      </c>
      <c r="H89" s="37">
        <v>30.02</v>
      </c>
      <c r="I89" s="37">
        <v>-0.89944450815549715</v>
      </c>
      <c r="J89" s="36">
        <v>149659919</v>
      </c>
      <c r="K89" s="37">
        <v>55.626115900811094</v>
      </c>
      <c r="L89" s="37">
        <v>144.14414414414415</v>
      </c>
      <c r="M89" s="37">
        <v>16.93</v>
      </c>
      <c r="N89" s="38">
        <v>30.207879709360263</v>
      </c>
      <c r="O89" s="39">
        <v>393.14437628265523</v>
      </c>
      <c r="P89" s="38">
        <v>13.104812542755175</v>
      </c>
    </row>
    <row r="90" spans="1:16">
      <c r="A90" s="35" t="s">
        <v>128</v>
      </c>
      <c r="B90" s="35" t="s">
        <v>208</v>
      </c>
      <c r="C90" s="36">
        <v>739991756</v>
      </c>
      <c r="D90" s="36">
        <v>331056000</v>
      </c>
      <c r="E90" s="37">
        <v>3.5018893948502452</v>
      </c>
      <c r="F90" s="37">
        <v>0.3022267613636575</v>
      </c>
      <c r="G90" s="36">
        <v>306.919645</v>
      </c>
      <c r="H90" s="37">
        <v>37.22</v>
      </c>
      <c r="I90" s="37">
        <v>1.2436764281115202</v>
      </c>
      <c r="J90" s="36">
        <v>-113257471</v>
      </c>
      <c r="K90" s="37">
        <v>-102.30636352457491</v>
      </c>
      <c r="L90" s="37">
        <v>120.82547967715432</v>
      </c>
      <c r="M90" s="37">
        <v>92.7</v>
      </c>
      <c r="N90" s="38">
        <v>64.042258539502512</v>
      </c>
      <c r="O90" s="39">
        <v>3000</v>
      </c>
      <c r="P90" s="38">
        <v>100</v>
      </c>
    </row>
    <row r="91" spans="1:16">
      <c r="A91" s="35" t="s">
        <v>430</v>
      </c>
      <c r="B91" s="35" t="s">
        <v>208</v>
      </c>
      <c r="C91" s="36">
        <v>5872170565</v>
      </c>
      <c r="D91" s="36">
        <v>368000000</v>
      </c>
      <c r="E91" s="37">
        <v>12.271966250168568</v>
      </c>
      <c r="F91" s="37">
        <v>0.90129011825562333</v>
      </c>
      <c r="G91" s="36">
        <v>84.545681999999999</v>
      </c>
      <c r="H91" s="37">
        <v>38.56</v>
      </c>
      <c r="I91" s="37">
        <v>-1.2646198105718156</v>
      </c>
      <c r="J91" s="36">
        <v>48198916</v>
      </c>
      <c r="K91" s="37">
        <v>282.49597978510553</v>
      </c>
      <c r="L91" s="37">
        <v>108.69565217391305</v>
      </c>
      <c r="M91" s="37">
        <v>22.97</v>
      </c>
      <c r="N91" s="38">
        <v>54.967134518471845</v>
      </c>
      <c r="O91" s="39">
        <v>87.196371301574374</v>
      </c>
      <c r="P91" s="38">
        <v>2.906545710052479</v>
      </c>
    </row>
    <row r="92" spans="1:16">
      <c r="A92" s="35" t="s">
        <v>632</v>
      </c>
      <c r="B92" s="35" t="s">
        <v>208</v>
      </c>
      <c r="C92" s="36">
        <v>16201756742</v>
      </c>
      <c r="D92" s="36">
        <v>411441018</v>
      </c>
      <c r="E92" s="37">
        <v>13.869942453498211</v>
      </c>
      <c r="F92" s="37">
        <v>0.55263353882488364</v>
      </c>
      <c r="G92" s="36">
        <v>46.332011000000001</v>
      </c>
      <c r="H92" s="37">
        <v>62.25</v>
      </c>
      <c r="I92" s="37">
        <v>0.6223399322010863</v>
      </c>
      <c r="J92" s="36">
        <v>-1023520289</v>
      </c>
      <c r="K92" s="37">
        <v>-24.521157389582534</v>
      </c>
      <c r="L92" s="37">
        <v>97.219281136427682</v>
      </c>
      <c r="M92" s="37">
        <v>11.26</v>
      </c>
      <c r="N92" s="38">
        <v>56.519867545663011</v>
      </c>
      <c r="O92" s="39">
        <v>1987.1657373536655</v>
      </c>
      <c r="P92" s="38">
        <v>66.238857911788855</v>
      </c>
    </row>
    <row r="93" spans="1:16">
      <c r="A93" s="35" t="s">
        <v>633</v>
      </c>
      <c r="B93" s="35" t="s">
        <v>208</v>
      </c>
      <c r="C93" s="36">
        <v>11730613818</v>
      </c>
      <c r="D93" s="36">
        <v>437197170</v>
      </c>
      <c r="E93" s="37">
        <v>17.854656194982713</v>
      </c>
      <c r="F93" s="37">
        <v>2.5524319203310935</v>
      </c>
      <c r="G93" s="36">
        <v>129.50326799999999</v>
      </c>
      <c r="H93" s="37">
        <v>17.3</v>
      </c>
      <c r="I93" s="37">
        <v>5.4980494022522919E-2</v>
      </c>
      <c r="J93" s="36">
        <v>147302768</v>
      </c>
      <c r="K93" s="37">
        <v>47.48827747758277</v>
      </c>
      <c r="L93" s="37">
        <v>91.491900553702123</v>
      </c>
      <c r="M93" s="37">
        <v>29.62</v>
      </c>
      <c r="N93" s="38">
        <v>13.468328786144243</v>
      </c>
      <c r="O93" s="39">
        <v>1341.0900530927381</v>
      </c>
      <c r="P93" s="38">
        <v>44.70300176975794</v>
      </c>
    </row>
    <row r="94" spans="1:16">
      <c r="A94" s="35" t="s">
        <v>211</v>
      </c>
      <c r="B94" s="35" t="s">
        <v>208</v>
      </c>
      <c r="C94" s="36">
        <v>15338755000</v>
      </c>
      <c r="D94" s="36">
        <v>460000000</v>
      </c>
      <c r="E94" s="37">
        <v>3.7615751897032896</v>
      </c>
      <c r="F94" s="37">
        <v>0.12204981147642081</v>
      </c>
      <c r="G94" s="36">
        <v>175.77502699999999</v>
      </c>
      <c r="H94" s="37">
        <v>60.5</v>
      </c>
      <c r="I94" s="37">
        <v>-1.8975858231002432</v>
      </c>
      <c r="J94" s="36">
        <v>167767000</v>
      </c>
      <c r="K94" s="37">
        <v>183.70716529472423</v>
      </c>
      <c r="L94" s="37">
        <v>86.956521739130437</v>
      </c>
      <c r="M94" s="37">
        <v>38.21</v>
      </c>
      <c r="N94" s="38">
        <v>44.753513851165764</v>
      </c>
      <c r="O94" s="39">
        <v>1273.7555465708222</v>
      </c>
      <c r="P94" s="38">
        <v>42.458518219027404</v>
      </c>
    </row>
    <row r="95" spans="1:16">
      <c r="A95" s="35" t="s">
        <v>215</v>
      </c>
      <c r="B95" s="35" t="s">
        <v>208</v>
      </c>
      <c r="C95" s="36">
        <v>3274896343</v>
      </c>
      <c r="D95" s="36">
        <v>500000000</v>
      </c>
      <c r="E95" s="37">
        <v>10.905416775039246</v>
      </c>
      <c r="F95" s="37">
        <v>1.2117129750043607</v>
      </c>
      <c r="G95" s="36">
        <v>189.86396500000001</v>
      </c>
      <c r="H95" s="37">
        <v>19.32</v>
      </c>
      <c r="I95" s="37">
        <v>0.42163042578903998</v>
      </c>
      <c r="J95" s="36">
        <v>223475323</v>
      </c>
      <c r="K95" s="37">
        <v>40.272902972826223</v>
      </c>
      <c r="L95" s="37">
        <v>80</v>
      </c>
      <c r="M95" s="37">
        <v>37.97</v>
      </c>
      <c r="N95" s="38">
        <v>70.159724080812026</v>
      </c>
      <c r="O95" s="39">
        <v>1852.8546416326483</v>
      </c>
      <c r="P95" s="38">
        <v>61.761821387754942</v>
      </c>
    </row>
    <row r="96" spans="1:16">
      <c r="A96" s="35" t="s">
        <v>702</v>
      </c>
      <c r="B96" s="35" t="s">
        <v>208</v>
      </c>
      <c r="C96" s="36">
        <v>18418307434</v>
      </c>
      <c r="D96" s="36">
        <v>540000000</v>
      </c>
      <c r="E96" s="37">
        <v>11.173881507869719</v>
      </c>
      <c r="F96" s="37">
        <v>0.62704161099156674</v>
      </c>
      <c r="G96" s="36">
        <v>109.977541</v>
      </c>
      <c r="H96" s="37">
        <v>32.56</v>
      </c>
      <c r="I96" s="37">
        <v>-0.97977882662906524</v>
      </c>
      <c r="J96" s="36">
        <v>45967799</v>
      </c>
      <c r="K96" s="37">
        <v>387.66267664892985</v>
      </c>
      <c r="L96" s="37">
        <v>74.074074074074076</v>
      </c>
      <c r="M96" s="37">
        <v>20.36</v>
      </c>
      <c r="N96" s="38">
        <v>50.05341483616828</v>
      </c>
      <c r="O96" s="39">
        <v>414.68288194857786</v>
      </c>
      <c r="P96" s="38">
        <v>13.822762731619262</v>
      </c>
    </row>
    <row r="97" spans="1:16">
      <c r="A97" s="35" t="s">
        <v>216</v>
      </c>
      <c r="B97" s="35" t="s">
        <v>208</v>
      </c>
      <c r="C97" s="36">
        <v>15688842293</v>
      </c>
      <c r="D97" s="36">
        <v>540000000</v>
      </c>
      <c r="E97" s="37">
        <v>11.141666015993371</v>
      </c>
      <c r="F97" s="37">
        <v>0.98251023068724608</v>
      </c>
      <c r="G97" s="36">
        <v>160.71315899999999</v>
      </c>
      <c r="H97" s="37">
        <v>22.34</v>
      </c>
      <c r="I97" s="37">
        <v>-0.51810051812646307</v>
      </c>
      <c r="J97" s="36">
        <v>164148082</v>
      </c>
      <c r="K97" s="37">
        <v>69.083962857391171</v>
      </c>
      <c r="L97" s="37">
        <v>74.074074074074076</v>
      </c>
      <c r="M97" s="37">
        <v>29.76</v>
      </c>
      <c r="N97" s="38">
        <v>29.454461619168644</v>
      </c>
      <c r="O97" s="39">
        <v>466.61465750871452</v>
      </c>
      <c r="P97" s="38">
        <v>15.553821916957151</v>
      </c>
    </row>
    <row r="98" spans="1:16">
      <c r="A98" s="35" t="s">
        <v>631</v>
      </c>
      <c r="B98" s="35" t="s">
        <v>208</v>
      </c>
      <c r="C98" s="36">
        <v>3343455014</v>
      </c>
      <c r="D98" s="36">
        <v>577000000</v>
      </c>
      <c r="E98" s="37">
        <v>2.286780376192008</v>
      </c>
      <c r="F98" s="37">
        <v>2.3590620370058678E-2</v>
      </c>
      <c r="G98" s="36">
        <v>115.48181</v>
      </c>
      <c r="H98" s="37">
        <v>151.5</v>
      </c>
      <c r="I98" s="37">
        <v>16.370643720437016</v>
      </c>
      <c r="J98" s="36">
        <v>-69780713</v>
      </c>
      <c r="K98" s="37">
        <v>-1389.1517560160212</v>
      </c>
      <c r="L98" s="37">
        <v>69.324090121317155</v>
      </c>
      <c r="M98" s="37">
        <v>20.010000000000002</v>
      </c>
      <c r="N98" s="38">
        <v>54.971075240939129</v>
      </c>
      <c r="O98" s="39">
        <v>2349.5623030341103</v>
      </c>
      <c r="P98" s="38">
        <v>78.318743434470349</v>
      </c>
    </row>
    <row r="99" spans="1:16">
      <c r="A99" s="35" t="s">
        <v>217</v>
      </c>
      <c r="B99" s="35" t="s">
        <v>208</v>
      </c>
      <c r="C99" s="36">
        <v>41071171048</v>
      </c>
      <c r="D99" s="36">
        <v>705000000</v>
      </c>
      <c r="E99" s="37">
        <v>11.846986689318104</v>
      </c>
      <c r="F99" s="37">
        <v>0.67216945754996338</v>
      </c>
      <c r="G99" s="36">
        <v>129.924835</v>
      </c>
      <c r="H99" s="37">
        <v>26</v>
      </c>
      <c r="I99" s="37">
        <v>0.30340821674072416</v>
      </c>
      <c r="J99" s="36">
        <v>301575390</v>
      </c>
      <c r="K99" s="37">
        <v>58.443097760729081</v>
      </c>
      <c r="L99" s="37">
        <v>56.737588652482266</v>
      </c>
      <c r="M99" s="37">
        <v>18.420000000000002</v>
      </c>
      <c r="N99" s="38">
        <v>45.062376056892298</v>
      </c>
      <c r="O99" s="39">
        <v>1364.4290244271433</v>
      </c>
      <c r="P99" s="38">
        <v>45.480967480904773</v>
      </c>
    </row>
    <row r="100" spans="1:16">
      <c r="A100" s="35" t="s">
        <v>34</v>
      </c>
      <c r="B100" s="35" t="s">
        <v>208</v>
      </c>
      <c r="C100" s="36">
        <v>14552864000</v>
      </c>
      <c r="D100" s="36">
        <v>729164000</v>
      </c>
      <c r="E100" s="37">
        <v>21.362517783145815</v>
      </c>
      <c r="F100" s="37">
        <v>2.9297274389774888</v>
      </c>
      <c r="G100" s="36">
        <v>184.162025</v>
      </c>
      <c r="H100" s="37">
        <v>10.17</v>
      </c>
      <c r="I100" s="37">
        <v>-0.10410934481176783</v>
      </c>
      <c r="J100" s="36">
        <v>389489000</v>
      </c>
      <c r="K100" s="37">
        <v>18.721042186043764</v>
      </c>
      <c r="L100" s="37">
        <v>54.857343478284719</v>
      </c>
      <c r="M100" s="37">
        <v>25.25</v>
      </c>
      <c r="N100" s="38">
        <v>65.824283227917107</v>
      </c>
      <c r="O100" s="39">
        <v>227.97213110416126</v>
      </c>
      <c r="P100" s="38">
        <v>7.5990710368053751</v>
      </c>
    </row>
    <row r="101" spans="1:16">
      <c r="A101" s="35" t="s">
        <v>214</v>
      </c>
      <c r="B101" s="35" t="s">
        <v>208</v>
      </c>
      <c r="C101" s="36">
        <v>2238803365</v>
      </c>
      <c r="D101" s="36">
        <v>771000000</v>
      </c>
      <c r="E101" s="37">
        <v>47.518129972273364</v>
      </c>
      <c r="F101" s="37">
        <v>30.815907893821898</v>
      </c>
      <c r="G101" s="36">
        <v>377.50861900000001</v>
      </c>
      <c r="H101" s="37">
        <v>2.23</v>
      </c>
      <c r="I101" s="37">
        <v>-4.1148856270919687E-2</v>
      </c>
      <c r="J101" s="36">
        <v>32206309</v>
      </c>
      <c r="K101" s="37">
        <v>47.878817780702533</v>
      </c>
      <c r="L101" s="37">
        <v>51.880674448767834</v>
      </c>
      <c r="M101" s="37">
        <v>48.96</v>
      </c>
      <c r="N101" s="38">
        <v>70.207991156954805</v>
      </c>
      <c r="O101" s="39">
        <v>278.07630233164133</v>
      </c>
      <c r="P101" s="38">
        <v>9.2692100777213771</v>
      </c>
    </row>
    <row r="102" spans="1:16">
      <c r="A102" s="35" t="s">
        <v>129</v>
      </c>
      <c r="B102" s="35" t="s">
        <v>208</v>
      </c>
      <c r="C102" s="36">
        <v>7703042931</v>
      </c>
      <c r="D102" s="36">
        <v>825000000</v>
      </c>
      <c r="E102" s="37">
        <v>21.344953526032906</v>
      </c>
      <c r="F102" s="37">
        <v>6.4681677351614866</v>
      </c>
      <c r="G102" s="36">
        <v>371.10216800000001</v>
      </c>
      <c r="H102" s="37">
        <v>5.05</v>
      </c>
      <c r="I102" s="37">
        <v>-0.21491589976721848</v>
      </c>
      <c r="J102" s="36">
        <v>1636745004</v>
      </c>
      <c r="K102" s="37">
        <v>2.0161967758784738</v>
      </c>
      <c r="L102" s="37">
        <v>48.484848484848484</v>
      </c>
      <c r="M102" s="37">
        <v>44.98</v>
      </c>
      <c r="N102" s="38">
        <v>45.079154068160797</v>
      </c>
      <c r="O102" s="39">
        <v>125.4515413520584</v>
      </c>
      <c r="P102" s="38">
        <v>4.1817180450686129</v>
      </c>
    </row>
    <row r="103" spans="1:16">
      <c r="A103" s="35" t="s">
        <v>298</v>
      </c>
      <c r="B103" s="35" t="s">
        <v>208</v>
      </c>
      <c r="C103" s="36">
        <v>4913859307</v>
      </c>
      <c r="D103" s="36">
        <v>1000000000</v>
      </c>
      <c r="E103" s="37">
        <v>15.356595504203101</v>
      </c>
      <c r="F103" s="37">
        <v>5.1188651680677006</v>
      </c>
      <c r="G103" s="36">
        <v>669.65183400000001</v>
      </c>
      <c r="H103" s="37">
        <v>3.89</v>
      </c>
      <c r="I103" s="37">
        <v>7.6551746367843343E-2</v>
      </c>
      <c r="J103" s="36">
        <v>-19394238</v>
      </c>
      <c r="K103" s="37">
        <v>-154.68511833256866</v>
      </c>
      <c r="L103" s="37">
        <v>40</v>
      </c>
      <c r="M103" s="37">
        <v>66.959999999999994</v>
      </c>
      <c r="N103" s="38">
        <v>47.741842057173251</v>
      </c>
      <c r="O103" s="39">
        <v>2148.1506132631193</v>
      </c>
      <c r="P103" s="38">
        <v>71.605020442103978</v>
      </c>
    </row>
    <row r="104" spans="1:16">
      <c r="A104" s="35" t="s">
        <v>459</v>
      </c>
      <c r="B104" s="35" t="s">
        <v>208</v>
      </c>
      <c r="C104" s="36">
        <v>16106307516</v>
      </c>
      <c r="D104" s="36">
        <v>1078290009</v>
      </c>
      <c r="E104" s="37">
        <v>4.4590487295868373</v>
      </c>
      <c r="F104" s="37">
        <v>0.13784321139239505</v>
      </c>
      <c r="G104" s="36">
        <v>287.17617999999999</v>
      </c>
      <c r="H104" s="37">
        <v>31.24</v>
      </c>
      <c r="I104" s="37">
        <v>-1.6002154266309674</v>
      </c>
      <c r="J104" s="36">
        <v>737659411</v>
      </c>
      <c r="K104" s="37">
        <v>43.853165549866482</v>
      </c>
      <c r="L104" s="37">
        <v>37.095771699763567</v>
      </c>
      <c r="M104" s="37">
        <v>26.63</v>
      </c>
      <c r="N104" s="38">
        <v>55.741824471158907</v>
      </c>
      <c r="O104" s="39">
        <v>656.26475173309416</v>
      </c>
      <c r="P104" s="38">
        <v>21.875491724436472</v>
      </c>
    </row>
    <row r="105" spans="1:16">
      <c r="A105" s="35" t="s">
        <v>474</v>
      </c>
      <c r="B105" s="35" t="s">
        <v>208</v>
      </c>
      <c r="C105" s="36">
        <v>5706930368</v>
      </c>
      <c r="D105" s="36">
        <v>1122000000</v>
      </c>
      <c r="E105" s="37">
        <v>13.772621622258177</v>
      </c>
      <c r="F105" s="37">
        <v>1.7535805477792432</v>
      </c>
      <c r="G105" s="36">
        <v>381.16404999999997</v>
      </c>
      <c r="H105" s="37">
        <v>7.62</v>
      </c>
      <c r="I105" s="37">
        <v>-0.86648063013842236</v>
      </c>
      <c r="J105" s="36">
        <v>245113454</v>
      </c>
      <c r="K105" s="37">
        <v>32.04230478511392</v>
      </c>
      <c r="L105" s="37">
        <v>35.650623885918002</v>
      </c>
      <c r="M105" s="37">
        <v>33.97</v>
      </c>
      <c r="N105" s="38">
        <v>47.927232402258987</v>
      </c>
      <c r="O105" s="39">
        <v>123.7584346517659</v>
      </c>
      <c r="P105" s="38">
        <v>4.1252811550588628</v>
      </c>
    </row>
    <row r="106" spans="1:16">
      <c r="A106" s="35" t="s">
        <v>218</v>
      </c>
      <c r="B106" s="35" t="s">
        <v>208</v>
      </c>
      <c r="C106" s="36">
        <v>100728570000</v>
      </c>
      <c r="D106" s="36">
        <v>1181069000</v>
      </c>
      <c r="E106" s="37">
        <v>1.4900864378597924</v>
      </c>
      <c r="F106" s="37">
        <v>1.1067036443625881E-2</v>
      </c>
      <c r="G106" s="36">
        <v>236.099774</v>
      </c>
      <c r="H106" s="37">
        <v>113.7</v>
      </c>
      <c r="I106" s="37">
        <v>1.4063934351257075</v>
      </c>
      <c r="J106" s="36">
        <v>1079652000</v>
      </c>
      <c r="K106" s="37">
        <v>124.70857831968078</v>
      </c>
      <c r="L106" s="37">
        <v>33.867623314133212</v>
      </c>
      <c r="M106" s="37">
        <v>19.989999999999998</v>
      </c>
      <c r="N106" s="38">
        <v>61.968624806499939</v>
      </c>
      <c r="O106" s="39">
        <v>2091.2996700850563</v>
      </c>
      <c r="P106" s="38">
        <v>69.709989002835215</v>
      </c>
    </row>
    <row r="107" spans="1:16">
      <c r="A107" s="35" t="s">
        <v>454</v>
      </c>
      <c r="B107" s="35" t="s">
        <v>208</v>
      </c>
      <c r="C107" s="36">
        <v>62308804000</v>
      </c>
      <c r="D107" s="36">
        <v>1196962000</v>
      </c>
      <c r="E107" s="37">
        <v>6.0581708069156619</v>
      </c>
      <c r="F107" s="37">
        <v>0.23005859861411496</v>
      </c>
      <c r="G107" s="36">
        <v>294.01063399999998</v>
      </c>
      <c r="H107" s="37">
        <v>22.46</v>
      </c>
      <c r="I107" s="37">
        <v>-0.3724510954839424</v>
      </c>
      <c r="J107" s="36">
        <v>485076000</v>
      </c>
      <c r="K107" s="37">
        <v>54.286676726945878</v>
      </c>
      <c r="L107" s="37">
        <v>33.41793640900881</v>
      </c>
      <c r="M107" s="37">
        <v>24.56</v>
      </c>
      <c r="N107" s="38">
        <v>23.563854855396485</v>
      </c>
      <c r="O107" s="39">
        <v>844.96922820568057</v>
      </c>
      <c r="P107" s="38">
        <v>28.165640940189352</v>
      </c>
    </row>
    <row r="108" spans="1:16">
      <c r="A108" s="35" t="s">
        <v>219</v>
      </c>
      <c r="B108" s="35" t="s">
        <v>208</v>
      </c>
      <c r="C108" s="36">
        <v>64142566183</v>
      </c>
      <c r="D108" s="36">
        <v>1226338236</v>
      </c>
      <c r="E108" s="37">
        <v>2.1281581512232166</v>
      </c>
      <c r="F108" s="37">
        <v>2.1966786963150211E-2</v>
      </c>
      <c r="G108" s="36">
        <v>238.53873200000001</v>
      </c>
      <c r="H108" s="37">
        <v>78.8</v>
      </c>
      <c r="I108" s="37">
        <v>-3.1024922861424216</v>
      </c>
      <c r="J108" s="36">
        <v>795959146</v>
      </c>
      <c r="K108" s="37">
        <v>121.7156949962354</v>
      </c>
      <c r="L108" s="37">
        <v>32.617428720537752</v>
      </c>
      <c r="M108" s="37">
        <v>19.45</v>
      </c>
      <c r="N108" s="38">
        <v>49.584664049256041</v>
      </c>
      <c r="O108" s="39">
        <v>907.84761986019134</v>
      </c>
      <c r="P108" s="38">
        <v>30.261587328673045</v>
      </c>
    </row>
    <row r="109" spans="1:16">
      <c r="A109" s="35" t="s">
        <v>220</v>
      </c>
      <c r="B109" s="35" t="s">
        <v>208</v>
      </c>
      <c r="C109" s="36">
        <v>15672179161</v>
      </c>
      <c r="D109" s="36">
        <v>1400000000</v>
      </c>
      <c r="E109" s="37">
        <v>5.0822020775025649</v>
      </c>
      <c r="F109" s="37">
        <v>0.51859204872475151</v>
      </c>
      <c r="G109" s="36">
        <v>1087.1196239999999</v>
      </c>
      <c r="H109" s="37">
        <v>7.24</v>
      </c>
      <c r="I109" s="37">
        <v>-0.16099911383741627</v>
      </c>
      <c r="J109" s="36">
        <v>-1252485525</v>
      </c>
      <c r="K109" s="37">
        <v>-7.8244417235879835</v>
      </c>
      <c r="L109" s="37">
        <v>28.571428571428573</v>
      </c>
      <c r="M109" s="37">
        <v>77.650000000000006</v>
      </c>
      <c r="N109" s="38">
        <v>13.407811117927388</v>
      </c>
      <c r="O109" s="39">
        <v>1155.5672158975713</v>
      </c>
      <c r="P109" s="38">
        <v>38.518907196585708</v>
      </c>
    </row>
    <row r="110" spans="1:16">
      <c r="A110" s="35" t="s">
        <v>212</v>
      </c>
      <c r="B110" s="35" t="s">
        <v>208</v>
      </c>
      <c r="C110" s="36">
        <v>5062845915</v>
      </c>
      <c r="D110" s="36">
        <v>1817640000</v>
      </c>
      <c r="E110" s="37">
        <v>7.0560797440145002</v>
      </c>
      <c r="F110" s="37">
        <v>0.43133341060168989</v>
      </c>
      <c r="G110" s="36">
        <v>663.82721200000003</v>
      </c>
      <c r="H110" s="37">
        <v>8.5399999999999991</v>
      </c>
      <c r="I110" s="37">
        <v>-0.42919628124330877</v>
      </c>
      <c r="J110" s="36">
        <v>54761750</v>
      </c>
      <c r="K110" s="37">
        <v>298.72602683442364</v>
      </c>
      <c r="L110" s="37">
        <v>22.006557954270374</v>
      </c>
      <c r="M110" s="37">
        <v>36.520000000000003</v>
      </c>
      <c r="N110" s="38">
        <v>82.379562067151525</v>
      </c>
      <c r="O110" s="39">
        <v>461.68228919581844</v>
      </c>
      <c r="P110" s="38">
        <v>15.389409639860615</v>
      </c>
    </row>
    <row r="111" spans="1:16">
      <c r="A111" s="35" t="s">
        <v>210</v>
      </c>
      <c r="B111" s="35" t="s">
        <v>208</v>
      </c>
      <c r="C111" s="36">
        <v>12047691662</v>
      </c>
      <c r="D111" s="36">
        <v>1820000000</v>
      </c>
      <c r="E111" s="37">
        <v>14.478675943617663</v>
      </c>
      <c r="F111" s="37">
        <v>2.6517721508457259</v>
      </c>
      <c r="G111" s="36">
        <v>817.38648999999998</v>
      </c>
      <c r="H111" s="37">
        <v>3.38</v>
      </c>
      <c r="I111" s="37">
        <v>-1.7361560992662284E-2</v>
      </c>
      <c r="J111" s="36">
        <v>1689358773</v>
      </c>
      <c r="K111" s="37">
        <v>3.2319955282820199</v>
      </c>
      <c r="L111" s="37">
        <v>21.978021978021978</v>
      </c>
      <c r="M111" s="37">
        <v>44.91</v>
      </c>
      <c r="N111" s="38">
        <v>44.723995564110723</v>
      </c>
      <c r="O111" s="39">
        <v>401.48572635923284</v>
      </c>
      <c r="P111" s="38">
        <v>13.382857545307761</v>
      </c>
    </row>
    <row r="112" spans="1:16">
      <c r="A112" s="35" t="s">
        <v>532</v>
      </c>
      <c r="B112" s="35" t="s">
        <v>208</v>
      </c>
      <c r="C112" s="36">
        <v>38509619000</v>
      </c>
      <c r="D112" s="36">
        <v>1845000000</v>
      </c>
      <c r="E112" s="37">
        <v>25.687460666075857</v>
      </c>
      <c r="F112" s="37">
        <v>3.4806857271105498</v>
      </c>
      <c r="G112" s="36">
        <v>808.153325</v>
      </c>
      <c r="H112" s="37">
        <v>4.22</v>
      </c>
      <c r="I112" s="37">
        <v>-0.1293760540069373</v>
      </c>
      <c r="J112" s="36">
        <v>-217866000</v>
      </c>
      <c r="K112" s="37">
        <v>-33.874032662278651</v>
      </c>
      <c r="L112" s="37">
        <v>21.680216802168022</v>
      </c>
      <c r="M112" s="37">
        <v>20</v>
      </c>
      <c r="N112" s="38">
        <v>31.773293874321489</v>
      </c>
      <c r="O112" s="39">
        <v>98.382659846086639</v>
      </c>
      <c r="P112" s="38">
        <v>3.2794219948695544</v>
      </c>
    </row>
    <row r="113" spans="1:16">
      <c r="A113" s="35" t="s">
        <v>531</v>
      </c>
      <c r="B113" s="35" t="s">
        <v>208</v>
      </c>
      <c r="C113" s="36">
        <v>83859863477</v>
      </c>
      <c r="D113" s="36">
        <v>2440108000</v>
      </c>
      <c r="E113" s="37">
        <v>11.071933379265239</v>
      </c>
      <c r="F113" s="37">
        <v>0.3490366750243854</v>
      </c>
      <c r="G113" s="36">
        <v>260.87328100000002</v>
      </c>
      <c r="H113" s="37">
        <v>13.85</v>
      </c>
      <c r="I113" s="37">
        <v>-0.68972828815773823</v>
      </c>
      <c r="J113" s="36">
        <v>-2588694314</v>
      </c>
      <c r="K113" s="37">
        <v>-12.253823801615535</v>
      </c>
      <c r="L113" s="37">
        <v>16.392717043671837</v>
      </c>
      <c r="M113" s="37">
        <v>10.69</v>
      </c>
      <c r="N113" s="38">
        <v>38.978784400761242</v>
      </c>
      <c r="O113" s="39">
        <v>1328.511130943416</v>
      </c>
      <c r="P113" s="38">
        <v>44.283704364780533</v>
      </c>
    </row>
    <row r="114" spans="1:16">
      <c r="A114" s="35" t="s">
        <v>484</v>
      </c>
      <c r="B114" s="35" t="s">
        <v>208</v>
      </c>
      <c r="C114" s="36">
        <v>18078434358</v>
      </c>
      <c r="D114" s="36">
        <v>2443750000</v>
      </c>
      <c r="E114" s="37">
        <v>6.8601166907778515</v>
      </c>
      <c r="F114" s="37">
        <v>0.46786814600360455</v>
      </c>
      <c r="G114" s="36">
        <v>846.39887099999999</v>
      </c>
      <c r="H114" s="37">
        <v>6.89</v>
      </c>
      <c r="I114" s="37">
        <v>-0.53491490634720762</v>
      </c>
      <c r="J114" s="36">
        <v>-565215489</v>
      </c>
      <c r="K114" s="37">
        <v>-25.941433462733716</v>
      </c>
      <c r="L114" s="37">
        <v>16.368286445012789</v>
      </c>
      <c r="M114" s="37">
        <v>34.630000000000003</v>
      </c>
      <c r="N114" s="38">
        <v>10.091855288331461</v>
      </c>
      <c r="O114" s="39">
        <v>171.42435925915663</v>
      </c>
      <c r="P114" s="38">
        <v>5.7141453086385541</v>
      </c>
    </row>
    <row r="115" spans="1:16">
      <c r="A115" s="35" t="s">
        <v>446</v>
      </c>
      <c r="B115" s="35" t="s">
        <v>208</v>
      </c>
      <c r="C115" s="36">
        <v>54701388025</v>
      </c>
      <c r="D115" s="36">
        <v>2600000000</v>
      </c>
      <c r="E115" s="37">
        <v>2.5973310864687882</v>
      </c>
      <c r="F115" s="37">
        <v>2.6288776178833888E-2</v>
      </c>
      <c r="G115" s="36">
        <v>387.97063400000002</v>
      </c>
      <c r="H115" s="37">
        <v>39.700000000000003</v>
      </c>
      <c r="I115" s="37">
        <v>1.3848140677553857</v>
      </c>
      <c r="J115" s="36">
        <v>3203485026</v>
      </c>
      <c r="K115" s="37">
        <v>30.841411524674939</v>
      </c>
      <c r="L115" s="37">
        <v>15.384615384615385</v>
      </c>
      <c r="M115" s="37">
        <v>14.92</v>
      </c>
      <c r="N115" s="38">
        <v>65.787100536891458</v>
      </c>
      <c r="O115" s="39">
        <v>3000</v>
      </c>
      <c r="P115" s="38">
        <v>100</v>
      </c>
    </row>
    <row r="116" spans="1:16">
      <c r="A116" s="35" t="s">
        <v>299</v>
      </c>
      <c r="B116" s="35" t="s">
        <v>208</v>
      </c>
      <c r="C116" s="36">
        <v>15218561138</v>
      </c>
      <c r="D116" s="36">
        <v>2950000000</v>
      </c>
      <c r="E116" s="37">
        <v>3.1744444523805555</v>
      </c>
      <c r="F116" s="37">
        <v>3.260857167314387E-2</v>
      </c>
      <c r="G116" s="36">
        <v>371.95620600000001</v>
      </c>
      <c r="H116" s="37">
        <v>33.9</v>
      </c>
      <c r="I116" s="37">
        <v>-0.83987748195857381</v>
      </c>
      <c r="J116" s="36">
        <v>1787902943</v>
      </c>
      <c r="K116" s="37">
        <v>54.449264363675248</v>
      </c>
      <c r="L116" s="37">
        <v>13.559322033898304</v>
      </c>
      <c r="M116" s="37">
        <v>12.6</v>
      </c>
      <c r="N116" s="38">
        <v>45.204108315085591</v>
      </c>
      <c r="O116" s="39">
        <v>343.0421731574134</v>
      </c>
      <c r="P116" s="38">
        <v>11.434739105247113</v>
      </c>
    </row>
    <row r="117" spans="1:16">
      <c r="A117" s="35" t="s">
        <v>486</v>
      </c>
      <c r="B117" s="35" t="s">
        <v>208</v>
      </c>
      <c r="C117" s="36">
        <v>59206007042</v>
      </c>
      <c r="D117" s="36">
        <v>9000000000</v>
      </c>
      <c r="E117" s="37">
        <v>1.9880320470765991</v>
      </c>
      <c r="F117" s="37">
        <v>2.2089244967517768E-2</v>
      </c>
      <c r="G117" s="36">
        <v>1822.556022</v>
      </c>
      <c r="H117" s="37">
        <v>11.04</v>
      </c>
      <c r="I117" s="37">
        <v>0.39296016365924125</v>
      </c>
      <c r="J117" s="36">
        <v>2366280534</v>
      </c>
      <c r="K117" s="37">
        <v>38.034374499063517</v>
      </c>
      <c r="L117" s="37">
        <v>4.4444444444444446</v>
      </c>
      <c r="M117" s="37">
        <v>20.25</v>
      </c>
      <c r="N117" s="38">
        <v>37.21620478004462</v>
      </c>
      <c r="O117" s="39">
        <v>3000</v>
      </c>
      <c r="P117" s="38">
        <v>100</v>
      </c>
    </row>
    <row r="118" spans="1:16">
      <c r="A118" s="35" t="s">
        <v>213</v>
      </c>
      <c r="B118" s="35" t="s">
        <v>208</v>
      </c>
      <c r="C118" s="36">
        <v>31307114865</v>
      </c>
      <c r="D118" s="36">
        <v>10000000000</v>
      </c>
      <c r="E118" s="37">
        <v>4.2587351982334765</v>
      </c>
      <c r="F118" s="37">
        <v>0.42587351982334765</v>
      </c>
      <c r="G118" s="36">
        <v>7062.483639</v>
      </c>
      <c r="H118" s="37">
        <v>1.33</v>
      </c>
      <c r="I118" s="37">
        <v>2.0819590725351445E-2</v>
      </c>
      <c r="J118" s="36">
        <v>-953190221</v>
      </c>
      <c r="K118" s="37">
        <v>-10.4910853885061</v>
      </c>
      <c r="L118" s="37">
        <v>4</v>
      </c>
      <c r="M118" s="37">
        <v>70.62</v>
      </c>
      <c r="N118" s="38">
        <v>6.3036302502844075</v>
      </c>
      <c r="O118" s="39">
        <v>1779.6768903115012</v>
      </c>
      <c r="P118" s="38">
        <v>59.322563010383377</v>
      </c>
    </row>
    <row r="119" spans="1:16">
      <c r="A119" s="70" t="s">
        <v>740</v>
      </c>
      <c r="B119" s="70" t="s">
        <v>699</v>
      </c>
      <c r="C119" s="71">
        <v>1018312000</v>
      </c>
      <c r="D119" s="71">
        <v>100000000</v>
      </c>
      <c r="E119" s="72">
        <v>176.907236921248</v>
      </c>
      <c r="F119" s="72">
        <v>171.92151321007728</v>
      </c>
      <c r="G119" s="71">
        <v>51.044795000000001</v>
      </c>
      <c r="H119" s="72">
        <v>4.43</v>
      </c>
      <c r="I119" s="72">
        <v>-0.39659915265759871</v>
      </c>
      <c r="J119" s="71">
        <v>73854000</v>
      </c>
      <c r="K119" s="72">
        <v>13.93289461640534</v>
      </c>
      <c r="L119" s="72">
        <v>400</v>
      </c>
      <c r="M119" s="72">
        <v>51.04</v>
      </c>
      <c r="N119" s="73">
        <v>0</v>
      </c>
      <c r="O119" s="74">
        <v>598.20316214622096</v>
      </c>
      <c r="P119" s="73">
        <v>19.940105404874032</v>
      </c>
    </row>
    <row r="120" spans="1:16">
      <c r="A120" s="70" t="s">
        <v>698</v>
      </c>
      <c r="B120" s="70" t="s">
        <v>699</v>
      </c>
      <c r="C120" s="71">
        <v>1839661730</v>
      </c>
      <c r="D120" s="71">
        <v>300000000</v>
      </c>
      <c r="E120" s="72">
        <v>10.00040001600064</v>
      </c>
      <c r="F120" s="72">
        <v>0.85037415102046254</v>
      </c>
      <c r="G120" s="71">
        <v>153.859475</v>
      </c>
      <c r="H120" s="72">
        <v>26</v>
      </c>
      <c r="I120" s="72">
        <v>-2.6288325996333874</v>
      </c>
      <c r="J120" s="71">
        <v>378885188</v>
      </c>
      <c r="K120" s="72">
        <v>31.038426342494024</v>
      </c>
      <c r="L120" s="72">
        <v>133.33333333333334</v>
      </c>
      <c r="M120" s="72">
        <v>51.28</v>
      </c>
      <c r="N120" s="73">
        <v>0</v>
      </c>
      <c r="O120" s="74">
        <v>794.70426046892601</v>
      </c>
      <c r="P120" s="73">
        <v>26.490142015630866</v>
      </c>
    </row>
    <row r="121" spans="1:16">
      <c r="A121" s="70" t="s">
        <v>701</v>
      </c>
      <c r="B121" s="70" t="s">
        <v>699</v>
      </c>
      <c r="C121" s="71">
        <v>13307866000</v>
      </c>
      <c r="D121" s="71">
        <v>333333333</v>
      </c>
      <c r="E121" s="72">
        <v>0.2040399920424403</v>
      </c>
      <c r="F121" s="72">
        <v>1.8381981283466692E-4</v>
      </c>
      <c r="G121" s="71">
        <v>84.532953000000006</v>
      </c>
      <c r="H121" s="72">
        <v>2320</v>
      </c>
      <c r="I121" s="72">
        <v>9.8565411220142778</v>
      </c>
      <c r="J121" s="71">
        <v>1179195000</v>
      </c>
      <c r="K121" s="72">
        <v>941.32013694935949</v>
      </c>
      <c r="L121" s="72">
        <v>120.00000012</v>
      </c>
      <c r="M121" s="72">
        <v>25.35</v>
      </c>
      <c r="N121" s="73">
        <v>0</v>
      </c>
      <c r="O121" s="74">
        <v>1899.1011064268137</v>
      </c>
      <c r="P121" s="73">
        <v>63.303370214227122</v>
      </c>
    </row>
    <row r="122" spans="1:16">
      <c r="A122" s="70" t="s">
        <v>709</v>
      </c>
      <c r="B122" s="70" t="s">
        <v>699</v>
      </c>
      <c r="C122" s="71">
        <v>5985751000</v>
      </c>
      <c r="D122" s="71">
        <v>397500000</v>
      </c>
      <c r="E122" s="72">
        <v>45.491131697212943</v>
      </c>
      <c r="F122" s="72">
        <v>3.7745085293318184</v>
      </c>
      <c r="G122" s="71">
        <v>33.254894999999998</v>
      </c>
      <c r="H122" s="72">
        <v>26.46</v>
      </c>
      <c r="I122" s="72">
        <v>-0.1354130165289078</v>
      </c>
      <c r="J122" s="71">
        <v>682431000</v>
      </c>
      <c r="K122" s="72">
        <v>17.660686574906475</v>
      </c>
      <c r="L122" s="72">
        <v>100.62893081761007</v>
      </c>
      <c r="M122" s="72">
        <v>8.36</v>
      </c>
      <c r="N122" s="73">
        <v>0</v>
      </c>
      <c r="O122" s="74">
        <v>448.77269842564704</v>
      </c>
      <c r="P122" s="73">
        <v>14.959089947521568</v>
      </c>
    </row>
    <row r="123" spans="1:16">
      <c r="A123" s="70" t="s">
        <v>722</v>
      </c>
      <c r="B123" s="70" t="s">
        <v>699</v>
      </c>
      <c r="C123" s="71">
        <v>13043459000</v>
      </c>
      <c r="D123" s="71">
        <v>695302645</v>
      </c>
      <c r="E123" s="72">
        <v>7.6806745547760453</v>
      </c>
      <c r="F123" s="72">
        <v>0.5468574243706128</v>
      </c>
      <c r="G123" s="71">
        <v>270.84692699999999</v>
      </c>
      <c r="H123" s="72">
        <v>19.23</v>
      </c>
      <c r="I123" s="72">
        <v>-0.16196157586265869</v>
      </c>
      <c r="J123" s="71">
        <v>804969000</v>
      </c>
      <c r="K123" s="72">
        <v>17.448017785778084</v>
      </c>
      <c r="L123" s="72">
        <v>57.528905272609741</v>
      </c>
      <c r="M123" s="72">
        <v>38.950000000000003</v>
      </c>
      <c r="N123" s="73">
        <v>0</v>
      </c>
      <c r="O123" s="74">
        <v>563.50804617278357</v>
      </c>
      <c r="P123" s="73">
        <v>18.783601539092786</v>
      </c>
    </row>
    <row r="124" spans="1:16">
      <c r="A124" s="70" t="s">
        <v>754</v>
      </c>
      <c r="B124" s="70" t="s">
        <v>699</v>
      </c>
      <c r="C124" s="71">
        <v>7376632000</v>
      </c>
      <c r="D124" s="71">
        <v>900000000</v>
      </c>
      <c r="E124" s="72">
        <v>16.717211154592576</v>
      </c>
      <c r="F124" s="72">
        <v>1.540188976837348</v>
      </c>
      <c r="G124" s="71">
        <v>214.106866</v>
      </c>
      <c r="H124" s="72">
        <v>11.18</v>
      </c>
      <c r="I124" s="72">
        <v>-3.3810587612549625E-2</v>
      </c>
      <c r="J124" s="71">
        <v>461585000</v>
      </c>
      <c r="K124" s="72">
        <v>23.514628941581723</v>
      </c>
      <c r="L124" s="72">
        <v>44.444444444444443</v>
      </c>
      <c r="M124" s="72">
        <v>23.78</v>
      </c>
      <c r="N124" s="73">
        <v>0</v>
      </c>
      <c r="O124" s="74">
        <v>703.26510108708965</v>
      </c>
      <c r="P124" s="73">
        <v>23.442170036236323</v>
      </c>
    </row>
    <row r="125" spans="1:16">
      <c r="A125" s="70" t="s">
        <v>751</v>
      </c>
      <c r="B125" s="70" t="s">
        <v>699</v>
      </c>
      <c r="C125" s="71">
        <v>2004187000</v>
      </c>
      <c r="D125" s="71">
        <v>1080000000</v>
      </c>
      <c r="E125" s="72">
        <v>39.963827940054905</v>
      </c>
      <c r="F125" s="72">
        <v>19.272679369239441</v>
      </c>
      <c r="G125" s="71">
        <v>610.40025600000001</v>
      </c>
      <c r="H125" s="72">
        <v>1.64</v>
      </c>
      <c r="I125" s="72">
        <v>-2.3822611487521295E-2</v>
      </c>
      <c r="J125" s="71">
        <v>112484000</v>
      </c>
      <c r="K125" s="72">
        <v>18.434621812880053</v>
      </c>
      <c r="L125" s="72">
        <v>37.037037037037038</v>
      </c>
      <c r="M125" s="72">
        <v>56.51</v>
      </c>
      <c r="N125" s="73">
        <v>0</v>
      </c>
      <c r="O125" s="74">
        <v>200.03206280708281</v>
      </c>
      <c r="P125" s="73">
        <v>6.6677354269027607</v>
      </c>
    </row>
    <row r="126" spans="1:16">
      <c r="A126" s="70" t="s">
        <v>728</v>
      </c>
      <c r="B126" s="70" t="s">
        <v>699</v>
      </c>
      <c r="C126" s="71">
        <v>3173753000</v>
      </c>
      <c r="D126" s="71">
        <v>1088802000</v>
      </c>
      <c r="E126" s="72">
        <v>34.654148664123241</v>
      </c>
      <c r="F126" s="72">
        <v>9.9773599673641016</v>
      </c>
      <c r="G126" s="71">
        <v>447.465259</v>
      </c>
      <c r="H126" s="72">
        <v>2.58</v>
      </c>
      <c r="I126" s="72">
        <v>-5.2225456628960387E-2</v>
      </c>
      <c r="J126" s="71">
        <v>250965000</v>
      </c>
      <c r="K126" s="72">
        <v>13.839692307692308</v>
      </c>
      <c r="L126" s="72">
        <v>36.737625390107659</v>
      </c>
      <c r="M126" s="72">
        <v>41.09</v>
      </c>
      <c r="N126" s="73">
        <v>0</v>
      </c>
      <c r="O126" s="74">
        <v>139.8840512840903</v>
      </c>
      <c r="P126" s="73">
        <v>4.6628017094696768</v>
      </c>
    </row>
    <row r="127" spans="1:16">
      <c r="A127" s="70" t="s">
        <v>736</v>
      </c>
      <c r="B127" s="70" t="s">
        <v>699</v>
      </c>
      <c r="C127" s="71">
        <v>7078013000</v>
      </c>
      <c r="D127" s="71">
        <v>2500000000</v>
      </c>
      <c r="E127" s="72">
        <v>66.630575105151379</v>
      </c>
      <c r="F127" s="72">
        <v>0.73180203300550661</v>
      </c>
      <c r="G127" s="71">
        <v>14.975438</v>
      </c>
      <c r="H127" s="72">
        <v>40.700000000000003</v>
      </c>
      <c r="I127" s="72">
        <v>-1.326277081197432</v>
      </c>
      <c r="J127" s="71">
        <v>562601000</v>
      </c>
      <c r="K127" s="72">
        <v>161.83760782508386</v>
      </c>
      <c r="L127" s="72">
        <v>16</v>
      </c>
      <c r="M127" s="72">
        <v>0.59</v>
      </c>
      <c r="N127" s="73">
        <v>0</v>
      </c>
      <c r="O127" s="74">
        <v>269.0126252946722</v>
      </c>
      <c r="P127" s="73">
        <v>8.9670875098224077</v>
      </c>
    </row>
    <row r="128" spans="1:16">
      <c r="A128" s="70" t="s">
        <v>755</v>
      </c>
      <c r="B128" s="70" t="s">
        <v>699</v>
      </c>
      <c r="C128" s="71">
        <v>7859832000</v>
      </c>
      <c r="D128" s="71">
        <v>5000000000</v>
      </c>
      <c r="E128" s="72">
        <v>19.428227271402623</v>
      </c>
      <c r="F128" s="72">
        <v>2.3267338049583981</v>
      </c>
      <c r="G128" s="71">
        <v>1822.4706020000001</v>
      </c>
      <c r="H128" s="72">
        <v>1.1299999999999999</v>
      </c>
      <c r="I128" s="72">
        <v>-2.8905699346708946E-2</v>
      </c>
      <c r="J128" s="71">
        <v>410655000</v>
      </c>
      <c r="K128" s="72">
        <v>20.333369860345059</v>
      </c>
      <c r="L128" s="72">
        <v>8</v>
      </c>
      <c r="M128" s="72">
        <v>36.44</v>
      </c>
      <c r="N128" s="73">
        <v>0</v>
      </c>
      <c r="O128" s="74">
        <v>656.34805946883375</v>
      </c>
      <c r="P128" s="73">
        <v>21.878268648961125</v>
      </c>
    </row>
    <row r="129" spans="1:16">
      <c r="A129" s="80" t="s">
        <v>465</v>
      </c>
      <c r="B129" s="80" t="s">
        <v>618</v>
      </c>
      <c r="C129" s="81">
        <v>15819301983</v>
      </c>
      <c r="D129" s="81">
        <v>2070000000</v>
      </c>
      <c r="E129" s="82">
        <v>1.8197631195421757</v>
      </c>
      <c r="F129" s="82">
        <v>4.930525059654048E-3</v>
      </c>
      <c r="G129" s="81">
        <v>515.12446699999998</v>
      </c>
      <c r="H129" s="82">
        <v>42.68</v>
      </c>
      <c r="I129" s="82">
        <v>0.17693464477684984</v>
      </c>
      <c r="J129" s="81">
        <v>3353158441</v>
      </c>
      <c r="K129" s="82">
        <v>110.06965715879812</v>
      </c>
      <c r="L129" s="82">
        <v>19.323671497584542</v>
      </c>
      <c r="M129" s="82">
        <v>24.88</v>
      </c>
      <c r="N129" s="83">
        <v>0</v>
      </c>
      <c r="O129" s="84">
        <v>1536.8933835817566</v>
      </c>
      <c r="P129" s="83">
        <v>51.229779452725218</v>
      </c>
    </row>
    <row r="130" spans="1:16">
      <c r="A130" s="90" t="s">
        <v>422</v>
      </c>
      <c r="B130" s="90" t="s">
        <v>404</v>
      </c>
      <c r="C130" s="91">
        <v>4679410564</v>
      </c>
      <c r="D130" s="91">
        <v>74000000</v>
      </c>
      <c r="E130" s="92">
        <v>74.673084967665801</v>
      </c>
      <c r="F130" s="92">
        <v>7.4747832800466263</v>
      </c>
      <c r="G130" s="91">
        <v>3.9758849999999999</v>
      </c>
      <c r="H130" s="92">
        <v>134.80000000000001</v>
      </c>
      <c r="I130" s="92">
        <v>1.9001869786644934</v>
      </c>
      <c r="J130" s="91">
        <v>-113857279</v>
      </c>
      <c r="K130" s="92">
        <v>-87.741425824869751</v>
      </c>
      <c r="L130" s="92">
        <v>540.54054054054052</v>
      </c>
      <c r="M130" s="92">
        <v>5.37</v>
      </c>
      <c r="N130" s="93">
        <v>14.442523569404742</v>
      </c>
      <c r="O130" s="94">
        <v>1225.2360394443854</v>
      </c>
      <c r="P130" s="93">
        <v>40.841201314812842</v>
      </c>
    </row>
    <row r="131" spans="1:16">
      <c r="A131" s="90" t="s">
        <v>533</v>
      </c>
      <c r="B131" s="90" t="s">
        <v>404</v>
      </c>
      <c r="C131" s="91">
        <v>149138524000</v>
      </c>
      <c r="D131" s="91">
        <v>331000000</v>
      </c>
      <c r="E131" s="92">
        <v>2.1794774388995486</v>
      </c>
      <c r="F131" s="92">
        <v>3.2277078355837166E-2</v>
      </c>
      <c r="G131" s="91">
        <v>89.976471000000004</v>
      </c>
      <c r="H131" s="92">
        <v>204</v>
      </c>
      <c r="I131" s="92">
        <v>1.3902918773280817</v>
      </c>
      <c r="J131" s="91">
        <v>2799410000</v>
      </c>
      <c r="K131" s="92">
        <v>24.120796882200178</v>
      </c>
      <c r="L131" s="92">
        <v>120.84592145015105</v>
      </c>
      <c r="M131" s="92">
        <v>27.18</v>
      </c>
      <c r="N131" s="93">
        <v>32.093628650565343</v>
      </c>
      <c r="O131" s="94">
        <v>1592.9674080159396</v>
      </c>
      <c r="P131" s="93">
        <v>53.098913600531318</v>
      </c>
    </row>
    <row r="132" spans="1:16">
      <c r="A132" s="90" t="s">
        <v>403</v>
      </c>
      <c r="B132" s="90" t="s">
        <v>404</v>
      </c>
      <c r="C132" s="91">
        <v>2193688534</v>
      </c>
      <c r="D132" s="91">
        <v>1000000000</v>
      </c>
      <c r="E132" s="92">
        <v>33.988403156842885</v>
      </c>
      <c r="F132" s="92">
        <v>33.988403156842885</v>
      </c>
      <c r="G132" s="91">
        <v>749.65266799999995</v>
      </c>
      <c r="H132" s="92">
        <v>1.57</v>
      </c>
      <c r="I132" s="92">
        <v>-1.8725195059593247E-2</v>
      </c>
      <c r="J132" s="91">
        <v>288393147</v>
      </c>
      <c r="K132" s="92">
        <v>3.4674887749673191</v>
      </c>
      <c r="L132" s="92">
        <v>40</v>
      </c>
      <c r="M132" s="92">
        <v>74.959999999999994</v>
      </c>
      <c r="N132" s="93">
        <v>62.088599450525059</v>
      </c>
      <c r="O132" s="94">
        <v>572.13355036951452</v>
      </c>
      <c r="P132" s="93">
        <v>19.071118345650483</v>
      </c>
    </row>
    <row r="133" spans="1:16">
      <c r="A133" s="90" t="s">
        <v>316</v>
      </c>
      <c r="B133" s="90" t="s">
        <v>404</v>
      </c>
      <c r="C133" s="91">
        <v>13894759000</v>
      </c>
      <c r="D133" s="91">
        <v>5040000000</v>
      </c>
      <c r="E133" s="92">
        <v>10.057160879575154</v>
      </c>
      <c r="F133" s="92">
        <v>2.2936418718242915</v>
      </c>
      <c r="G133" s="91">
        <v>4679.5978699999996</v>
      </c>
      <c r="H133" s="92">
        <v>0.85</v>
      </c>
      <c r="I133" s="92">
        <v>-1.2321575289011899E-2</v>
      </c>
      <c r="J133" s="91">
        <v>-245597000</v>
      </c>
      <c r="K133" s="92">
        <v>-17.853638277340522</v>
      </c>
      <c r="L133" s="92">
        <v>7.9365079365079367</v>
      </c>
      <c r="M133" s="92">
        <v>92.84</v>
      </c>
      <c r="N133" s="93">
        <v>22.994381818103587</v>
      </c>
      <c r="O133" s="94">
        <v>707.00809812532384</v>
      </c>
      <c r="P133" s="93">
        <v>23.56693660417746</v>
      </c>
    </row>
    <row r="134" spans="1:16">
      <c r="A134" s="70" t="s">
        <v>165</v>
      </c>
      <c r="B134" s="70" t="s">
        <v>221</v>
      </c>
      <c r="C134" s="71">
        <v>10580143341</v>
      </c>
      <c r="D134" s="71">
        <v>37264000</v>
      </c>
      <c r="E134" s="72">
        <v>48.479965709631578</v>
      </c>
      <c r="F134" s="72">
        <v>5.2885635288741346</v>
      </c>
      <c r="G134" s="71">
        <v>3.3655849999999998</v>
      </c>
      <c r="H134" s="72">
        <v>245.2</v>
      </c>
      <c r="I134" s="72">
        <v>0.12360777010104584</v>
      </c>
      <c r="J134" s="71">
        <v>25223013</v>
      </c>
      <c r="K134" s="72">
        <v>363.4357243522017</v>
      </c>
      <c r="L134" s="72">
        <v>1073.4220695577501</v>
      </c>
      <c r="M134" s="72">
        <v>9.0299999999999994</v>
      </c>
      <c r="N134" s="73">
        <v>19.320531940060764</v>
      </c>
      <c r="O134" s="74">
        <v>1036.7189488882332</v>
      </c>
      <c r="P134" s="73">
        <v>34.557298296274439</v>
      </c>
    </row>
    <row r="135" spans="1:16">
      <c r="A135" s="70" t="s">
        <v>302</v>
      </c>
      <c r="B135" s="70" t="s">
        <v>221</v>
      </c>
      <c r="C135" s="71">
        <v>791053925</v>
      </c>
      <c r="D135" s="71">
        <v>47500000</v>
      </c>
      <c r="E135" s="72">
        <v>168.20709320901707</v>
      </c>
      <c r="F135" s="72">
        <v>393.46688469945514</v>
      </c>
      <c r="G135" s="71">
        <v>24.419506999999999</v>
      </c>
      <c r="H135" s="72">
        <v>9.74</v>
      </c>
      <c r="I135" s="72">
        <v>-0.29848178969775851</v>
      </c>
      <c r="J135" s="71">
        <v>-11680733</v>
      </c>
      <c r="K135" s="72">
        <v>-36.598730576240378</v>
      </c>
      <c r="L135" s="72">
        <v>842.10526315789468</v>
      </c>
      <c r="M135" s="72">
        <v>51.4</v>
      </c>
      <c r="N135" s="73">
        <v>18.32080735445652</v>
      </c>
      <c r="O135" s="74">
        <v>558.51095042352767</v>
      </c>
      <c r="P135" s="73">
        <v>18.617031680784255</v>
      </c>
    </row>
    <row r="136" spans="1:16">
      <c r="A136" s="70" t="s">
        <v>27</v>
      </c>
      <c r="B136" s="70" t="s">
        <v>221</v>
      </c>
      <c r="C136" s="71">
        <v>567993172</v>
      </c>
      <c r="D136" s="71">
        <v>69000000</v>
      </c>
      <c r="E136" s="72">
        <v>38.833526454402069</v>
      </c>
      <c r="F136" s="72">
        <v>35.175295701451148</v>
      </c>
      <c r="G136" s="71">
        <v>61.979830999999997</v>
      </c>
      <c r="H136" s="72">
        <v>16.62</v>
      </c>
      <c r="I136" s="72">
        <v>7.9682104769958073E-3</v>
      </c>
      <c r="J136" s="71">
        <v>136985810</v>
      </c>
      <c r="K136" s="72">
        <v>8.0592289084540951</v>
      </c>
      <c r="L136" s="72">
        <v>579.71014492753625</v>
      </c>
      <c r="M136" s="72">
        <v>89.82</v>
      </c>
      <c r="N136" s="73">
        <v>13.03940445679757</v>
      </c>
      <c r="O136" s="74">
        <v>731.71072185409912</v>
      </c>
      <c r="P136" s="73">
        <v>24.390357395136636</v>
      </c>
    </row>
    <row r="137" spans="1:16">
      <c r="A137" s="70" t="s">
        <v>25</v>
      </c>
      <c r="B137" s="70" t="s">
        <v>221</v>
      </c>
      <c r="C137" s="71">
        <v>16873295401</v>
      </c>
      <c r="D137" s="71">
        <v>87000000</v>
      </c>
      <c r="E137" s="72">
        <v>8.8232719798292951</v>
      </c>
      <c r="F137" s="72">
        <v>0.70428416186376874</v>
      </c>
      <c r="G137" s="71">
        <v>32.857968999999997</v>
      </c>
      <c r="H137" s="72">
        <v>138</v>
      </c>
      <c r="I137" s="72">
        <v>-3.3318413266557907</v>
      </c>
      <c r="J137" s="71">
        <v>175549475</v>
      </c>
      <c r="K137" s="72">
        <v>71.364497102597426</v>
      </c>
      <c r="L137" s="72">
        <v>459.77011494252872</v>
      </c>
      <c r="M137" s="72">
        <v>37.76</v>
      </c>
      <c r="N137" s="73">
        <v>9.1480119449217447</v>
      </c>
      <c r="O137" s="74">
        <v>1005.977874699262</v>
      </c>
      <c r="P137" s="73">
        <v>33.532595823308732</v>
      </c>
    </row>
    <row r="138" spans="1:16">
      <c r="A138" s="70" t="s">
        <v>72</v>
      </c>
      <c r="B138" s="70" t="s">
        <v>221</v>
      </c>
      <c r="C138" s="71">
        <v>2379193448</v>
      </c>
      <c r="D138" s="71">
        <v>111600000</v>
      </c>
      <c r="E138" s="72">
        <v>43.013505552527405</v>
      </c>
      <c r="F138" s="72">
        <v>24.089104812123324</v>
      </c>
      <c r="G138" s="71">
        <v>58.125256</v>
      </c>
      <c r="H138" s="72">
        <v>16</v>
      </c>
      <c r="I138" s="72">
        <v>0.12935285545380637</v>
      </c>
      <c r="J138" s="71">
        <v>84066155</v>
      </c>
      <c r="K138" s="72">
        <v>21.240414766204069</v>
      </c>
      <c r="L138" s="72">
        <v>358.42293906810033</v>
      </c>
      <c r="M138" s="72">
        <v>52.08</v>
      </c>
      <c r="N138" s="73">
        <v>12.560142828813397</v>
      </c>
      <c r="O138" s="74">
        <v>1677.2907653798131</v>
      </c>
      <c r="P138" s="73">
        <v>55.909692179327102</v>
      </c>
    </row>
    <row r="139" spans="1:16">
      <c r="A139" s="70" t="s">
        <v>300</v>
      </c>
      <c r="B139" s="70" t="s">
        <v>221</v>
      </c>
      <c r="C139" s="71">
        <v>503612621</v>
      </c>
      <c r="D139" s="71">
        <v>150000000</v>
      </c>
      <c r="E139" s="72">
        <v>124.49424214130099</v>
      </c>
      <c r="F139" s="72">
        <v>414.98080713766996</v>
      </c>
      <c r="G139" s="71">
        <v>114.763935</v>
      </c>
      <c r="H139" s="72">
        <v>2.8</v>
      </c>
      <c r="I139" s="72">
        <v>-0.26219392514125417</v>
      </c>
      <c r="J139" s="71">
        <v>-2270847</v>
      </c>
      <c r="K139" s="72">
        <v>-132.10929666331549</v>
      </c>
      <c r="L139" s="72">
        <v>266.66666666666669</v>
      </c>
      <c r="M139" s="72">
        <v>76.5</v>
      </c>
      <c r="N139" s="73">
        <v>51.27527549155068</v>
      </c>
      <c r="O139" s="74">
        <v>377.04344859000025</v>
      </c>
      <c r="P139" s="73">
        <v>12.568114953000009</v>
      </c>
    </row>
    <row r="140" spans="1:16">
      <c r="A140" s="70" t="s">
        <v>520</v>
      </c>
      <c r="B140" s="70" t="s">
        <v>221</v>
      </c>
      <c r="C140" s="71">
        <v>9975791841</v>
      </c>
      <c r="D140" s="71">
        <v>167500000</v>
      </c>
      <c r="E140" s="72">
        <v>26.963738759659929</v>
      </c>
      <c r="F140" s="72">
        <v>5.5509498218548492</v>
      </c>
      <c r="G140" s="71">
        <v>49.784793999999998</v>
      </c>
      <c r="H140" s="72">
        <v>29.8</v>
      </c>
      <c r="I140" s="72">
        <v>-7.5627266067345147</v>
      </c>
      <c r="J140" s="71">
        <v>5369486</v>
      </c>
      <c r="K140" s="72">
        <v>904.64897384963854</v>
      </c>
      <c r="L140" s="72">
        <v>238.80597014925374</v>
      </c>
      <c r="M140" s="72">
        <v>29.72</v>
      </c>
      <c r="N140" s="73">
        <v>30.059948739314372</v>
      </c>
      <c r="O140" s="74">
        <v>470</v>
      </c>
      <c r="P140" s="73">
        <v>15.666666666666666</v>
      </c>
    </row>
    <row r="141" spans="1:16">
      <c r="A141" s="70" t="s">
        <v>634</v>
      </c>
      <c r="B141" s="70" t="s">
        <v>221</v>
      </c>
      <c r="C141" s="71">
        <v>2408811125</v>
      </c>
      <c r="D141" s="71">
        <v>200000000</v>
      </c>
      <c r="E141" s="72">
        <v>22.535190954194068</v>
      </c>
      <c r="F141" s="72">
        <v>4.6948314487904312</v>
      </c>
      <c r="G141" s="71">
        <v>69.12876</v>
      </c>
      <c r="H141" s="72">
        <v>25.68</v>
      </c>
      <c r="I141" s="72">
        <v>-0.9210473819227154</v>
      </c>
      <c r="J141" s="71">
        <v>520774798</v>
      </c>
      <c r="K141" s="72">
        <v>9.2170358827540646</v>
      </c>
      <c r="L141" s="72">
        <v>200</v>
      </c>
      <c r="M141" s="72">
        <v>34.56</v>
      </c>
      <c r="N141" s="73">
        <v>67.950097492857083</v>
      </c>
      <c r="O141" s="74">
        <v>570.95806281799594</v>
      </c>
      <c r="P141" s="73">
        <v>19.031935427266532</v>
      </c>
    </row>
    <row r="142" spans="1:16">
      <c r="A142" s="70" t="s">
        <v>475</v>
      </c>
      <c r="B142" s="70" t="s">
        <v>221</v>
      </c>
      <c r="C142" s="71">
        <v>13860116923</v>
      </c>
      <c r="D142" s="71">
        <v>200000000</v>
      </c>
      <c r="E142" s="72">
        <v>36.248274582129895</v>
      </c>
      <c r="F142" s="72">
        <v>8.6305415671737844</v>
      </c>
      <c r="G142" s="71">
        <v>49.455556000000001</v>
      </c>
      <c r="H142" s="72">
        <v>22.32</v>
      </c>
      <c r="I142" s="72">
        <v>0.1155014203278668</v>
      </c>
      <c r="J142" s="71">
        <v>-174076040</v>
      </c>
      <c r="K142" s="72">
        <v>-24.127387088998578</v>
      </c>
      <c r="L142" s="72">
        <v>200</v>
      </c>
      <c r="M142" s="72">
        <v>24.72</v>
      </c>
      <c r="N142" s="73">
        <v>27.525613905649237</v>
      </c>
      <c r="O142" s="74">
        <v>2163.4064147456543</v>
      </c>
      <c r="P142" s="73">
        <v>72.113547158188481</v>
      </c>
    </row>
    <row r="143" spans="1:16">
      <c r="A143" s="70" t="s">
        <v>763</v>
      </c>
      <c r="B143" s="70" t="s">
        <v>221</v>
      </c>
      <c r="C143" s="71">
        <v>3157167716</v>
      </c>
      <c r="D143" s="71">
        <v>210492225</v>
      </c>
      <c r="E143" s="72">
        <v>38.101407903846727</v>
      </c>
      <c r="F143" s="72">
        <v>8.6195713752659255</v>
      </c>
      <c r="G143" s="71">
        <v>50.002209999999998</v>
      </c>
      <c r="H143" s="72">
        <v>21</v>
      </c>
      <c r="I143" s="72">
        <v>-3.2234428470748853</v>
      </c>
      <c r="J143" s="71">
        <v>-28917987</v>
      </c>
      <c r="K143" s="72">
        <v>-152.85769113182047</v>
      </c>
      <c r="L143" s="72">
        <v>190.03077192043554</v>
      </c>
      <c r="M143" s="72">
        <v>23.75</v>
      </c>
      <c r="N143" s="73">
        <v>13.81744201004169</v>
      </c>
      <c r="O143" s="74">
        <v>409.56335465876424</v>
      </c>
      <c r="P143" s="73">
        <v>13.652111821958808</v>
      </c>
    </row>
    <row r="144" spans="1:16">
      <c r="A144" s="70" t="s">
        <v>223</v>
      </c>
      <c r="B144" s="70" t="s">
        <v>221</v>
      </c>
      <c r="C144" s="71">
        <v>28485883551</v>
      </c>
      <c r="D144" s="71">
        <v>241920000</v>
      </c>
      <c r="E144" s="72">
        <v>0.90032590080507591</v>
      </c>
      <c r="F144" s="72">
        <v>1.6993539900074062E-2</v>
      </c>
      <c r="G144" s="71">
        <v>199.069242</v>
      </c>
      <c r="H144" s="72">
        <v>223.2</v>
      </c>
      <c r="I144" s="72">
        <v>-0.74940017780986068</v>
      </c>
      <c r="J144" s="71">
        <v>195144717</v>
      </c>
      <c r="K144" s="72">
        <v>271.4932836229433</v>
      </c>
      <c r="L144" s="72">
        <v>165.34391534391534</v>
      </c>
      <c r="M144" s="72">
        <v>82.28</v>
      </c>
      <c r="N144" s="73">
        <v>5.3348550683884595</v>
      </c>
      <c r="O144" s="74">
        <v>874.77746774098887</v>
      </c>
      <c r="P144" s="73">
        <v>29.159248924699629</v>
      </c>
    </row>
    <row r="145" spans="1:16">
      <c r="A145" s="70" t="s">
        <v>21</v>
      </c>
      <c r="B145" s="70" t="s">
        <v>221</v>
      </c>
      <c r="C145" s="71">
        <v>6280910429</v>
      </c>
      <c r="D145" s="71">
        <v>263340000</v>
      </c>
      <c r="E145" s="72">
        <v>116.41328392844366</v>
      </c>
      <c r="F145" s="72">
        <v>63.152081463639433</v>
      </c>
      <c r="G145" s="71">
        <v>48.209040000000002</v>
      </c>
      <c r="H145" s="72">
        <v>7.13</v>
      </c>
      <c r="I145" s="72">
        <v>-9.4852661001159078E-2</v>
      </c>
      <c r="J145" s="71">
        <v>-94693699</v>
      </c>
      <c r="K145" s="72">
        <v>-19.466765154036278</v>
      </c>
      <c r="L145" s="72">
        <v>151.89488873699401</v>
      </c>
      <c r="M145" s="72">
        <v>18.3</v>
      </c>
      <c r="N145" s="73">
        <v>14.753632742616743</v>
      </c>
      <c r="O145" s="74">
        <v>308.98619526307289</v>
      </c>
      <c r="P145" s="73">
        <v>10.29953984210243</v>
      </c>
    </row>
    <row r="146" spans="1:16">
      <c r="A146" s="70" t="s">
        <v>774</v>
      </c>
      <c r="B146" s="70" t="s">
        <v>221</v>
      </c>
      <c r="C146" s="71">
        <v>1994126679</v>
      </c>
      <c r="D146" s="71">
        <v>330000000</v>
      </c>
      <c r="E146" s="72">
        <v>36.978703132844984</v>
      </c>
      <c r="F146" s="72">
        <v>14.00708452001704</v>
      </c>
      <c r="G146" s="71">
        <v>119.817104</v>
      </c>
      <c r="H146" s="72">
        <v>9.0299999999999994</v>
      </c>
      <c r="I146" s="72">
        <v>-2.7972000000000001</v>
      </c>
      <c r="J146" s="71">
        <v>-76276556</v>
      </c>
      <c r="K146" s="72">
        <v>-34.610896695440729</v>
      </c>
      <c r="L146" s="72">
        <v>121.21212121212122</v>
      </c>
      <c r="M146" s="72">
        <v>36.299999999999997</v>
      </c>
      <c r="N146" s="73">
        <v>65.28167824488348</v>
      </c>
      <c r="O146" s="74">
        <v>0</v>
      </c>
      <c r="P146" s="73">
        <v>0</v>
      </c>
    </row>
    <row r="147" spans="1:16">
      <c r="A147" s="70" t="s">
        <v>317</v>
      </c>
      <c r="B147" s="70" t="s">
        <v>221</v>
      </c>
      <c r="C147" s="71">
        <v>15253371409</v>
      </c>
      <c r="D147" s="71">
        <v>332007786</v>
      </c>
      <c r="E147" s="72">
        <v>66.023471309695637</v>
      </c>
      <c r="F147" s="72">
        <v>6.0260973873936763</v>
      </c>
      <c r="G147" s="71">
        <v>18.464296999999998</v>
      </c>
      <c r="H147" s="72">
        <v>32.82</v>
      </c>
      <c r="I147" s="72">
        <v>-0.77209627468799624</v>
      </c>
      <c r="J147" s="71">
        <v>85099618</v>
      </c>
      <c r="K147" s="72">
        <v>128.74625286802109</v>
      </c>
      <c r="L147" s="72">
        <v>120.4791022581621</v>
      </c>
      <c r="M147" s="72">
        <v>5.56</v>
      </c>
      <c r="N147" s="73">
        <v>29.746366599996623</v>
      </c>
      <c r="O147" s="74">
        <v>537.44548421631112</v>
      </c>
      <c r="P147" s="73">
        <v>17.914849473877037</v>
      </c>
    </row>
    <row r="148" spans="1:16">
      <c r="A148" s="70" t="s">
        <v>78</v>
      </c>
      <c r="B148" s="70" t="s">
        <v>221</v>
      </c>
      <c r="C148" s="71">
        <v>6825401407</v>
      </c>
      <c r="D148" s="71">
        <v>335348000</v>
      </c>
      <c r="E148" s="72">
        <v>26.671731515251022</v>
      </c>
      <c r="F148" s="72">
        <v>9.9418110124598265</v>
      </c>
      <c r="G148" s="71">
        <v>166.28656799999999</v>
      </c>
      <c r="H148" s="72">
        <v>9.02</v>
      </c>
      <c r="I148" s="72">
        <v>-7.2457207054190675E-2</v>
      </c>
      <c r="J148" s="71">
        <v>-244353964</v>
      </c>
      <c r="K148" s="72">
        <v>-10.979089334519657</v>
      </c>
      <c r="L148" s="72">
        <v>119.27907725705833</v>
      </c>
      <c r="M148" s="72">
        <v>49.58</v>
      </c>
      <c r="N148" s="73">
        <v>2.9868246776869745</v>
      </c>
      <c r="O148" s="74">
        <v>564.50424550739058</v>
      </c>
      <c r="P148" s="73">
        <v>18.816808183579685</v>
      </c>
    </row>
    <row r="149" spans="1:16">
      <c r="A149" s="70" t="s">
        <v>523</v>
      </c>
      <c r="B149" s="70" t="s">
        <v>221</v>
      </c>
      <c r="C149" s="71">
        <v>44419666520</v>
      </c>
      <c r="D149" s="71">
        <v>400000000</v>
      </c>
      <c r="E149" s="72">
        <v>8.5456938248816421</v>
      </c>
      <c r="F149" s="72">
        <v>0.39563397337415007</v>
      </c>
      <c r="G149" s="71">
        <v>86.717521000000005</v>
      </c>
      <c r="H149" s="72">
        <v>54</v>
      </c>
      <c r="I149" s="72">
        <v>0.62657892599776943</v>
      </c>
      <c r="J149" s="71">
        <v>157582227</v>
      </c>
      <c r="K149" s="72">
        <v>137.07129548308771</v>
      </c>
      <c r="L149" s="72">
        <v>100</v>
      </c>
      <c r="M149" s="72">
        <v>21.67</v>
      </c>
      <c r="N149" s="73">
        <v>20.376992076860382</v>
      </c>
      <c r="O149" s="74">
        <v>1138.9815770329801</v>
      </c>
      <c r="P149" s="73">
        <v>37.966052567766006</v>
      </c>
    </row>
    <row r="150" spans="1:16">
      <c r="A150" s="70" t="s">
        <v>22</v>
      </c>
      <c r="B150" s="70" t="s">
        <v>221</v>
      </c>
      <c r="C150" s="71">
        <v>6246124497</v>
      </c>
      <c r="D150" s="71">
        <v>400000000</v>
      </c>
      <c r="E150" s="72">
        <v>48.720407224651744</v>
      </c>
      <c r="F150" s="72">
        <v>17.400145437375624</v>
      </c>
      <c r="G150" s="71">
        <v>112.187603</v>
      </c>
      <c r="H150" s="72">
        <v>7.32</v>
      </c>
      <c r="I150" s="72">
        <v>-6.5590463700698542E-2</v>
      </c>
      <c r="J150" s="71">
        <v>5617957</v>
      </c>
      <c r="K150" s="72">
        <v>498.40182116025454</v>
      </c>
      <c r="L150" s="72">
        <v>100</v>
      </c>
      <c r="M150" s="72">
        <v>28.04</v>
      </c>
      <c r="N150" s="73">
        <v>18.423591177382772</v>
      </c>
      <c r="O150" s="74">
        <v>1177.6140502096491</v>
      </c>
      <c r="P150" s="73">
        <v>39.253801673654969</v>
      </c>
    </row>
    <row r="151" spans="1:16">
      <c r="A151" s="70" t="s">
        <v>23</v>
      </c>
      <c r="B151" s="70" t="s">
        <v>221</v>
      </c>
      <c r="C151" s="71">
        <v>5228066628</v>
      </c>
      <c r="D151" s="71">
        <v>469768118</v>
      </c>
      <c r="E151" s="72">
        <v>48.016182180057022</v>
      </c>
      <c r="F151" s="72">
        <v>20.442503584313918</v>
      </c>
      <c r="G151" s="71">
        <v>141.922583</v>
      </c>
      <c r="H151" s="72">
        <v>5.87</v>
      </c>
      <c r="I151" s="72">
        <v>-0.12436307138679138</v>
      </c>
      <c r="J151" s="71">
        <v>-49137165</v>
      </c>
      <c r="K151" s="72">
        <v>-47.801711596507452</v>
      </c>
      <c r="L151" s="72">
        <v>85.148392296813981</v>
      </c>
      <c r="M151" s="72">
        <v>30.21</v>
      </c>
      <c r="N151" s="73">
        <v>20.320273280154019</v>
      </c>
      <c r="O151" s="74">
        <v>460.73233613542055</v>
      </c>
      <c r="P151" s="73">
        <v>15.357744537847351</v>
      </c>
    </row>
    <row r="152" spans="1:16">
      <c r="A152" s="70" t="s">
        <v>478</v>
      </c>
      <c r="B152" s="70" t="s">
        <v>221</v>
      </c>
      <c r="C152" s="71">
        <v>15925799746</v>
      </c>
      <c r="D152" s="71">
        <v>545854435</v>
      </c>
      <c r="E152" s="72">
        <v>10.557804545865062</v>
      </c>
      <c r="F152" s="72">
        <v>0.33932973569323005</v>
      </c>
      <c r="G152" s="71">
        <v>65.829008000000002</v>
      </c>
      <c r="H152" s="72">
        <v>57.6</v>
      </c>
      <c r="I152" s="72">
        <v>1.2316053990672842</v>
      </c>
      <c r="J152" s="71">
        <v>-113776797</v>
      </c>
      <c r="K152" s="72">
        <v>-273.46263575164625</v>
      </c>
      <c r="L152" s="72">
        <v>73.279609791940231</v>
      </c>
      <c r="M152" s="72">
        <v>12.05</v>
      </c>
      <c r="N152" s="73">
        <v>16.606615783972916</v>
      </c>
      <c r="O152" s="74">
        <v>1573.9030386948575</v>
      </c>
      <c r="P152" s="73">
        <v>52.463434623161916</v>
      </c>
    </row>
    <row r="153" spans="1:16">
      <c r="A153" s="70" t="s">
        <v>775</v>
      </c>
      <c r="B153" s="70" t="s">
        <v>221</v>
      </c>
      <c r="C153" s="71">
        <v>13661644947</v>
      </c>
      <c r="D153" s="71">
        <v>595348000</v>
      </c>
      <c r="E153" s="72">
        <v>22.946559304261214</v>
      </c>
      <c r="F153" s="72">
        <v>3.5039184575104452</v>
      </c>
      <c r="G153" s="71">
        <v>175.89696599999999</v>
      </c>
      <c r="H153" s="72">
        <v>11.67</v>
      </c>
      <c r="I153" s="72">
        <v>-7.3322000000000003</v>
      </c>
      <c r="J153" s="71">
        <v>108347048</v>
      </c>
      <c r="K153" s="72">
        <v>60.443068093558026</v>
      </c>
      <c r="L153" s="72">
        <v>67.187594482554744</v>
      </c>
      <c r="M153" s="72">
        <v>25.09</v>
      </c>
      <c r="N153" s="73">
        <v>21.430641802300539</v>
      </c>
      <c r="O153" s="74">
        <v>0</v>
      </c>
      <c r="P153" s="73">
        <v>0</v>
      </c>
    </row>
    <row r="154" spans="1:16">
      <c r="A154" s="70" t="s">
        <v>678</v>
      </c>
      <c r="B154" s="70" t="s">
        <v>221</v>
      </c>
      <c r="C154" s="71">
        <v>2839775572</v>
      </c>
      <c r="D154" s="71">
        <v>626000000</v>
      </c>
      <c r="E154" s="72">
        <v>28.320338428044217</v>
      </c>
      <c r="F154" s="72">
        <v>5.0266841370330519</v>
      </c>
      <c r="G154" s="71">
        <v>148.71153100000001</v>
      </c>
      <c r="H154" s="72">
        <v>9.5</v>
      </c>
      <c r="I154" s="72">
        <v>-7.1362174915266863E-2</v>
      </c>
      <c r="J154" s="71">
        <v>184943299</v>
      </c>
      <c r="K154" s="72">
        <v>30.463390836344928</v>
      </c>
      <c r="L154" s="72">
        <v>63.897763578274763</v>
      </c>
      <c r="M154" s="72">
        <v>23.75</v>
      </c>
      <c r="N154" s="73">
        <v>72.868133229381698</v>
      </c>
      <c r="O154" s="74">
        <v>548.39648230136936</v>
      </c>
      <c r="P154" s="73">
        <v>18.27988274337898</v>
      </c>
    </row>
    <row r="155" spans="1:16">
      <c r="A155" s="70" t="s">
        <v>225</v>
      </c>
      <c r="B155" s="70" t="s">
        <v>221</v>
      </c>
      <c r="C155" s="71">
        <v>6768948418</v>
      </c>
      <c r="D155" s="71">
        <v>650000000</v>
      </c>
      <c r="E155" s="72">
        <v>93.073970305215141</v>
      </c>
      <c r="F155" s="72">
        <v>28.638144709296967</v>
      </c>
      <c r="G155" s="71">
        <v>73.999791000000002</v>
      </c>
      <c r="H155" s="72">
        <v>5.81</v>
      </c>
      <c r="I155" s="72">
        <v>-6.5807074812736843E-2</v>
      </c>
      <c r="J155" s="71">
        <v>-57755948</v>
      </c>
      <c r="K155" s="72">
        <v>-56.271260580814982</v>
      </c>
      <c r="L155" s="72">
        <v>61.53846153846154</v>
      </c>
      <c r="M155" s="72">
        <v>11.38</v>
      </c>
      <c r="N155" s="73">
        <v>12.667407535590895</v>
      </c>
      <c r="O155" s="74">
        <v>513.94072458643484</v>
      </c>
      <c r="P155" s="73">
        <v>17.131357486214494</v>
      </c>
    </row>
    <row r="156" spans="1:16">
      <c r="A156" s="70" t="s">
        <v>473</v>
      </c>
      <c r="B156" s="70" t="s">
        <v>221</v>
      </c>
      <c r="C156" s="71">
        <v>26339017679</v>
      </c>
      <c r="D156" s="71">
        <v>659000000</v>
      </c>
      <c r="E156" s="72">
        <v>24.721125769907786</v>
      </c>
      <c r="F156" s="72">
        <v>3.4102808345851545</v>
      </c>
      <c r="G156" s="71">
        <v>145.66302899999999</v>
      </c>
      <c r="H156" s="72">
        <v>11.11</v>
      </c>
      <c r="I156" s="72">
        <v>-9.808670390529528E-2</v>
      </c>
      <c r="J156" s="71">
        <v>4303189114</v>
      </c>
      <c r="K156" s="72">
        <v>1.6845645887177247</v>
      </c>
      <c r="L156" s="72">
        <v>60.698027314112288</v>
      </c>
      <c r="M156" s="72">
        <v>22.1</v>
      </c>
      <c r="N156" s="73">
        <v>8.0551703289758159</v>
      </c>
      <c r="O156" s="74">
        <v>781.94775875144217</v>
      </c>
      <c r="P156" s="73">
        <v>26.06492529171474</v>
      </c>
    </row>
    <row r="157" spans="1:16">
      <c r="A157" s="70" t="s">
        <v>226</v>
      </c>
      <c r="B157" s="70" t="s">
        <v>221</v>
      </c>
      <c r="C157" s="71">
        <v>33519259493</v>
      </c>
      <c r="D157" s="71">
        <v>700000000</v>
      </c>
      <c r="E157" s="72">
        <v>8.4152020288042273</v>
      </c>
      <c r="F157" s="72">
        <v>0.27322084509104633</v>
      </c>
      <c r="G157" s="71">
        <v>106.98084299999999</v>
      </c>
      <c r="H157" s="72">
        <v>44.44</v>
      </c>
      <c r="I157" s="72">
        <v>-0.192325791099762</v>
      </c>
      <c r="J157" s="71">
        <v>2068365799</v>
      </c>
      <c r="K157" s="72">
        <v>14.890983023839876</v>
      </c>
      <c r="L157" s="72">
        <v>57.142857142857146</v>
      </c>
      <c r="M157" s="72">
        <v>15.28</v>
      </c>
      <c r="N157" s="73">
        <v>50.429681266990528</v>
      </c>
      <c r="O157" s="74">
        <v>1043.3661149951122</v>
      </c>
      <c r="P157" s="73">
        <v>34.778870499837076</v>
      </c>
    </row>
    <row r="158" spans="1:16">
      <c r="A158" s="70" t="s">
        <v>445</v>
      </c>
      <c r="B158" s="70" t="s">
        <v>221</v>
      </c>
      <c r="C158" s="71">
        <v>1936877995</v>
      </c>
      <c r="D158" s="71">
        <v>700000000</v>
      </c>
      <c r="E158" s="72">
        <v>62.667910833589765</v>
      </c>
      <c r="F158" s="72">
        <v>44.762793452564118</v>
      </c>
      <c r="G158" s="71">
        <v>248.370544</v>
      </c>
      <c r="H158" s="72">
        <v>2.57</v>
      </c>
      <c r="I158" s="72">
        <v>5.1998484183026321E-2</v>
      </c>
      <c r="J158" s="71">
        <v>-73334422</v>
      </c>
      <c r="K158" s="72">
        <v>-19.090625681893286</v>
      </c>
      <c r="L158" s="72">
        <v>57.142857142857146</v>
      </c>
      <c r="M158" s="72">
        <v>35.479999999999997</v>
      </c>
      <c r="N158" s="73">
        <v>41.319308031139713</v>
      </c>
      <c r="O158" s="74">
        <v>768.4144926756403</v>
      </c>
      <c r="P158" s="73">
        <v>25.613816422521342</v>
      </c>
    </row>
    <row r="159" spans="1:16">
      <c r="A159" s="70" t="s">
        <v>547</v>
      </c>
      <c r="B159" s="70" t="s">
        <v>221</v>
      </c>
      <c r="C159" s="71">
        <v>10039494449</v>
      </c>
      <c r="D159" s="71">
        <v>721500000</v>
      </c>
      <c r="E159" s="72">
        <v>23.981752188832509</v>
      </c>
      <c r="F159" s="72">
        <v>2.3741958408902595</v>
      </c>
      <c r="G159" s="71">
        <v>112.720027</v>
      </c>
      <c r="H159" s="72">
        <v>14.8</v>
      </c>
      <c r="I159" s="72">
        <v>-1.0444254263971011</v>
      </c>
      <c r="J159" s="71">
        <v>-66130209</v>
      </c>
      <c r="K159" s="72">
        <v>-152.74411124271512</v>
      </c>
      <c r="L159" s="72">
        <v>55.440055440055438</v>
      </c>
      <c r="M159" s="72">
        <v>15.62</v>
      </c>
      <c r="N159" s="73">
        <v>22.21995357494685</v>
      </c>
      <c r="O159" s="74">
        <v>370.611231577767</v>
      </c>
      <c r="P159" s="73">
        <v>12.3537077192589</v>
      </c>
    </row>
    <row r="160" spans="1:16">
      <c r="A160" s="70" t="s">
        <v>419</v>
      </c>
      <c r="B160" s="70" t="s">
        <v>221</v>
      </c>
      <c r="C160" s="71">
        <v>6754555404</v>
      </c>
      <c r="D160" s="71">
        <v>813555283</v>
      </c>
      <c r="E160" s="72">
        <v>55.243657886862287</v>
      </c>
      <c r="F160" s="72">
        <v>22.634666646192862</v>
      </c>
      <c r="G160" s="71">
        <v>202.870632</v>
      </c>
      <c r="H160" s="72">
        <v>3.57</v>
      </c>
      <c r="I160" s="72">
        <v>-0.12843754388330586</v>
      </c>
      <c r="J160" s="71">
        <v>-393754363</v>
      </c>
      <c r="K160" s="72">
        <v>-6.1984477591680678</v>
      </c>
      <c r="L160" s="72">
        <v>49.166910762965323</v>
      </c>
      <c r="M160" s="72">
        <v>24.93</v>
      </c>
      <c r="N160" s="73">
        <v>10.590985687234088</v>
      </c>
      <c r="O160" s="74">
        <v>334.61277525922901</v>
      </c>
      <c r="P160" s="73">
        <v>11.153759175307634</v>
      </c>
    </row>
    <row r="161" spans="1:16">
      <c r="A161" s="70" t="s">
        <v>522</v>
      </c>
      <c r="B161" s="70" t="s">
        <v>221</v>
      </c>
      <c r="C161" s="71">
        <v>5500889819</v>
      </c>
      <c r="D161" s="71">
        <v>815000000</v>
      </c>
      <c r="E161" s="72">
        <v>41.765774020526429</v>
      </c>
      <c r="F161" s="72">
        <v>17.08211616381449</v>
      </c>
      <c r="G161" s="71">
        <v>284.200897</v>
      </c>
      <c r="H161" s="72">
        <v>3.37</v>
      </c>
      <c r="I161" s="72">
        <v>-6.5064158669963845E-2</v>
      </c>
      <c r="J161" s="71">
        <v>-223530864</v>
      </c>
      <c r="K161" s="72">
        <v>-10.938086831713763</v>
      </c>
      <c r="L161" s="72">
        <v>49.079754601226995</v>
      </c>
      <c r="M161" s="72">
        <v>34.869999999999997</v>
      </c>
      <c r="N161" s="73">
        <v>1.8249728518080817</v>
      </c>
      <c r="O161" s="74">
        <v>217.02517840084147</v>
      </c>
      <c r="P161" s="73">
        <v>7.2341726133613822</v>
      </c>
    </row>
    <row r="162" spans="1:16">
      <c r="A162" s="70" t="s">
        <v>511</v>
      </c>
      <c r="B162" s="70" t="s">
        <v>221</v>
      </c>
      <c r="C162" s="71">
        <v>4887672096</v>
      </c>
      <c r="D162" s="71">
        <v>820000000</v>
      </c>
      <c r="E162" s="72">
        <v>38.202875606852679</v>
      </c>
      <c r="F162" s="72">
        <v>46.588872691283754</v>
      </c>
      <c r="G162" s="71">
        <v>594.91427499999998</v>
      </c>
      <c r="H162" s="72">
        <v>1.76</v>
      </c>
      <c r="I162" s="72">
        <v>-1.8441460176187308E-2</v>
      </c>
      <c r="J162" s="71">
        <v>-492287088</v>
      </c>
      <c r="K162" s="72">
        <v>-1.6656947134879962</v>
      </c>
      <c r="L162" s="72">
        <v>48.780487804878049</v>
      </c>
      <c r="M162" s="72">
        <v>72.55</v>
      </c>
      <c r="N162" s="73">
        <v>38.606751960873375</v>
      </c>
      <c r="O162" s="74">
        <v>292.74199428305189</v>
      </c>
      <c r="P162" s="73">
        <v>9.7580664761017299</v>
      </c>
    </row>
    <row r="163" spans="1:16">
      <c r="A163" s="70" t="s">
        <v>228</v>
      </c>
      <c r="B163" s="70" t="s">
        <v>221</v>
      </c>
      <c r="C163" s="71">
        <v>54593744694</v>
      </c>
      <c r="D163" s="71">
        <v>958750000</v>
      </c>
      <c r="E163" s="72">
        <v>4.5195875783118291</v>
      </c>
      <c r="F163" s="72">
        <v>0.19641840844466879</v>
      </c>
      <c r="G163" s="71">
        <v>373.44712099999998</v>
      </c>
      <c r="H163" s="72">
        <v>23.7</v>
      </c>
      <c r="I163" s="72">
        <v>-0.2857795673325576</v>
      </c>
      <c r="J163" s="71">
        <v>-611029605</v>
      </c>
      <c r="K163" s="72">
        <v>-37.657749823758536</v>
      </c>
      <c r="L163" s="72">
        <v>41.720990873533246</v>
      </c>
      <c r="M163" s="72">
        <v>38.950000000000003</v>
      </c>
      <c r="N163" s="73">
        <v>16.806199459896121</v>
      </c>
      <c r="O163" s="74">
        <v>1251.0633173031683</v>
      </c>
      <c r="P163" s="73">
        <v>41.702110576772277</v>
      </c>
    </row>
    <row r="164" spans="1:16">
      <c r="A164" s="70" t="s">
        <v>77</v>
      </c>
      <c r="B164" s="70" t="s">
        <v>221</v>
      </c>
      <c r="C164" s="71">
        <v>2595983504</v>
      </c>
      <c r="D164" s="71">
        <v>990000000</v>
      </c>
      <c r="E164" s="72">
        <v>53.308265654491962</v>
      </c>
      <c r="F164" s="72">
        <v>26.923366492167656</v>
      </c>
      <c r="G164" s="71">
        <v>255.32031000000001</v>
      </c>
      <c r="H164" s="72">
        <v>2.94</v>
      </c>
      <c r="I164" s="72">
        <v>0.10801903536459845</v>
      </c>
      <c r="J164" s="71">
        <v>-53669125</v>
      </c>
      <c r="K164" s="72">
        <v>-36.892719976336487</v>
      </c>
      <c r="L164" s="72">
        <v>40.404040404040401</v>
      </c>
      <c r="M164" s="72">
        <v>25.78</v>
      </c>
      <c r="N164" s="73">
        <v>14.487175620352568</v>
      </c>
      <c r="O164" s="74">
        <v>1808.1685200146153</v>
      </c>
      <c r="P164" s="73">
        <v>60.272284000487176</v>
      </c>
    </row>
    <row r="165" spans="1:16">
      <c r="A165" s="70" t="s">
        <v>107</v>
      </c>
      <c r="B165" s="70" t="s">
        <v>221</v>
      </c>
      <c r="C165" s="71">
        <v>1367528517</v>
      </c>
      <c r="D165" s="71">
        <v>1000000000</v>
      </c>
      <c r="E165" s="72">
        <v>11.166515639542641</v>
      </c>
      <c r="F165" s="72">
        <v>0.93054296996188679</v>
      </c>
      <c r="G165" s="71">
        <v>294.12620600000002</v>
      </c>
      <c r="H165" s="72">
        <v>12.18</v>
      </c>
      <c r="I165" s="72">
        <v>0.42102092890894299</v>
      </c>
      <c r="J165" s="71">
        <v>32367219</v>
      </c>
      <c r="K165" s="72">
        <v>370.74547553807452</v>
      </c>
      <c r="L165" s="72">
        <v>40</v>
      </c>
      <c r="M165" s="72">
        <v>29.41</v>
      </c>
      <c r="N165" s="73">
        <v>84.668967591995113</v>
      </c>
      <c r="O165" s="74">
        <v>1572.4108834959807</v>
      </c>
      <c r="P165" s="73">
        <v>52.413696116532691</v>
      </c>
    </row>
    <row r="166" spans="1:16">
      <c r="A166" s="70" t="s">
        <v>24</v>
      </c>
      <c r="B166" s="70" t="s">
        <v>221</v>
      </c>
      <c r="C166" s="71">
        <v>6655755186</v>
      </c>
      <c r="D166" s="71">
        <v>1000000000</v>
      </c>
      <c r="E166" s="72">
        <v>58.159484939601377</v>
      </c>
      <c r="F166" s="72">
        <v>29.079742469800689</v>
      </c>
      <c r="G166" s="71">
        <v>338.83675399999998</v>
      </c>
      <c r="H166" s="72">
        <v>2.0299999999999998</v>
      </c>
      <c r="I166" s="72">
        <v>-2.030945583334498E-2</v>
      </c>
      <c r="J166" s="71">
        <v>-17216026</v>
      </c>
      <c r="K166" s="72">
        <v>-116.17082827360971</v>
      </c>
      <c r="L166" s="72">
        <v>40</v>
      </c>
      <c r="M166" s="72">
        <v>33.880000000000003</v>
      </c>
      <c r="N166" s="73">
        <v>6.2607413714538058</v>
      </c>
      <c r="O166" s="74">
        <v>831.10886587502944</v>
      </c>
      <c r="P166" s="73">
        <v>27.703628862500981</v>
      </c>
    </row>
    <row r="167" spans="1:16">
      <c r="A167" s="70" t="s">
        <v>229</v>
      </c>
      <c r="B167" s="70" t="s">
        <v>221</v>
      </c>
      <c r="C167" s="71">
        <v>145847856000</v>
      </c>
      <c r="D167" s="71">
        <v>1000000000</v>
      </c>
      <c r="E167" s="72">
        <v>2.0546168524810784</v>
      </c>
      <c r="F167" s="72">
        <v>2.2092654327753532E-2</v>
      </c>
      <c r="G167" s="71">
        <v>207.02247700000001</v>
      </c>
      <c r="H167" s="72">
        <v>94.05</v>
      </c>
      <c r="I167" s="72">
        <v>-7.5827199699759262E-2</v>
      </c>
      <c r="J167" s="71">
        <v>1709697000</v>
      </c>
      <c r="K167" s="72">
        <v>54.395603431485227</v>
      </c>
      <c r="L167" s="72">
        <v>40</v>
      </c>
      <c r="M167" s="72">
        <v>20.7</v>
      </c>
      <c r="N167" s="73">
        <v>22.268741509760424</v>
      </c>
      <c r="O167" s="74">
        <v>1070.1427801286004</v>
      </c>
      <c r="P167" s="73">
        <v>35.67142600428668</v>
      </c>
    </row>
    <row r="168" spans="1:16">
      <c r="A168" s="70" t="s">
        <v>772</v>
      </c>
      <c r="B168" s="70" t="s">
        <v>221</v>
      </c>
      <c r="C168" s="71">
        <v>4233251169</v>
      </c>
      <c r="D168" s="71">
        <v>1083000000</v>
      </c>
      <c r="E168" s="72">
        <v>9.0233063953145862</v>
      </c>
      <c r="F168" s="72">
        <v>0.52073559529747149</v>
      </c>
      <c r="G168" s="71">
        <v>295.34477800000002</v>
      </c>
      <c r="H168" s="72">
        <v>15.01</v>
      </c>
      <c r="I168" s="72">
        <v>8.2909000000000006</v>
      </c>
      <c r="J168" s="71">
        <v>56068529</v>
      </c>
      <c r="K168" s="72">
        <v>309.05037654902628</v>
      </c>
      <c r="L168" s="72">
        <v>36.934441366574333</v>
      </c>
      <c r="M168" s="72">
        <v>27.27</v>
      </c>
      <c r="N168" s="73">
        <v>24.245269193079842</v>
      </c>
      <c r="O168" s="74">
        <v>0</v>
      </c>
      <c r="P168" s="73">
        <v>0</v>
      </c>
    </row>
    <row r="169" spans="1:16">
      <c r="A169" s="70" t="s">
        <v>731</v>
      </c>
      <c r="B169" s="70" t="s">
        <v>221</v>
      </c>
      <c r="C169" s="71">
        <v>8948062095</v>
      </c>
      <c r="D169" s="71">
        <v>1240500000</v>
      </c>
      <c r="E169" s="72">
        <v>47.868042817370721</v>
      </c>
      <c r="F169" s="72">
        <v>12.862566926607744</v>
      </c>
      <c r="G169" s="71">
        <v>259.57994600000001</v>
      </c>
      <c r="H169" s="72">
        <v>3.22</v>
      </c>
      <c r="I169" s="72">
        <v>-7.6372170091485447E-2</v>
      </c>
      <c r="J169" s="71">
        <v>-82420523</v>
      </c>
      <c r="K169" s="72">
        <v>-45.152588997766976</v>
      </c>
      <c r="L169" s="72">
        <v>32.245062474808542</v>
      </c>
      <c r="M169" s="72">
        <v>20.92</v>
      </c>
      <c r="N169" s="73">
        <v>20.064725677726244</v>
      </c>
      <c r="O169" s="74">
        <v>469.76395348928014</v>
      </c>
      <c r="P169" s="73">
        <v>15.658798449642671</v>
      </c>
    </row>
    <row r="170" spans="1:16">
      <c r="A170" s="70" t="s">
        <v>471</v>
      </c>
      <c r="B170" s="70" t="s">
        <v>221</v>
      </c>
      <c r="C170" s="71">
        <v>4477591418</v>
      </c>
      <c r="D170" s="71">
        <v>1250000000</v>
      </c>
      <c r="E170" s="72">
        <v>12.570641110553289</v>
      </c>
      <c r="F170" s="72">
        <v>1.4366446983489474</v>
      </c>
      <c r="G170" s="71">
        <v>398.33480200000002</v>
      </c>
      <c r="H170" s="72">
        <v>7.99</v>
      </c>
      <c r="I170" s="72">
        <v>-0.91876305629138244</v>
      </c>
      <c r="J170" s="71">
        <v>-26535988</v>
      </c>
      <c r="K170" s="72">
        <v>-329.74087868897135</v>
      </c>
      <c r="L170" s="72">
        <v>32</v>
      </c>
      <c r="M170" s="72">
        <v>31.86</v>
      </c>
      <c r="N170" s="73">
        <v>69.736044483809337</v>
      </c>
      <c r="O170" s="74">
        <v>261.52836466683806</v>
      </c>
      <c r="P170" s="73">
        <v>8.7176121555612678</v>
      </c>
    </row>
    <row r="171" spans="1:16">
      <c r="A171" s="70" t="s">
        <v>76</v>
      </c>
      <c r="B171" s="70" t="s">
        <v>221</v>
      </c>
      <c r="C171" s="71">
        <v>25510366000</v>
      </c>
      <c r="D171" s="71">
        <v>1395000000</v>
      </c>
      <c r="E171" s="72">
        <v>13.794782606296561</v>
      </c>
      <c r="F171" s="72">
        <v>2.4721832627771616</v>
      </c>
      <c r="G171" s="71">
        <v>610.57306400000004</v>
      </c>
      <c r="H171" s="72">
        <v>4.75</v>
      </c>
      <c r="I171" s="72">
        <v>8.1309289632059745E-2</v>
      </c>
      <c r="J171" s="71">
        <v>-526924000</v>
      </c>
      <c r="K171" s="72">
        <v>-10.589762470489102</v>
      </c>
      <c r="L171" s="72">
        <v>28.673835125448029</v>
      </c>
      <c r="M171" s="72">
        <v>43.76</v>
      </c>
      <c r="N171" s="73">
        <v>31.580387760644541</v>
      </c>
      <c r="O171" s="74">
        <v>1076.2346734343691</v>
      </c>
      <c r="P171" s="73">
        <v>35.874489114478969</v>
      </c>
    </row>
    <row r="172" spans="1:16">
      <c r="A172" s="70" t="s">
        <v>227</v>
      </c>
      <c r="B172" s="70" t="s">
        <v>221</v>
      </c>
      <c r="C172" s="71">
        <v>71398402340</v>
      </c>
      <c r="D172" s="71">
        <v>1456000000</v>
      </c>
      <c r="E172" s="72">
        <v>10.728463808346996</v>
      </c>
      <c r="F172" s="72">
        <v>0.566803878293903</v>
      </c>
      <c r="G172" s="71">
        <v>282.07432799999998</v>
      </c>
      <c r="H172" s="72">
        <v>13.22</v>
      </c>
      <c r="I172" s="72">
        <v>9.6343267845286462E-2</v>
      </c>
      <c r="J172" s="71">
        <v>-549932498</v>
      </c>
      <c r="K172" s="72">
        <v>-34.418769701440702</v>
      </c>
      <c r="L172" s="72">
        <v>27.472527472527471</v>
      </c>
      <c r="M172" s="72">
        <v>19.37</v>
      </c>
      <c r="N172" s="73">
        <v>18.619236983349644</v>
      </c>
      <c r="O172" s="74">
        <v>822.74234609926521</v>
      </c>
      <c r="P172" s="73">
        <v>27.424744869975505</v>
      </c>
    </row>
    <row r="173" spans="1:16">
      <c r="A173" s="70" t="s">
        <v>106</v>
      </c>
      <c r="B173" s="70" t="s">
        <v>221</v>
      </c>
      <c r="C173" s="71">
        <v>95458865905</v>
      </c>
      <c r="D173" s="71">
        <v>2000000000</v>
      </c>
      <c r="E173" s="72">
        <v>1.3945363738316923</v>
      </c>
      <c r="F173" s="72">
        <v>1.4526420560746794E-2</v>
      </c>
      <c r="G173" s="71">
        <v>580.533368</v>
      </c>
      <c r="H173" s="72">
        <v>49.42</v>
      </c>
      <c r="I173" s="72">
        <v>3.1187576384230837</v>
      </c>
      <c r="J173" s="71">
        <v>618250934</v>
      </c>
      <c r="K173" s="72">
        <v>155.27675692925035</v>
      </c>
      <c r="L173" s="72">
        <v>20</v>
      </c>
      <c r="M173" s="72">
        <v>29.02</v>
      </c>
      <c r="N173" s="73">
        <v>16.053427253348495</v>
      </c>
      <c r="O173" s="74">
        <v>3000</v>
      </c>
      <c r="P173" s="73">
        <v>100</v>
      </c>
    </row>
    <row r="174" spans="1:16">
      <c r="A174" s="70" t="s">
        <v>222</v>
      </c>
      <c r="B174" s="70" t="s">
        <v>221</v>
      </c>
      <c r="C174" s="71">
        <v>17584122383</v>
      </c>
      <c r="D174" s="71">
        <v>2028600000</v>
      </c>
      <c r="E174" s="72">
        <v>12.600846961367001</v>
      </c>
      <c r="F174" s="72">
        <v>2.0705325448366692</v>
      </c>
      <c r="G174" s="71">
        <v>886.89157399999999</v>
      </c>
      <c r="H174" s="72">
        <v>3.58</v>
      </c>
      <c r="I174" s="72">
        <v>-1.8875931026339998E-2</v>
      </c>
      <c r="J174" s="71">
        <v>57488849</v>
      </c>
      <c r="K174" s="72">
        <v>105.86052957852748</v>
      </c>
      <c r="L174" s="72">
        <v>19.718032140392388</v>
      </c>
      <c r="M174" s="72">
        <v>43.71</v>
      </c>
      <c r="N174" s="73">
        <v>39.090749986156084</v>
      </c>
      <c r="O174" s="74">
        <v>236.1401992265497</v>
      </c>
      <c r="P174" s="73">
        <v>7.8713399742183237</v>
      </c>
    </row>
    <row r="175" spans="1:16">
      <c r="A175" s="70" t="s">
        <v>174</v>
      </c>
      <c r="B175" s="70" t="s">
        <v>221</v>
      </c>
      <c r="C175" s="71">
        <v>14150616391</v>
      </c>
      <c r="D175" s="71">
        <v>2400156000</v>
      </c>
      <c r="E175" s="72">
        <v>15.406416946692262</v>
      </c>
      <c r="F175" s="72">
        <v>6.4189231644494198</v>
      </c>
      <c r="G175" s="71">
        <v>1653.7573420000001</v>
      </c>
      <c r="H175" s="72">
        <v>1.57</v>
      </c>
      <c r="I175" s="72">
        <v>6.0530630919346518E-2</v>
      </c>
      <c r="J175" s="71">
        <v>13770039</v>
      </c>
      <c r="K175" s="72">
        <v>174.30277430586798</v>
      </c>
      <c r="L175" s="72">
        <v>16.665583403745423</v>
      </c>
      <c r="M175" s="72">
        <v>68.900000000000006</v>
      </c>
      <c r="N175" s="73">
        <v>29.912930970065197</v>
      </c>
      <c r="O175" s="74">
        <v>2166.9148769799131</v>
      </c>
      <c r="P175" s="73">
        <v>72.230495899330435</v>
      </c>
    </row>
    <row r="176" spans="1:16">
      <c r="A176" s="70" t="s">
        <v>433</v>
      </c>
      <c r="B176" s="70" t="s">
        <v>221</v>
      </c>
      <c r="C176" s="71">
        <v>49231975000</v>
      </c>
      <c r="D176" s="71">
        <v>2415000000</v>
      </c>
      <c r="E176" s="72">
        <v>3.1141695993580325</v>
      </c>
      <c r="F176" s="72">
        <v>0.14327902458514066</v>
      </c>
      <c r="G176" s="71">
        <v>1289.753751</v>
      </c>
      <c r="H176" s="72">
        <v>9.9600000000000009</v>
      </c>
      <c r="I176" s="72">
        <v>9.9399422380276548E-2</v>
      </c>
      <c r="J176" s="71">
        <v>164632000</v>
      </c>
      <c r="K176" s="72">
        <v>132.02172117206862</v>
      </c>
      <c r="L176" s="72">
        <v>16.563146997929607</v>
      </c>
      <c r="M176" s="72">
        <v>53.4</v>
      </c>
      <c r="N176" s="73">
        <v>17.414725653682858</v>
      </c>
      <c r="O176" s="74">
        <v>1998.860010115947</v>
      </c>
      <c r="P176" s="73">
        <v>66.628667003864905</v>
      </c>
    </row>
    <row r="177" spans="1:16">
      <c r="A177" s="70" t="s">
        <v>318</v>
      </c>
      <c r="B177" s="70" t="s">
        <v>221</v>
      </c>
      <c r="C177" s="71">
        <v>30085753929</v>
      </c>
      <c r="D177" s="71">
        <v>3250000000</v>
      </c>
      <c r="E177" s="72">
        <v>20.724626192507948</v>
      </c>
      <c r="F177" s="72">
        <v>3.1884040296166072</v>
      </c>
      <c r="G177" s="71">
        <v>797.71454900000003</v>
      </c>
      <c r="H177" s="72">
        <v>2.42</v>
      </c>
      <c r="I177" s="72">
        <v>-3.0081493614462666E-2</v>
      </c>
      <c r="J177" s="71">
        <v>-805930697</v>
      </c>
      <c r="K177" s="72">
        <v>-8.0652096069744328</v>
      </c>
      <c r="L177" s="72">
        <v>12.307692307692308</v>
      </c>
      <c r="M177" s="72">
        <v>24.54</v>
      </c>
      <c r="N177" s="73">
        <v>24.534759882572583</v>
      </c>
      <c r="O177" s="74">
        <v>399.00148775934105</v>
      </c>
      <c r="P177" s="73">
        <v>13.300049591978034</v>
      </c>
    </row>
    <row r="178" spans="1:16">
      <c r="A178" s="70" t="s">
        <v>28</v>
      </c>
      <c r="B178" s="70" t="s">
        <v>221</v>
      </c>
      <c r="C178" s="71">
        <v>27193874502</v>
      </c>
      <c r="D178" s="71">
        <v>3450000000</v>
      </c>
      <c r="E178" s="72">
        <v>22.803483003994028</v>
      </c>
      <c r="F178" s="72">
        <v>6.609705218548994</v>
      </c>
      <c r="G178" s="71">
        <v>923.53386499999999</v>
      </c>
      <c r="H178" s="72">
        <v>1.9</v>
      </c>
      <c r="I178" s="72">
        <v>-2.7565194016152757E-2</v>
      </c>
      <c r="J178" s="71">
        <v>171341389</v>
      </c>
      <c r="K178" s="72">
        <v>20.135240061582554</v>
      </c>
      <c r="L178" s="72">
        <v>11.594202898550725</v>
      </c>
      <c r="M178" s="72">
        <v>26.76</v>
      </c>
      <c r="N178" s="73">
        <v>20.565682265413518</v>
      </c>
      <c r="O178" s="74">
        <v>864.59688170791856</v>
      </c>
      <c r="P178" s="73">
        <v>28.81989605693062</v>
      </c>
    </row>
    <row r="179" spans="1:16">
      <c r="A179" s="70" t="s">
        <v>232</v>
      </c>
      <c r="B179" s="70" t="s">
        <v>221</v>
      </c>
      <c r="C179" s="71">
        <v>145246137000</v>
      </c>
      <c r="D179" s="71">
        <v>3800000000</v>
      </c>
      <c r="E179" s="72">
        <v>1.1199113746934521</v>
      </c>
      <c r="F179" s="72">
        <v>1.5511237876640611E-2</v>
      </c>
      <c r="G179" s="71">
        <v>1837.418021</v>
      </c>
      <c r="H179" s="72">
        <v>19.440000000000001</v>
      </c>
      <c r="I179" s="72">
        <v>0.20112342373763425</v>
      </c>
      <c r="J179" s="71">
        <v>1670697000</v>
      </c>
      <c r="K179" s="72">
        <v>43.215496286879066</v>
      </c>
      <c r="L179" s="72">
        <v>10.526315789473685</v>
      </c>
      <c r="M179" s="72">
        <v>48.35</v>
      </c>
      <c r="N179" s="73">
        <v>58.815192354201898</v>
      </c>
      <c r="O179" s="74">
        <v>440.62870587791866</v>
      </c>
      <c r="P179" s="73">
        <v>14.687623529263956</v>
      </c>
    </row>
    <row r="180" spans="1:16">
      <c r="A180" s="70" t="s">
        <v>231</v>
      </c>
      <c r="B180" s="70" t="s">
        <v>221</v>
      </c>
      <c r="C180" s="71">
        <v>63039967565</v>
      </c>
      <c r="D180" s="71">
        <v>3840000000</v>
      </c>
      <c r="E180" s="72">
        <v>10.863934865061236</v>
      </c>
      <c r="F180" s="72">
        <v>0.70728742611075757</v>
      </c>
      <c r="G180" s="71">
        <v>792.09881199999995</v>
      </c>
      <c r="H180" s="72">
        <v>4.6500000000000004</v>
      </c>
      <c r="I180" s="72">
        <v>-0.12415432048650478</v>
      </c>
      <c r="J180" s="71">
        <v>1583012802</v>
      </c>
      <c r="K180" s="72">
        <v>9.7030169184948889</v>
      </c>
      <c r="L180" s="72">
        <v>10.416666666666666</v>
      </c>
      <c r="M180" s="72">
        <v>20.62</v>
      </c>
      <c r="N180" s="73">
        <v>29.52643017938497</v>
      </c>
      <c r="O180" s="74">
        <v>1698.8993606282932</v>
      </c>
      <c r="P180" s="73">
        <v>56.629978687609771</v>
      </c>
    </row>
    <row r="181" spans="1:16">
      <c r="A181" s="70" t="s">
        <v>230</v>
      </c>
      <c r="B181" s="70" t="s">
        <v>221</v>
      </c>
      <c r="C181" s="71">
        <v>35563376411</v>
      </c>
      <c r="D181" s="71">
        <v>3900000000</v>
      </c>
      <c r="E181" s="72">
        <v>9.1977493107436619</v>
      </c>
      <c r="F181" s="72">
        <v>1.1791986295825208</v>
      </c>
      <c r="G181" s="71">
        <v>1726.023676</v>
      </c>
      <c r="H181" s="72">
        <v>2.52</v>
      </c>
      <c r="I181" s="72">
        <v>-4.5986380766815937E-2</v>
      </c>
      <c r="J181" s="71">
        <v>86736503</v>
      </c>
      <c r="K181" s="72">
        <v>89.92753604557933</v>
      </c>
      <c r="L181" s="72">
        <v>10.256410256410257</v>
      </c>
      <c r="M181" s="72">
        <v>44.25</v>
      </c>
      <c r="N181" s="73">
        <v>27.065497326170942</v>
      </c>
      <c r="O181" s="74">
        <v>303.4140422959087</v>
      </c>
      <c r="P181" s="73">
        <v>10.113801409863623</v>
      </c>
    </row>
    <row r="182" spans="1:16">
      <c r="A182" s="70" t="s">
        <v>124</v>
      </c>
      <c r="B182" s="70" t="s">
        <v>221</v>
      </c>
      <c r="C182" s="71">
        <v>25119375153</v>
      </c>
      <c r="D182" s="71">
        <v>4000000000</v>
      </c>
      <c r="E182" s="72">
        <v>15.630666116467218</v>
      </c>
      <c r="F182" s="72">
        <v>3.9076665291168045</v>
      </c>
      <c r="G182" s="71">
        <v>1390.9996160000001</v>
      </c>
      <c r="H182" s="72">
        <v>1.84</v>
      </c>
      <c r="I182" s="72">
        <v>-8.4617507796520108E-2</v>
      </c>
      <c r="J182" s="71">
        <v>72975866</v>
      </c>
      <c r="K182" s="72">
        <v>54.812641757481849</v>
      </c>
      <c r="L182" s="72">
        <v>10</v>
      </c>
      <c r="M182" s="72">
        <v>34.770000000000003</v>
      </c>
      <c r="N182" s="73">
        <v>36.852657403320535</v>
      </c>
      <c r="O182" s="74">
        <v>414.91289906595392</v>
      </c>
      <c r="P182" s="73">
        <v>13.830429968865131</v>
      </c>
    </row>
    <row r="183" spans="1:16">
      <c r="A183" s="70" t="s">
        <v>137</v>
      </c>
      <c r="B183" s="70" t="s">
        <v>221</v>
      </c>
      <c r="C183" s="71">
        <v>52477720474</v>
      </c>
      <c r="D183" s="71">
        <v>4000000000</v>
      </c>
      <c r="E183" s="72">
        <v>5.2170719288140965</v>
      </c>
      <c r="F183" s="72">
        <v>0.43475599406784138</v>
      </c>
      <c r="G183" s="71">
        <v>2366.5207919999998</v>
      </c>
      <c r="H183" s="72">
        <v>3.24</v>
      </c>
      <c r="I183" s="72">
        <v>-8.7075377827070533E-3</v>
      </c>
      <c r="J183" s="71">
        <v>557366146</v>
      </c>
      <c r="K183" s="72">
        <v>21.529832922432284</v>
      </c>
      <c r="L183" s="72">
        <v>10</v>
      </c>
      <c r="M183" s="72">
        <v>59.16</v>
      </c>
      <c r="N183" s="73">
        <v>25.984572626139563</v>
      </c>
      <c r="O183" s="74">
        <v>262.92675565728246</v>
      </c>
      <c r="P183" s="73">
        <v>8.7642251885760825</v>
      </c>
    </row>
    <row r="184" spans="1:16">
      <c r="A184" s="70" t="s">
        <v>339</v>
      </c>
      <c r="B184" s="70" t="s">
        <v>221</v>
      </c>
      <c r="C184" s="71">
        <v>87699773164</v>
      </c>
      <c r="D184" s="71">
        <v>4693620000</v>
      </c>
      <c r="E184" s="72">
        <v>7.9085800167162947</v>
      </c>
      <c r="F184" s="72">
        <v>8.8682307794705137E-2</v>
      </c>
      <c r="G184" s="71">
        <v>256.94425699999999</v>
      </c>
      <c r="H184" s="72">
        <v>19.7</v>
      </c>
      <c r="I184" s="72">
        <v>0.3024364703143938</v>
      </c>
      <c r="J184" s="71">
        <v>378526912</v>
      </c>
      <c r="K184" s="72">
        <v>235.59429243435142</v>
      </c>
      <c r="L184" s="72">
        <v>8.5222067402133117</v>
      </c>
      <c r="M184" s="72">
        <v>5.47</v>
      </c>
      <c r="N184" s="73">
        <v>17.722282723905966</v>
      </c>
      <c r="O184" s="74">
        <v>1226.8564644349494</v>
      </c>
      <c r="P184" s="73">
        <v>40.895215481164982</v>
      </c>
    </row>
    <row r="185" spans="1:16">
      <c r="A185" s="70" t="s">
        <v>26</v>
      </c>
      <c r="B185" s="70" t="s">
        <v>221</v>
      </c>
      <c r="C185" s="71">
        <v>8135775636</v>
      </c>
      <c r="D185" s="71">
        <v>5000000000</v>
      </c>
      <c r="E185" s="72">
        <v>1.164457835709555</v>
      </c>
      <c r="F185" s="72">
        <v>2.1171960649264635E-2</v>
      </c>
      <c r="G185" s="71">
        <v>3271.9011879999998</v>
      </c>
      <c r="H185" s="72">
        <v>10.5</v>
      </c>
      <c r="I185" s="72">
        <v>-0.55129586748036274</v>
      </c>
      <c r="J185" s="71">
        <v>1715491599</v>
      </c>
      <c r="K185" s="72">
        <v>32.060780730177157</v>
      </c>
      <c r="L185" s="72">
        <v>8</v>
      </c>
      <c r="M185" s="72">
        <v>65.430000000000007</v>
      </c>
      <c r="N185" s="73">
        <v>40.280426802602889</v>
      </c>
      <c r="O185" s="74">
        <v>1280.4052362376033</v>
      </c>
      <c r="P185" s="73">
        <v>42.680174541253443</v>
      </c>
    </row>
    <row r="186" spans="1:16">
      <c r="A186" s="70" t="s">
        <v>224</v>
      </c>
      <c r="B186" s="70" t="s">
        <v>221</v>
      </c>
      <c r="C186" s="71">
        <v>40618634332</v>
      </c>
      <c r="D186" s="71">
        <v>6900847276</v>
      </c>
      <c r="E186" s="72">
        <v>4.7374935551076378</v>
      </c>
      <c r="F186" s="72">
        <v>0.34325448496620503</v>
      </c>
      <c r="G186" s="71">
        <v>2787.1569650000001</v>
      </c>
      <c r="H186" s="72">
        <v>3.03</v>
      </c>
      <c r="I186" s="72">
        <v>-0.11750942186037559</v>
      </c>
      <c r="J186" s="71">
        <v>1633229917</v>
      </c>
      <c r="K186" s="72">
        <v>8.4505521288464127</v>
      </c>
      <c r="L186" s="72">
        <v>5.7963896895839664</v>
      </c>
      <c r="M186" s="72">
        <v>40.380000000000003</v>
      </c>
      <c r="N186" s="73">
        <v>53.064254765514917</v>
      </c>
      <c r="O186" s="74">
        <v>812.0065757455103</v>
      </c>
      <c r="P186" s="73">
        <v>27.066885858183678</v>
      </c>
    </row>
    <row r="187" spans="1:16">
      <c r="A187" s="55" t="s">
        <v>554</v>
      </c>
      <c r="B187" s="55" t="s">
        <v>233</v>
      </c>
      <c r="C187" s="56">
        <v>3279541734</v>
      </c>
      <c r="D187" s="56">
        <v>1891070</v>
      </c>
      <c r="E187" s="57">
        <v>5.0494879403976691</v>
      </c>
      <c r="F187" s="57">
        <v>0.22529320406215039</v>
      </c>
      <c r="G187" s="56">
        <v>6.0773900000000004E-4</v>
      </c>
      <c r="H187" s="57">
        <v>13037.5</v>
      </c>
      <c r="I187" s="57">
        <v>-293.01338456562189</v>
      </c>
      <c r="J187" s="56">
        <v>-614132063</v>
      </c>
      <c r="K187" s="57">
        <v>-36.495345203951679</v>
      </c>
      <c r="L187" s="57">
        <v>21152.046196068892</v>
      </c>
      <c r="M187" s="57">
        <v>32.130000000000003</v>
      </c>
      <c r="N187" s="58">
        <v>23.985322030848558</v>
      </c>
      <c r="O187" s="59">
        <v>789.86409595816235</v>
      </c>
      <c r="P187" s="58">
        <v>26.32880319860541</v>
      </c>
    </row>
    <row r="188" spans="1:16">
      <c r="A188" s="55" t="s">
        <v>436</v>
      </c>
      <c r="B188" s="55" t="s">
        <v>233</v>
      </c>
      <c r="C188" s="56">
        <v>358892796</v>
      </c>
      <c r="D188" s="56">
        <v>9284470</v>
      </c>
      <c r="E188" s="57">
        <v>120.50013420662012</v>
      </c>
      <c r="F188" s="57">
        <v>231.7620834396042</v>
      </c>
      <c r="G188" s="56">
        <v>5.8189539999999997</v>
      </c>
      <c r="H188" s="57">
        <v>57.05</v>
      </c>
      <c r="I188" s="57">
        <v>-2.8513337002224688</v>
      </c>
      <c r="J188" s="56">
        <v>-3381110</v>
      </c>
      <c r="K188" s="57">
        <v>-153.77503837497153</v>
      </c>
      <c r="L188" s="57">
        <v>4308.2696158208273</v>
      </c>
      <c r="M188" s="57">
        <v>62.67</v>
      </c>
      <c r="N188" s="58">
        <v>22.042094139091056</v>
      </c>
      <c r="O188" s="59">
        <v>430.68294931524031</v>
      </c>
      <c r="P188" s="58">
        <v>14.35609831050801</v>
      </c>
    </row>
    <row r="189" spans="1:16">
      <c r="A189" s="55" t="s">
        <v>33</v>
      </c>
      <c r="B189" s="55" t="s">
        <v>233</v>
      </c>
      <c r="C189" s="56">
        <v>519583617</v>
      </c>
      <c r="D189" s="56">
        <v>25000000</v>
      </c>
      <c r="E189" s="57">
        <v>18.529584798328631</v>
      </c>
      <c r="F189" s="57">
        <v>8.3279032801476998</v>
      </c>
      <c r="G189" s="56">
        <v>22.966707</v>
      </c>
      <c r="H189" s="57">
        <v>94</v>
      </c>
      <c r="I189" s="57">
        <v>-0.20009069680648395</v>
      </c>
      <c r="J189" s="56">
        <v>1543645</v>
      </c>
      <c r="K189" s="57">
        <v>1441.3935846648678</v>
      </c>
      <c r="L189" s="57">
        <v>1600</v>
      </c>
      <c r="M189" s="57">
        <v>91.86</v>
      </c>
      <c r="N189" s="58">
        <v>19.349633158093827</v>
      </c>
      <c r="O189" s="59">
        <v>1201.1743303460137</v>
      </c>
      <c r="P189" s="58">
        <v>40.039144344867125</v>
      </c>
    </row>
    <row r="190" spans="1:16">
      <c r="A190" s="55" t="s">
        <v>29</v>
      </c>
      <c r="B190" s="55" t="s">
        <v>233</v>
      </c>
      <c r="C190" s="56">
        <v>453946752</v>
      </c>
      <c r="D190" s="56">
        <v>36000000</v>
      </c>
      <c r="E190" s="57">
        <v>73.7995397860699</v>
      </c>
      <c r="F190" s="57">
        <v>93.181237103623616</v>
      </c>
      <c r="G190" s="56">
        <v>23.567941000000001</v>
      </c>
      <c r="H190" s="57">
        <v>23</v>
      </c>
      <c r="I190" s="57">
        <v>-0.16710982967984123</v>
      </c>
      <c r="J190" s="56">
        <v>-15955475</v>
      </c>
      <c r="K190" s="57">
        <v>-49.638133618710818</v>
      </c>
      <c r="L190" s="57">
        <v>1111.1111111111111</v>
      </c>
      <c r="M190" s="57">
        <v>65.459999999999994</v>
      </c>
      <c r="N190" s="58">
        <v>39.925299861183376</v>
      </c>
      <c r="O190" s="59">
        <v>740.36573470032954</v>
      </c>
      <c r="P190" s="58">
        <v>24.67885782334432</v>
      </c>
    </row>
    <row r="191" spans="1:16">
      <c r="A191" s="55" t="s">
        <v>550</v>
      </c>
      <c r="B191" s="55" t="s">
        <v>233</v>
      </c>
      <c r="C191" s="56">
        <v>832617284</v>
      </c>
      <c r="D191" s="56">
        <v>39000000</v>
      </c>
      <c r="E191" s="57">
        <v>3.1191488666198297</v>
      </c>
      <c r="F191" s="57">
        <v>5.7332025854605818E-2</v>
      </c>
      <c r="G191" s="56">
        <v>10.211128</v>
      </c>
      <c r="H191" s="57">
        <v>1256</v>
      </c>
      <c r="I191" s="57">
        <v>-117.33878800810317</v>
      </c>
      <c r="J191" s="56">
        <v>-34585163</v>
      </c>
      <c r="K191" s="57">
        <v>-1573.0734014467419</v>
      </c>
      <c r="L191" s="57">
        <v>1025.6410256410256</v>
      </c>
      <c r="M191" s="57">
        <v>26.18</v>
      </c>
      <c r="N191" s="58">
        <v>15.489860437091497</v>
      </c>
      <c r="O191" s="59">
        <v>1247.0559938957431</v>
      </c>
      <c r="P191" s="58">
        <v>41.568533129858103</v>
      </c>
    </row>
    <row r="192" spans="1:16">
      <c r="A192" s="55" t="s">
        <v>79</v>
      </c>
      <c r="B192" s="55" t="s">
        <v>233</v>
      </c>
      <c r="C192" s="56">
        <v>6239033292</v>
      </c>
      <c r="D192" s="56">
        <v>46000000</v>
      </c>
      <c r="E192" s="57">
        <v>35.501586832177431</v>
      </c>
      <c r="F192" s="57">
        <v>10.290315023819545</v>
      </c>
      <c r="G192" s="56">
        <v>14.636780999999999</v>
      </c>
      <c r="H192" s="57">
        <v>77</v>
      </c>
      <c r="I192" s="57">
        <v>-3.8369013669661594</v>
      </c>
      <c r="J192" s="56">
        <v>-47850125</v>
      </c>
      <c r="K192" s="57">
        <v>-72.100125130289626</v>
      </c>
      <c r="L192" s="57">
        <v>869.56521739130437</v>
      </c>
      <c r="M192" s="57">
        <v>31.81</v>
      </c>
      <c r="N192" s="58">
        <v>18.951677649315446</v>
      </c>
      <c r="O192" s="59">
        <v>376.99735126450128</v>
      </c>
      <c r="P192" s="58">
        <v>12.566578375483376</v>
      </c>
    </row>
    <row r="193" spans="1:16">
      <c r="A193" s="55" t="s">
        <v>30</v>
      </c>
      <c r="B193" s="55" t="s">
        <v>233</v>
      </c>
      <c r="C193" s="56">
        <v>2031267319</v>
      </c>
      <c r="D193" s="56">
        <v>83895000</v>
      </c>
      <c r="E193" s="57">
        <v>60.551509266949935</v>
      </c>
      <c r="F193" s="57">
        <v>48.116899510856776</v>
      </c>
      <c r="G193" s="56">
        <v>41.711512999999997</v>
      </c>
      <c r="H193" s="57">
        <v>15.84</v>
      </c>
      <c r="I193" s="57">
        <v>-7.7047745090059294E-2</v>
      </c>
      <c r="J193" s="56">
        <v>41940809</v>
      </c>
      <c r="K193" s="57">
        <v>30.00478603071295</v>
      </c>
      <c r="L193" s="57">
        <v>476.78645926455687</v>
      </c>
      <c r="M193" s="57">
        <v>49.71</v>
      </c>
      <c r="N193" s="58">
        <v>22.517969335342844</v>
      </c>
      <c r="O193" s="59">
        <v>1262.3239553604978</v>
      </c>
      <c r="P193" s="58">
        <v>42.077465178683262</v>
      </c>
    </row>
    <row r="194" spans="1:16">
      <c r="A194" s="55" t="s">
        <v>301</v>
      </c>
      <c r="B194" s="55" t="s">
        <v>233</v>
      </c>
      <c r="C194" s="56">
        <v>1140720033</v>
      </c>
      <c r="D194" s="56">
        <v>85000000</v>
      </c>
      <c r="E194" s="57">
        <v>84.25282123204795</v>
      </c>
      <c r="F194" s="57">
        <v>141.60138022192933</v>
      </c>
      <c r="G194" s="56">
        <v>66.222807000000003</v>
      </c>
      <c r="H194" s="57">
        <v>7.17</v>
      </c>
      <c r="I194" s="57">
        <v>-0.1706120328222287</v>
      </c>
      <c r="J194" s="56">
        <v>-28264429</v>
      </c>
      <c r="K194" s="57">
        <v>-21.051194772057841</v>
      </c>
      <c r="L194" s="57">
        <v>470.58823529411762</v>
      </c>
      <c r="M194" s="57">
        <v>77.900000000000006</v>
      </c>
      <c r="N194" s="58">
        <v>29.477841937279432</v>
      </c>
      <c r="O194" s="59">
        <v>586.8917589324426</v>
      </c>
      <c r="P194" s="58">
        <v>19.563058631081422</v>
      </c>
    </row>
    <row r="195" spans="1:16">
      <c r="A195" s="55" t="s">
        <v>161</v>
      </c>
      <c r="B195" s="55" t="s">
        <v>233</v>
      </c>
      <c r="C195" s="56">
        <v>11386108733</v>
      </c>
      <c r="D195" s="56">
        <v>100023579</v>
      </c>
      <c r="E195" s="57">
        <v>32.375523695041913</v>
      </c>
      <c r="F195" s="57">
        <v>2.1870197074233158</v>
      </c>
      <c r="G195" s="56">
        <v>8.2922969999999996</v>
      </c>
      <c r="H195" s="57">
        <v>149</v>
      </c>
      <c r="I195" s="57">
        <v>-2.5393482909748286</v>
      </c>
      <c r="J195" s="56">
        <v>-796663172</v>
      </c>
      <c r="K195" s="57">
        <v>-18.581867735690938</v>
      </c>
      <c r="L195" s="57">
        <v>399.90570623352721</v>
      </c>
      <c r="M195" s="57">
        <v>8.2899999999999991</v>
      </c>
      <c r="N195" s="58">
        <v>54.512083255061555</v>
      </c>
      <c r="O195" s="59">
        <v>212.99565622827657</v>
      </c>
      <c r="P195" s="58">
        <v>7.0998552076092194</v>
      </c>
    </row>
    <row r="196" spans="1:16">
      <c r="A196" s="55" t="s">
        <v>540</v>
      </c>
      <c r="B196" s="55" t="s">
        <v>233</v>
      </c>
      <c r="C196" s="56">
        <v>2863294706</v>
      </c>
      <c r="D196" s="56">
        <v>112000000</v>
      </c>
      <c r="E196" s="57">
        <v>1.9764752796900287</v>
      </c>
      <c r="F196" s="57">
        <v>4.0198407087740577E-2</v>
      </c>
      <c r="G196" s="56">
        <v>44.440303</v>
      </c>
      <c r="H196" s="57">
        <v>455.5</v>
      </c>
      <c r="I196" s="57">
        <v>10.012163968935056</v>
      </c>
      <c r="J196" s="56">
        <v>-54281567</v>
      </c>
      <c r="K196" s="57">
        <v>-905.79551618323762</v>
      </c>
      <c r="L196" s="57">
        <v>357.14285714285717</v>
      </c>
      <c r="M196" s="57">
        <v>39.67</v>
      </c>
      <c r="N196" s="58">
        <v>58.752858873116907</v>
      </c>
      <c r="O196" s="59">
        <v>3000</v>
      </c>
      <c r="P196" s="58">
        <v>100</v>
      </c>
    </row>
    <row r="197" spans="1:16">
      <c r="A197" s="55" t="s">
        <v>175</v>
      </c>
      <c r="B197" s="55" t="s">
        <v>233</v>
      </c>
      <c r="C197" s="56">
        <v>2503213131</v>
      </c>
      <c r="D197" s="56">
        <v>129600000</v>
      </c>
      <c r="E197" s="57">
        <v>37.751784013406052</v>
      </c>
      <c r="F197" s="57">
        <v>11.203639605118131</v>
      </c>
      <c r="G197" s="56">
        <v>40.565173999999999</v>
      </c>
      <c r="H197" s="57">
        <v>26.12</v>
      </c>
      <c r="I197" s="57">
        <v>-0.93074009727661888</v>
      </c>
      <c r="J197" s="56">
        <v>21111327</v>
      </c>
      <c r="K197" s="57">
        <v>159.61099934646458</v>
      </c>
      <c r="L197" s="57">
        <v>308.64197530864197</v>
      </c>
      <c r="M197" s="57">
        <v>31.3</v>
      </c>
      <c r="N197" s="58">
        <v>20.592447511611123</v>
      </c>
      <c r="O197" s="59">
        <v>287.63416483925153</v>
      </c>
      <c r="P197" s="58">
        <v>9.5878054946417173</v>
      </c>
    </row>
    <row r="198" spans="1:16">
      <c r="A198" s="55" t="s">
        <v>552</v>
      </c>
      <c r="B198" s="55" t="s">
        <v>233</v>
      </c>
      <c r="C198" s="56">
        <v>2574862803</v>
      </c>
      <c r="D198" s="56">
        <v>132500000</v>
      </c>
      <c r="E198" s="57">
        <v>43.063995762287504</v>
      </c>
      <c r="F198" s="57">
        <v>14.773240398726417</v>
      </c>
      <c r="G198" s="56">
        <v>42.424709</v>
      </c>
      <c r="H198" s="57">
        <v>21.9</v>
      </c>
      <c r="I198" s="57">
        <v>0.55589530939078458</v>
      </c>
      <c r="J198" s="56">
        <v>-36817958</v>
      </c>
      <c r="K198" s="57">
        <v>-79.173320801767446</v>
      </c>
      <c r="L198" s="57">
        <v>301.88679245283021</v>
      </c>
      <c r="M198" s="57">
        <v>32.01</v>
      </c>
      <c r="N198" s="58">
        <v>38.835087006455971</v>
      </c>
      <c r="O198" s="59">
        <v>1803.9048389432553</v>
      </c>
      <c r="P198" s="58">
        <v>60.130161298108511</v>
      </c>
    </row>
    <row r="199" spans="1:16">
      <c r="A199" s="55" t="s">
        <v>470</v>
      </c>
      <c r="B199" s="55" t="s">
        <v>233</v>
      </c>
      <c r="C199" s="56">
        <v>6806959890</v>
      </c>
      <c r="D199" s="56">
        <v>138768000</v>
      </c>
      <c r="E199" s="57">
        <v>34.563899498176916</v>
      </c>
      <c r="F199" s="57">
        <v>6.075045680415692</v>
      </c>
      <c r="G199" s="56">
        <v>27.728836000000001</v>
      </c>
      <c r="H199" s="57">
        <v>41.74</v>
      </c>
      <c r="I199" s="57">
        <v>-2.0082407747323359</v>
      </c>
      <c r="J199" s="56">
        <v>-104220162</v>
      </c>
      <c r="K199" s="57">
        <v>-54.591049282767379</v>
      </c>
      <c r="L199" s="57">
        <v>288.25089357777011</v>
      </c>
      <c r="M199" s="57">
        <v>19.98</v>
      </c>
      <c r="N199" s="58">
        <v>10.508051024319821</v>
      </c>
      <c r="O199" s="59">
        <v>310.53503689788471</v>
      </c>
      <c r="P199" s="58">
        <v>10.351167896596158</v>
      </c>
    </row>
    <row r="200" spans="1:16">
      <c r="A200" s="55" t="s">
        <v>481</v>
      </c>
      <c r="B200" s="55" t="s">
        <v>233</v>
      </c>
      <c r="C200" s="56">
        <v>4515514494</v>
      </c>
      <c r="D200" s="56">
        <v>146250000</v>
      </c>
      <c r="E200" s="57">
        <v>25.142882285739429</v>
      </c>
      <c r="F200" s="57">
        <v>2.5281932916781726</v>
      </c>
      <c r="G200" s="56">
        <v>22.737297000000002</v>
      </c>
      <c r="H200" s="57">
        <v>70</v>
      </c>
      <c r="I200" s="57">
        <v>3.4046805785728362</v>
      </c>
      <c r="J200" s="56">
        <v>12888411</v>
      </c>
      <c r="K200" s="57">
        <v>771.62343752073082</v>
      </c>
      <c r="L200" s="57">
        <v>273.5042735042735</v>
      </c>
      <c r="M200" s="57">
        <v>15.54</v>
      </c>
      <c r="N200" s="58">
        <v>56.264483134210856</v>
      </c>
      <c r="O200" s="59">
        <v>2627.5561082341205</v>
      </c>
      <c r="P200" s="58">
        <v>87.585203607804019</v>
      </c>
    </row>
    <row r="201" spans="1:16">
      <c r="A201" s="55" t="s">
        <v>101</v>
      </c>
      <c r="B201" s="55" t="s">
        <v>233</v>
      </c>
      <c r="C201" s="56">
        <v>4675184543</v>
      </c>
      <c r="D201" s="56">
        <v>175000000</v>
      </c>
      <c r="E201" s="57">
        <v>33.319323945919244</v>
      </c>
      <c r="F201" s="57">
        <v>23.79951710422803</v>
      </c>
      <c r="G201" s="56">
        <v>134.44486900000001</v>
      </c>
      <c r="H201" s="57">
        <v>8.93</v>
      </c>
      <c r="I201" s="57">
        <v>-0.31952509032979748</v>
      </c>
      <c r="J201" s="56">
        <v>-19232100</v>
      </c>
      <c r="K201" s="57">
        <v>-72.794962588588874</v>
      </c>
      <c r="L201" s="57">
        <v>228.57142857142858</v>
      </c>
      <c r="M201" s="57">
        <v>76.819999999999993</v>
      </c>
      <c r="N201" s="58">
        <v>31.497146926563769</v>
      </c>
      <c r="O201" s="59">
        <v>638.48055312707174</v>
      </c>
      <c r="P201" s="58">
        <v>21.282685104235725</v>
      </c>
    </row>
    <row r="202" spans="1:16">
      <c r="A202" s="55" t="s">
        <v>544</v>
      </c>
      <c r="B202" s="55" t="s">
        <v>233</v>
      </c>
      <c r="C202" s="56">
        <v>5548282822</v>
      </c>
      <c r="D202" s="56">
        <v>179000000</v>
      </c>
      <c r="E202" s="57">
        <v>18.368201912973838</v>
      </c>
      <c r="F202" s="57">
        <v>2.1833117690447925</v>
      </c>
      <c r="G202" s="56">
        <v>47.254246999999999</v>
      </c>
      <c r="H202" s="57">
        <v>46.1</v>
      </c>
      <c r="I202" s="57">
        <v>-1.0085808035747377</v>
      </c>
      <c r="J202" s="56">
        <v>16821625</v>
      </c>
      <c r="K202" s="57">
        <v>500.13004094432017</v>
      </c>
      <c r="L202" s="57">
        <v>223.46368715083798</v>
      </c>
      <c r="M202" s="57">
        <v>26.39</v>
      </c>
      <c r="N202" s="58">
        <v>11.760795198153888</v>
      </c>
      <c r="O202" s="59">
        <v>384.20017140184109</v>
      </c>
      <c r="P202" s="58">
        <v>12.80667238006137</v>
      </c>
    </row>
    <row r="203" spans="1:16">
      <c r="A203" s="55" t="s">
        <v>31</v>
      </c>
      <c r="B203" s="55" t="s">
        <v>233</v>
      </c>
      <c r="C203" s="56">
        <v>1994719643</v>
      </c>
      <c r="D203" s="56">
        <v>192000000</v>
      </c>
      <c r="E203" s="57">
        <v>26.663049024175066</v>
      </c>
      <c r="F203" s="57">
        <v>17.358755875113975</v>
      </c>
      <c r="G203" s="56">
        <v>171.666124</v>
      </c>
      <c r="H203" s="57">
        <v>8.74</v>
      </c>
      <c r="I203" s="57">
        <v>-0.34896492393897027</v>
      </c>
      <c r="J203" s="56">
        <v>73983991</v>
      </c>
      <c r="K203" s="57">
        <v>20.761248200303225</v>
      </c>
      <c r="L203" s="57">
        <v>208.33333333333334</v>
      </c>
      <c r="M203" s="57">
        <v>89.4</v>
      </c>
      <c r="N203" s="58">
        <v>29.720679517052563</v>
      </c>
      <c r="O203" s="59">
        <v>471.88978977381549</v>
      </c>
      <c r="P203" s="58">
        <v>15.729659659127183</v>
      </c>
    </row>
    <row r="204" spans="1:16">
      <c r="A204" s="55" t="s">
        <v>139</v>
      </c>
      <c r="B204" s="55" t="s">
        <v>233</v>
      </c>
      <c r="C204" s="56">
        <v>791994006</v>
      </c>
      <c r="D204" s="56">
        <v>240000000</v>
      </c>
      <c r="E204" s="57">
        <v>80.899551234009394</v>
      </c>
      <c r="F204" s="57">
        <v>112.36048782501305</v>
      </c>
      <c r="G204" s="56">
        <v>150.75718000000001</v>
      </c>
      <c r="H204" s="57">
        <v>3.28</v>
      </c>
      <c r="I204" s="57">
        <v>-0.13654280653518924</v>
      </c>
      <c r="J204" s="56">
        <v>8495887</v>
      </c>
      <c r="K204" s="57">
        <v>84.746889877419505</v>
      </c>
      <c r="L204" s="57">
        <v>166.66666666666666</v>
      </c>
      <c r="M204" s="57">
        <v>62.81</v>
      </c>
      <c r="N204" s="58">
        <v>64.998975507398299</v>
      </c>
      <c r="O204" s="59">
        <v>68.907985420776953</v>
      </c>
      <c r="P204" s="58">
        <v>2.2969328473592316</v>
      </c>
    </row>
    <row r="205" spans="1:16">
      <c r="A205" s="55" t="s">
        <v>234</v>
      </c>
      <c r="B205" s="55" t="s">
        <v>233</v>
      </c>
      <c r="C205" s="56">
        <v>7583767231</v>
      </c>
      <c r="D205" s="56">
        <v>244800000</v>
      </c>
      <c r="E205" s="57">
        <v>21.373650343963845</v>
      </c>
      <c r="F205" s="57">
        <v>5.1359213629286442</v>
      </c>
      <c r="G205" s="56">
        <v>106.89830000000001</v>
      </c>
      <c r="H205" s="57">
        <v>17.510000000000002</v>
      </c>
      <c r="I205" s="57">
        <v>-0.22747841653513132</v>
      </c>
      <c r="J205" s="56">
        <v>116949644</v>
      </c>
      <c r="K205" s="57">
        <v>35.584546114565342</v>
      </c>
      <c r="L205" s="57">
        <v>163.3986928104575</v>
      </c>
      <c r="M205" s="57">
        <v>43.66</v>
      </c>
      <c r="N205" s="58">
        <v>44.477585415830973</v>
      </c>
      <c r="O205" s="59">
        <v>721.78792065110611</v>
      </c>
      <c r="P205" s="58">
        <v>24.059597355036871</v>
      </c>
    </row>
    <row r="206" spans="1:16">
      <c r="A206" s="55" t="s">
        <v>629</v>
      </c>
      <c r="B206" s="55" t="s">
        <v>233</v>
      </c>
      <c r="C206" s="56">
        <v>7118953178</v>
      </c>
      <c r="D206" s="56">
        <v>263980843</v>
      </c>
      <c r="E206" s="57">
        <v>4.5843359220479272</v>
      </c>
      <c r="F206" s="57">
        <v>8.8153141934831494E-2</v>
      </c>
      <c r="G206" s="56">
        <v>46.937992000000001</v>
      </c>
      <c r="H206" s="57">
        <v>185.9</v>
      </c>
      <c r="I206" s="57">
        <v>6.2857503852825403E-2</v>
      </c>
      <c r="J206" s="56">
        <v>576150738</v>
      </c>
      <c r="K206" s="57">
        <v>90.261493461803042</v>
      </c>
      <c r="L206" s="57">
        <v>151.52614691816859</v>
      </c>
      <c r="M206" s="57">
        <v>17.78</v>
      </c>
      <c r="N206" s="58">
        <v>57.822747615117571</v>
      </c>
      <c r="O206" s="59">
        <v>1264.872257913871</v>
      </c>
      <c r="P206" s="58">
        <v>42.16240859712903</v>
      </c>
    </row>
    <row r="207" spans="1:16">
      <c r="A207" s="55" t="s">
        <v>138</v>
      </c>
      <c r="B207" s="55" t="s">
        <v>233</v>
      </c>
      <c r="C207" s="56">
        <v>1535118620</v>
      </c>
      <c r="D207" s="56">
        <v>264000000</v>
      </c>
      <c r="E207" s="57">
        <v>57.06099776153129</v>
      </c>
      <c r="F207" s="57">
        <v>19.649103912373032</v>
      </c>
      <c r="G207" s="56">
        <v>59.070202000000002</v>
      </c>
      <c r="H207" s="57">
        <v>11.87</v>
      </c>
      <c r="I207" s="57">
        <v>8.7894347311545218E-2</v>
      </c>
      <c r="J207" s="56">
        <v>-72765098</v>
      </c>
      <c r="K207" s="57">
        <v>-39.909243302331568</v>
      </c>
      <c r="L207" s="57">
        <v>151.5151515151515</v>
      </c>
      <c r="M207" s="57">
        <v>22.37</v>
      </c>
      <c r="N207" s="58">
        <v>52.184217437209142</v>
      </c>
      <c r="O207" s="59">
        <v>430.0417661964201</v>
      </c>
      <c r="P207" s="58">
        <v>14.334725539880671</v>
      </c>
    </row>
    <row r="208" spans="1:16">
      <c r="A208" s="55" t="s">
        <v>160</v>
      </c>
      <c r="B208" s="55" t="s">
        <v>233</v>
      </c>
      <c r="C208" s="56">
        <v>1300173375</v>
      </c>
      <c r="D208" s="56">
        <v>270000000</v>
      </c>
      <c r="E208" s="57">
        <v>33.543733888368081</v>
      </c>
      <c r="F208" s="57">
        <v>31.059012859600074</v>
      </c>
      <c r="G208" s="56">
        <v>253.18759900000001</v>
      </c>
      <c r="H208" s="57">
        <v>4.71</v>
      </c>
      <c r="I208" s="57">
        <v>7.9327513551749718E-2</v>
      </c>
      <c r="J208" s="56">
        <v>-34355927</v>
      </c>
      <c r="K208" s="57">
        <v>-31.43562390268206</v>
      </c>
      <c r="L208" s="57">
        <v>148.14814814814815</v>
      </c>
      <c r="M208" s="57">
        <v>93.77</v>
      </c>
      <c r="N208" s="58">
        <v>48.800290493695904</v>
      </c>
      <c r="O208" s="59">
        <v>2157.0674100741599</v>
      </c>
      <c r="P208" s="58">
        <v>71.902247002471995</v>
      </c>
    </row>
    <row r="209" spans="1:16">
      <c r="A209" s="55" t="s">
        <v>766</v>
      </c>
      <c r="B209" s="55" t="s">
        <v>233</v>
      </c>
      <c r="C209" s="56">
        <v>5199468670</v>
      </c>
      <c r="D209" s="56">
        <v>273350000</v>
      </c>
      <c r="E209" s="57">
        <v>18.355812932606359</v>
      </c>
      <c r="F209" s="57">
        <v>1.7671399625125257</v>
      </c>
      <c r="G209" s="56">
        <v>54.497838000000002</v>
      </c>
      <c r="H209" s="57">
        <v>40</v>
      </c>
      <c r="I209" s="57">
        <v>15.1214</v>
      </c>
      <c r="J209" s="56">
        <v>13511423</v>
      </c>
      <c r="K209" s="57">
        <v>768.77912859363516</v>
      </c>
      <c r="L209" s="57">
        <v>146.33254069873789</v>
      </c>
      <c r="M209" s="57">
        <v>19.93</v>
      </c>
      <c r="N209" s="58">
        <v>50.381943776062975</v>
      </c>
      <c r="O209" s="59">
        <v>0</v>
      </c>
      <c r="P209" s="58">
        <v>0</v>
      </c>
    </row>
    <row r="210" spans="1:16">
      <c r="A210" s="55" t="s">
        <v>32</v>
      </c>
      <c r="B210" s="55" t="s">
        <v>233</v>
      </c>
      <c r="C210" s="56">
        <v>2705096261</v>
      </c>
      <c r="D210" s="56">
        <v>284288125</v>
      </c>
      <c r="E210" s="57">
        <v>40.234587632706692</v>
      </c>
      <c r="F210" s="57">
        <v>14.15275000765744</v>
      </c>
      <c r="G210" s="56">
        <v>98.355564999999999</v>
      </c>
      <c r="H210" s="57">
        <v>10.11</v>
      </c>
      <c r="I210" s="57">
        <v>-0.13018008844013629</v>
      </c>
      <c r="J210" s="56">
        <v>10367317</v>
      </c>
      <c r="K210" s="57">
        <v>274.21571559932045</v>
      </c>
      <c r="L210" s="57">
        <v>140.70232444636932</v>
      </c>
      <c r="M210" s="57">
        <v>34.590000000000003</v>
      </c>
      <c r="N210" s="58">
        <v>39.457952659903924</v>
      </c>
      <c r="O210" s="59">
        <v>753.77948467301394</v>
      </c>
      <c r="P210" s="58">
        <v>25.125982822433798</v>
      </c>
    </row>
    <row r="211" spans="1:16">
      <c r="A211" s="55" t="s">
        <v>114</v>
      </c>
      <c r="B211" s="55" t="s">
        <v>233</v>
      </c>
      <c r="C211" s="56">
        <v>1413319947</v>
      </c>
      <c r="D211" s="56">
        <v>294204950</v>
      </c>
      <c r="E211" s="57">
        <v>67.294894117244127</v>
      </c>
      <c r="F211" s="57">
        <v>114.36737233218565</v>
      </c>
      <c r="G211" s="56">
        <v>733.94965300000001</v>
      </c>
      <c r="H211" s="57">
        <v>2.34</v>
      </c>
      <c r="I211" s="57">
        <v>4.9145288473055881E-2</v>
      </c>
      <c r="J211" s="56">
        <v>-101180902</v>
      </c>
      <c r="K211" s="57">
        <v>-5.8154245353535199</v>
      </c>
      <c r="L211" s="57">
        <v>135.95964309913887</v>
      </c>
      <c r="M211" s="57">
        <v>86.34</v>
      </c>
      <c r="N211" s="58">
        <v>50.151909444614752</v>
      </c>
      <c r="O211" s="59">
        <v>485.68505904979429</v>
      </c>
      <c r="P211" s="58">
        <v>16.189501968326475</v>
      </c>
    </row>
    <row r="212" spans="1:16">
      <c r="A212" s="55" t="s">
        <v>159</v>
      </c>
      <c r="B212" s="55" t="s">
        <v>233</v>
      </c>
      <c r="C212" s="56">
        <v>10497610768</v>
      </c>
      <c r="D212" s="56">
        <v>303345000</v>
      </c>
      <c r="E212" s="57">
        <v>34.080275254502851</v>
      </c>
      <c r="F212" s="57">
        <v>10.213475881647764</v>
      </c>
      <c r="G212" s="56">
        <v>100.333235</v>
      </c>
      <c r="H212" s="57">
        <v>11.7</v>
      </c>
      <c r="I212" s="57">
        <v>9.6926748904998306E-2</v>
      </c>
      <c r="J212" s="56">
        <v>128453668</v>
      </c>
      <c r="K212" s="57">
        <v>25.976642410865214</v>
      </c>
      <c r="L212" s="57">
        <v>131.86306021196987</v>
      </c>
      <c r="M212" s="57">
        <v>33.07</v>
      </c>
      <c r="N212" s="58">
        <v>42.655630642885299</v>
      </c>
      <c r="O212" s="59">
        <v>2283.7581693823304</v>
      </c>
      <c r="P212" s="58">
        <v>76.125272312744343</v>
      </c>
    </row>
    <row r="213" spans="1:16">
      <c r="A213" s="55" t="s">
        <v>162</v>
      </c>
      <c r="B213" s="55" t="s">
        <v>233</v>
      </c>
      <c r="C213" s="56">
        <v>11759814183</v>
      </c>
      <c r="D213" s="56">
        <v>314657359</v>
      </c>
      <c r="E213" s="57">
        <v>30.02115144678103</v>
      </c>
      <c r="F213" s="57">
        <v>9.5409023778086919</v>
      </c>
      <c r="G213" s="56">
        <v>118.75529</v>
      </c>
      <c r="H213" s="57">
        <v>11.22</v>
      </c>
      <c r="I213" s="57">
        <v>6.3552298418118269E-2</v>
      </c>
      <c r="J213" s="56">
        <v>49521257</v>
      </c>
      <c r="K213" s="57">
        <v>63.539857035535263</v>
      </c>
      <c r="L213" s="57">
        <v>127.12240427849011</v>
      </c>
      <c r="M213" s="57">
        <v>37.74</v>
      </c>
      <c r="N213" s="58">
        <v>46.025382095931761</v>
      </c>
      <c r="O213" s="59">
        <v>1983.0063172482503</v>
      </c>
      <c r="P213" s="58">
        <v>66.10021057494167</v>
      </c>
    </row>
    <row r="214" spans="1:16">
      <c r="A214" s="55" t="s">
        <v>744</v>
      </c>
      <c r="B214" s="55" t="s">
        <v>233</v>
      </c>
      <c r="C214" s="56">
        <v>25145763000</v>
      </c>
      <c r="D214" s="56">
        <v>322508000</v>
      </c>
      <c r="E214" s="57">
        <v>17.2156286994969</v>
      </c>
      <c r="F214" s="57">
        <v>0.36561965924890938</v>
      </c>
      <c r="G214" s="56">
        <v>16.157962000000001</v>
      </c>
      <c r="H214" s="57">
        <v>143.80000000000001</v>
      </c>
      <c r="I214" s="57">
        <v>4.614104343405927</v>
      </c>
      <c r="J214" s="56">
        <v>-820079000</v>
      </c>
      <c r="K214" s="57">
        <v>-57.416624495932709</v>
      </c>
      <c r="L214" s="57">
        <v>124.02793109008148</v>
      </c>
      <c r="M214" s="57">
        <v>5.01</v>
      </c>
      <c r="N214" s="58">
        <v>43.228944814451651</v>
      </c>
      <c r="O214" s="59">
        <v>1304.8523052061012</v>
      </c>
      <c r="P214" s="58">
        <v>43.495076840203375</v>
      </c>
    </row>
    <row r="215" spans="1:16">
      <c r="A215" s="55" t="s">
        <v>406</v>
      </c>
      <c r="B215" s="55" t="s">
        <v>233</v>
      </c>
      <c r="C215" s="56">
        <v>7271413193</v>
      </c>
      <c r="D215" s="56">
        <v>330000000</v>
      </c>
      <c r="E215" s="57">
        <v>65.110922560731197</v>
      </c>
      <c r="F215" s="57">
        <v>0.54204897236705962</v>
      </c>
      <c r="G215" s="56">
        <v>1.7811269999999999</v>
      </c>
      <c r="H215" s="57">
        <v>351.25</v>
      </c>
      <c r="I215" s="57">
        <v>0.58380330359011623</v>
      </c>
      <c r="J215" s="56">
        <v>-339048262</v>
      </c>
      <c r="K215" s="57">
        <v>-354.28584500456753</v>
      </c>
      <c r="L215" s="57">
        <v>121.21212121212122</v>
      </c>
      <c r="M215" s="57">
        <v>0.53</v>
      </c>
      <c r="N215" s="58">
        <v>45.498581235768057</v>
      </c>
      <c r="O215" s="59">
        <v>382.3215694983208</v>
      </c>
      <c r="P215" s="58">
        <v>12.744052316610693</v>
      </c>
    </row>
    <row r="216" spans="1:16">
      <c r="A216" s="55" t="s">
        <v>456</v>
      </c>
      <c r="B216" s="55" t="s">
        <v>233</v>
      </c>
      <c r="C216" s="56">
        <v>10885731681</v>
      </c>
      <c r="D216" s="56">
        <v>350000000</v>
      </c>
      <c r="E216" s="57">
        <v>12.936184073749574</v>
      </c>
      <c r="F216" s="57">
        <v>2.310032870312424</v>
      </c>
      <c r="G216" s="56">
        <v>185.064885</v>
      </c>
      <c r="H216" s="57">
        <v>16.71</v>
      </c>
      <c r="I216" s="57">
        <v>-1.460010744106139</v>
      </c>
      <c r="J216" s="56">
        <v>260197818</v>
      </c>
      <c r="K216" s="57">
        <v>21.522086707122195</v>
      </c>
      <c r="L216" s="57">
        <v>114.28571428571429</v>
      </c>
      <c r="M216" s="57">
        <v>52.87</v>
      </c>
      <c r="N216" s="58">
        <v>39.128424600098072</v>
      </c>
      <c r="O216" s="59">
        <v>150.62827495398341</v>
      </c>
      <c r="P216" s="58">
        <v>5.0209424984661135</v>
      </c>
    </row>
    <row r="217" spans="1:16">
      <c r="A217" s="55" t="s">
        <v>237</v>
      </c>
      <c r="B217" s="55" t="s">
        <v>233</v>
      </c>
      <c r="C217" s="56">
        <v>49023532000</v>
      </c>
      <c r="D217" s="56">
        <v>369276000</v>
      </c>
      <c r="E217" s="57">
        <v>2.6935862031741116</v>
      </c>
      <c r="F217" s="57">
        <v>8.2889042686171158E-2</v>
      </c>
      <c r="G217" s="56">
        <v>164.20942500000001</v>
      </c>
      <c r="H217" s="57">
        <v>90.45</v>
      </c>
      <c r="I217" s="57">
        <v>-0.87705164693571191</v>
      </c>
      <c r="J217" s="56">
        <v>1835127000</v>
      </c>
      <c r="K217" s="57">
        <v>17.707923211854002</v>
      </c>
      <c r="L217" s="57">
        <v>108.32006412547796</v>
      </c>
      <c r="M217" s="57">
        <v>44.46</v>
      </c>
      <c r="N217" s="58">
        <v>61.504934906907543</v>
      </c>
      <c r="O217" s="59">
        <v>697.36601152675291</v>
      </c>
      <c r="P217" s="58">
        <v>23.24553371755843</v>
      </c>
    </row>
    <row r="218" spans="1:16">
      <c r="A218" s="55" t="s">
        <v>451</v>
      </c>
      <c r="B218" s="55" t="s">
        <v>233</v>
      </c>
      <c r="C218" s="56">
        <v>4310209139</v>
      </c>
      <c r="D218" s="56">
        <v>386500000</v>
      </c>
      <c r="E218" s="57">
        <v>37.03483548752488</v>
      </c>
      <c r="F218" s="57">
        <v>8.7110044660766501</v>
      </c>
      <c r="G218" s="56">
        <v>94.595506999999998</v>
      </c>
      <c r="H218" s="57">
        <v>11.42</v>
      </c>
      <c r="I218" s="57">
        <v>-1.121735619966147</v>
      </c>
      <c r="J218" s="56">
        <v>-57974808</v>
      </c>
      <c r="K218" s="57">
        <v>-73.333576197440792</v>
      </c>
      <c r="L218" s="57">
        <v>103.49288486416559</v>
      </c>
      <c r="M218" s="57">
        <v>24.47</v>
      </c>
      <c r="N218" s="58">
        <v>43.902153588705914</v>
      </c>
      <c r="O218" s="59">
        <v>488.92358429645168</v>
      </c>
      <c r="P218" s="58">
        <v>16.297452809881722</v>
      </c>
    </row>
    <row r="219" spans="1:16">
      <c r="A219" s="55" t="s">
        <v>549</v>
      </c>
      <c r="B219" s="55" t="s">
        <v>233</v>
      </c>
      <c r="C219" s="56">
        <v>4405616240</v>
      </c>
      <c r="D219" s="56">
        <v>402000000</v>
      </c>
      <c r="E219" s="57">
        <v>37.954870141207302</v>
      </c>
      <c r="F219" s="57">
        <v>6.7439357038392505</v>
      </c>
      <c r="G219" s="56">
        <v>416.05720400000001</v>
      </c>
      <c r="H219" s="57">
        <v>14.5</v>
      </c>
      <c r="I219" s="57">
        <v>0.37260574231599719</v>
      </c>
      <c r="J219" s="56">
        <v>82863015</v>
      </c>
      <c r="K219" s="57">
        <v>67.919324441670383</v>
      </c>
      <c r="L219" s="57">
        <v>99.50248756218906</v>
      </c>
      <c r="M219" s="57">
        <v>18.079999999999998</v>
      </c>
      <c r="N219" s="58">
        <v>26.173369447757011</v>
      </c>
      <c r="O219" s="59">
        <v>1580.4249348164515</v>
      </c>
      <c r="P219" s="58">
        <v>52.680831160548379</v>
      </c>
    </row>
    <row r="220" spans="1:16" ht="12" customHeight="1">
      <c r="A220" s="55" t="s">
        <v>455</v>
      </c>
      <c r="B220" s="55" t="s">
        <v>233</v>
      </c>
      <c r="C220" s="56">
        <v>2527222364</v>
      </c>
      <c r="D220" s="56">
        <v>600000000</v>
      </c>
      <c r="E220" s="57">
        <v>43.843784595486284</v>
      </c>
      <c r="F220" s="57">
        <v>14.614594865162095</v>
      </c>
      <c r="G220" s="56">
        <v>163.504896</v>
      </c>
      <c r="H220" s="57">
        <v>5.58</v>
      </c>
      <c r="I220" s="57">
        <v>-0.16438538050283036</v>
      </c>
      <c r="J220" s="56">
        <v>-2865114</v>
      </c>
      <c r="K220" s="57">
        <v>-1047.0787549814772</v>
      </c>
      <c r="L220" s="57">
        <v>66.666666666666671</v>
      </c>
      <c r="M220" s="57">
        <v>27.25</v>
      </c>
      <c r="N220" s="58">
        <v>58.888931555108307</v>
      </c>
      <c r="O220" s="59">
        <v>361.1995447931896</v>
      </c>
      <c r="P220" s="58">
        <v>12.039984826439653</v>
      </c>
    </row>
    <row r="221" spans="1:16">
      <c r="A221" s="55" t="s">
        <v>667</v>
      </c>
      <c r="B221" s="55" t="s">
        <v>233</v>
      </c>
      <c r="C221" s="56">
        <v>18538498598</v>
      </c>
      <c r="D221" s="56">
        <v>662000000</v>
      </c>
      <c r="E221" s="57">
        <v>19.665014888009136</v>
      </c>
      <c r="F221" s="57">
        <v>2.4754550463254201</v>
      </c>
      <c r="G221" s="56">
        <v>158.43219300000001</v>
      </c>
      <c r="H221" s="57">
        <v>12.84</v>
      </c>
      <c r="I221" s="57">
        <v>-4.1918560392977255E-2</v>
      </c>
      <c r="J221" s="56">
        <v>30638765</v>
      </c>
      <c r="K221" s="57">
        <v>259.27938022306057</v>
      </c>
      <c r="L221" s="57">
        <v>60.422960725075527</v>
      </c>
      <c r="M221" s="57">
        <v>23.93</v>
      </c>
      <c r="N221" s="58">
        <v>54.874947621289614</v>
      </c>
      <c r="O221" s="59">
        <v>205.15730568068233</v>
      </c>
      <c r="P221" s="58">
        <v>6.838576856022744</v>
      </c>
    </row>
    <row r="222" spans="1:16">
      <c r="A222" s="55" t="s">
        <v>108</v>
      </c>
      <c r="B222" s="55" t="s">
        <v>233</v>
      </c>
      <c r="C222" s="56">
        <v>15078182984</v>
      </c>
      <c r="D222" s="56">
        <v>750000000</v>
      </c>
      <c r="E222" s="57">
        <v>16.603883233191162</v>
      </c>
      <c r="F222" s="57">
        <v>2.7673138721985269</v>
      </c>
      <c r="G222" s="56">
        <v>290.32257499999997</v>
      </c>
      <c r="H222" s="57">
        <v>8.3000000000000007</v>
      </c>
      <c r="I222" s="57">
        <v>-2.351010267480369E-2</v>
      </c>
      <c r="J222" s="56">
        <v>110116171</v>
      </c>
      <c r="K222" s="57">
        <v>54.487909863847335</v>
      </c>
      <c r="L222" s="57">
        <v>53.333333333333336</v>
      </c>
      <c r="M222" s="57">
        <v>38.700000000000003</v>
      </c>
      <c r="N222" s="58">
        <v>65.349826723510702</v>
      </c>
      <c r="O222" s="59">
        <v>904.67671137491004</v>
      </c>
      <c r="P222" s="58">
        <v>30.155890379163669</v>
      </c>
    </row>
    <row r="223" spans="1:16">
      <c r="A223" s="55" t="s">
        <v>176</v>
      </c>
      <c r="B223" s="55" t="s">
        <v>233</v>
      </c>
      <c r="C223" s="56">
        <v>2007242303</v>
      </c>
      <c r="D223" s="56">
        <v>850000000</v>
      </c>
      <c r="E223" s="57">
        <v>46.519568689166945</v>
      </c>
      <c r="F223" s="57">
        <v>32.383967065204978</v>
      </c>
      <c r="G223" s="56">
        <v>693.49307699999997</v>
      </c>
      <c r="H223" s="57">
        <v>1.24</v>
      </c>
      <c r="I223" s="57">
        <v>-7.1568721310316885E-2</v>
      </c>
      <c r="J223" s="56">
        <v>254788867</v>
      </c>
      <c r="K223" s="57">
        <v>5.6380014437600998</v>
      </c>
      <c r="L223" s="57">
        <v>47.058823529411768</v>
      </c>
      <c r="M223" s="57">
        <v>81.58</v>
      </c>
      <c r="N223" s="58">
        <v>0.1546630731356351</v>
      </c>
      <c r="O223" s="59">
        <v>913.99850851946428</v>
      </c>
      <c r="P223" s="58">
        <v>30.46661695064881</v>
      </c>
    </row>
    <row r="224" spans="1:16">
      <c r="A224" s="55" t="s">
        <v>762</v>
      </c>
      <c r="B224" s="55" t="s">
        <v>233</v>
      </c>
      <c r="C224" s="56">
        <v>4581844648</v>
      </c>
      <c r="D224" s="56">
        <v>870000000</v>
      </c>
      <c r="E224" s="57">
        <v>20.738109765881774</v>
      </c>
      <c r="F224" s="57">
        <v>2.1669916160796001</v>
      </c>
      <c r="G224" s="56">
        <v>174.93409199999999</v>
      </c>
      <c r="H224" s="57">
        <v>11.03</v>
      </c>
      <c r="I224" s="57">
        <v>-0.23329797986468037</v>
      </c>
      <c r="J224" s="56">
        <v>4586945</v>
      </c>
      <c r="K224" s="57">
        <v>2086.3559515102102</v>
      </c>
      <c r="L224" s="57">
        <v>45.977011494252871</v>
      </c>
      <c r="M224" s="57">
        <v>20.100000000000001</v>
      </c>
      <c r="N224" s="58">
        <v>31.112677480950666</v>
      </c>
      <c r="O224" s="59">
        <v>220.65397173188484</v>
      </c>
      <c r="P224" s="58">
        <v>7.3551323910628277</v>
      </c>
    </row>
    <row r="225" spans="1:16">
      <c r="A225" s="55" t="s">
        <v>524</v>
      </c>
      <c r="B225" s="55" t="s">
        <v>233</v>
      </c>
      <c r="C225" s="56">
        <v>7797972597</v>
      </c>
      <c r="D225" s="56">
        <v>960000000</v>
      </c>
      <c r="E225" s="57">
        <v>21.76375565117679</v>
      </c>
      <c r="F225" s="57">
        <v>3.778429800551526</v>
      </c>
      <c r="G225" s="56">
        <v>279.81076200000001</v>
      </c>
      <c r="H225" s="57">
        <v>6.57</v>
      </c>
      <c r="I225" s="57">
        <v>0.11616464517607829</v>
      </c>
      <c r="J225" s="56">
        <v>-282199228</v>
      </c>
      <c r="K225" s="57">
        <v>-20.411111826287492</v>
      </c>
      <c r="L225" s="57">
        <v>41.666666666666664</v>
      </c>
      <c r="M225" s="57">
        <v>29.14</v>
      </c>
      <c r="N225" s="58">
        <v>17.080467598135666</v>
      </c>
      <c r="O225" s="59">
        <v>2367.7382129999987</v>
      </c>
      <c r="P225" s="58">
        <v>78.92460709999996</v>
      </c>
    </row>
    <row r="226" spans="1:16">
      <c r="A226" s="55" t="s">
        <v>80</v>
      </c>
      <c r="B226" s="55" t="s">
        <v>233</v>
      </c>
      <c r="C226" s="56">
        <v>2545549000</v>
      </c>
      <c r="D226" s="56">
        <v>1053000000</v>
      </c>
      <c r="E226" s="57">
        <v>33.53730976663222</v>
      </c>
      <c r="F226" s="57">
        <v>31.849297024342089</v>
      </c>
      <c r="G226" s="56">
        <v>774.54246000000001</v>
      </c>
      <c r="H226" s="57">
        <v>1.54</v>
      </c>
      <c r="I226" s="57">
        <v>-6.6333374211048568E-2</v>
      </c>
      <c r="J226" s="56">
        <v>-222180000</v>
      </c>
      <c r="K226" s="57">
        <v>-4.7394004860923573</v>
      </c>
      <c r="L226" s="57">
        <v>37.986704653371319</v>
      </c>
      <c r="M226" s="57">
        <v>73.55</v>
      </c>
      <c r="N226" s="58">
        <v>46.504648888745052</v>
      </c>
      <c r="O226" s="59">
        <v>57.511754007595194</v>
      </c>
      <c r="P226" s="58">
        <v>1.9170584669198398</v>
      </c>
    </row>
    <row r="227" spans="1:16">
      <c r="A227" s="55" t="s">
        <v>340</v>
      </c>
      <c r="B227" s="55" t="s">
        <v>233</v>
      </c>
      <c r="C227" s="56">
        <v>15777601159</v>
      </c>
      <c r="D227" s="56">
        <v>1086980000</v>
      </c>
      <c r="E227" s="57">
        <v>15.227135481055065</v>
      </c>
      <c r="F227" s="57">
        <v>1.5565180061633623</v>
      </c>
      <c r="G227" s="56">
        <v>266.47241100000002</v>
      </c>
      <c r="H227" s="57">
        <v>9.86</v>
      </c>
      <c r="I227" s="57">
        <v>-0.1341166769756672</v>
      </c>
      <c r="J227" s="56">
        <v>896857779</v>
      </c>
      <c r="K227" s="57">
        <v>10.907883311117493</v>
      </c>
      <c r="L227" s="57">
        <v>36.799205137169039</v>
      </c>
      <c r="M227" s="57">
        <v>24.51</v>
      </c>
      <c r="N227" s="58">
        <v>59.472122772864125</v>
      </c>
      <c r="O227" s="59">
        <v>278.29237955058898</v>
      </c>
      <c r="P227" s="58">
        <v>9.2764126516862984</v>
      </c>
    </row>
    <row r="228" spans="1:16">
      <c r="A228" s="55" t="s">
        <v>648</v>
      </c>
      <c r="B228" s="55" t="s">
        <v>233</v>
      </c>
      <c r="C228" s="56">
        <v>4399219392</v>
      </c>
      <c r="D228" s="56">
        <v>1112000000</v>
      </c>
      <c r="E228" s="57">
        <v>16.583233764281164</v>
      </c>
      <c r="F228" s="57">
        <v>0.79876700609801654</v>
      </c>
      <c r="G228" s="56">
        <v>277.98263300000002</v>
      </c>
      <c r="H228" s="57">
        <v>8.68</v>
      </c>
      <c r="I228" s="57">
        <v>-1.1822268747543809</v>
      </c>
      <c r="J228" s="56">
        <v>-160816500</v>
      </c>
      <c r="K228" s="57">
        <v>-129.09769830832036</v>
      </c>
      <c r="L228" s="57">
        <v>35.97122302158273</v>
      </c>
      <c r="M228" s="57">
        <v>24.99</v>
      </c>
      <c r="N228" s="58">
        <v>52.822499176123891</v>
      </c>
      <c r="O228" s="59">
        <v>273.68323052916782</v>
      </c>
      <c r="P228" s="58">
        <v>9.1227743509722607</v>
      </c>
    </row>
    <row r="229" spans="1:16">
      <c r="A229" s="55" t="s">
        <v>485</v>
      </c>
      <c r="B229" s="55" t="s">
        <v>233</v>
      </c>
      <c r="C229" s="56">
        <v>1973820337</v>
      </c>
      <c r="D229" s="56">
        <v>1482400000</v>
      </c>
      <c r="E229" s="57">
        <v>5.1391908893015952</v>
      </c>
      <c r="F229" s="57">
        <v>0.34668044315310276</v>
      </c>
      <c r="G229" s="56">
        <v>727.55648099999996</v>
      </c>
      <c r="H229" s="57">
        <v>10.7</v>
      </c>
      <c r="I229" s="57">
        <v>-5.7542099033666361E-2</v>
      </c>
      <c r="J229" s="56">
        <v>80169598</v>
      </c>
      <c r="K229" s="57">
        <v>184.90799966341356</v>
      </c>
      <c r="L229" s="57">
        <v>26.98327037236913</v>
      </c>
      <c r="M229" s="57">
        <v>49.07</v>
      </c>
      <c r="N229" s="58">
        <v>27.257322878498496</v>
      </c>
      <c r="O229" s="59">
        <v>1157.1162119491562</v>
      </c>
      <c r="P229" s="58">
        <v>38.570540398305205</v>
      </c>
    </row>
    <row r="230" spans="1:16">
      <c r="A230" s="55" t="s">
        <v>8</v>
      </c>
      <c r="B230" s="55" t="s">
        <v>233</v>
      </c>
      <c r="C230" s="56">
        <v>7531082000</v>
      </c>
      <c r="D230" s="56">
        <v>2160000000</v>
      </c>
      <c r="E230" s="57">
        <v>30.256347509400342</v>
      </c>
      <c r="F230" s="57">
        <v>7.0037841456945236</v>
      </c>
      <c r="G230" s="56">
        <v>595.52635199999997</v>
      </c>
      <c r="H230" s="57">
        <v>2.2200000000000002</v>
      </c>
      <c r="I230" s="57">
        <v>-8.5428990691990947E-2</v>
      </c>
      <c r="J230" s="56">
        <v>255518000</v>
      </c>
      <c r="K230" s="57">
        <v>16.906832395369406</v>
      </c>
      <c r="L230" s="57">
        <v>18.518518518518519</v>
      </c>
      <c r="M230" s="57">
        <v>27.57</v>
      </c>
      <c r="N230" s="58">
        <v>53.472121406965769</v>
      </c>
      <c r="O230" s="59">
        <v>653.77172908697776</v>
      </c>
      <c r="P230" s="58">
        <v>21.792390969565925</v>
      </c>
    </row>
    <row r="231" spans="1:16">
      <c r="A231" s="55" t="s">
        <v>674</v>
      </c>
      <c r="B231" s="55" t="s">
        <v>233</v>
      </c>
      <c r="C231" s="56">
        <v>5220479890</v>
      </c>
      <c r="D231" s="56">
        <v>2178000000</v>
      </c>
      <c r="E231" s="57">
        <v>3.4063880253524923</v>
      </c>
      <c r="F231" s="57">
        <v>9.199989265252774E-2</v>
      </c>
      <c r="G231" s="56">
        <v>656.11429699999997</v>
      </c>
      <c r="H231" s="57">
        <v>17.899999999999999</v>
      </c>
      <c r="I231" s="57">
        <v>-0.19076210681254224</v>
      </c>
      <c r="J231" s="56">
        <v>116330745</v>
      </c>
      <c r="K231" s="57">
        <v>318.28215318315034</v>
      </c>
      <c r="L231" s="57">
        <v>18.365472910927455</v>
      </c>
      <c r="M231" s="57">
        <v>30.12</v>
      </c>
      <c r="N231" s="58">
        <v>60.536588139495571</v>
      </c>
      <c r="O231" s="59">
        <v>999.62461714418134</v>
      </c>
      <c r="P231" s="58">
        <v>33.320820571472709</v>
      </c>
    </row>
    <row r="232" spans="1:16">
      <c r="A232" s="55" t="s">
        <v>238</v>
      </c>
      <c r="B232" s="55" t="s">
        <v>233</v>
      </c>
      <c r="C232" s="56">
        <v>7606887578</v>
      </c>
      <c r="D232" s="56">
        <v>2344397132</v>
      </c>
      <c r="E232" s="57">
        <v>34.642931796158557</v>
      </c>
      <c r="F232" s="57">
        <v>14.776904187135202</v>
      </c>
      <c r="G232" s="56">
        <v>735.54148399999997</v>
      </c>
      <c r="H232" s="57">
        <v>1.57</v>
      </c>
      <c r="I232" s="57">
        <v>-5.0907852836119094E-2</v>
      </c>
      <c r="J232" s="56">
        <v>-222958515</v>
      </c>
      <c r="K232" s="57">
        <v>-10.514947733662471</v>
      </c>
      <c r="L232" s="57">
        <v>17.061955695994257</v>
      </c>
      <c r="M232" s="57">
        <v>31.37</v>
      </c>
      <c r="N232" s="58">
        <v>51.785969540941842</v>
      </c>
      <c r="O232" s="59">
        <v>253.82441356854017</v>
      </c>
      <c r="P232" s="58">
        <v>8.4608137856180061</v>
      </c>
    </row>
    <row r="233" spans="1:16">
      <c r="A233" s="55" t="s">
        <v>235</v>
      </c>
      <c r="B233" s="55" t="s">
        <v>233</v>
      </c>
      <c r="C233" s="56">
        <v>83438856000</v>
      </c>
      <c r="D233" s="56">
        <v>2798079000</v>
      </c>
      <c r="E233" s="57">
        <v>0.61654506005386622</v>
      </c>
      <c r="F233" s="57">
        <v>2.8249466319015433E-3</v>
      </c>
      <c r="G233" s="56">
        <v>821.38268200000005</v>
      </c>
      <c r="H233" s="57">
        <v>79</v>
      </c>
      <c r="I233" s="57">
        <v>-2.189242164045794</v>
      </c>
      <c r="J233" s="56">
        <v>5300546000</v>
      </c>
      <c r="K233" s="57">
        <v>41.17503404366267</v>
      </c>
      <c r="L233" s="57">
        <v>14.295522034938971</v>
      </c>
      <c r="M233" s="57">
        <v>29.35</v>
      </c>
      <c r="N233" s="58">
        <v>55.277235208106767</v>
      </c>
      <c r="O233" s="59">
        <v>1337.2137180929303</v>
      </c>
      <c r="P233" s="58">
        <v>44.573790603097677</v>
      </c>
    </row>
    <row r="234" spans="1:16">
      <c r="A234" s="55" t="s">
        <v>529</v>
      </c>
      <c r="B234" s="55" t="s">
        <v>233</v>
      </c>
      <c r="C234" s="56">
        <v>11202226165</v>
      </c>
      <c r="D234" s="56">
        <v>2876530554</v>
      </c>
      <c r="E234" s="57">
        <v>10.405921171234283</v>
      </c>
      <c r="F234" s="57">
        <v>0.72350499853124683</v>
      </c>
      <c r="G234" s="56">
        <v>750.95738100000005</v>
      </c>
      <c r="H234" s="57">
        <v>5.12</v>
      </c>
      <c r="I234" s="57">
        <v>2.6981215463908192E-2</v>
      </c>
      <c r="J234" s="56">
        <v>-880002369</v>
      </c>
      <c r="K234" s="57">
        <v>-16.343879603805931</v>
      </c>
      <c r="L234" s="57">
        <v>13.905640579543798</v>
      </c>
      <c r="M234" s="57">
        <v>26.1</v>
      </c>
      <c r="N234" s="58">
        <v>16.513505940247303</v>
      </c>
      <c r="O234" s="59">
        <v>669.19147856058248</v>
      </c>
      <c r="P234" s="58">
        <v>22.306382618686083</v>
      </c>
    </row>
    <row r="235" spans="1:16">
      <c r="A235" s="55" t="s">
        <v>463</v>
      </c>
      <c r="B235" s="55" t="s">
        <v>233</v>
      </c>
      <c r="C235" s="56">
        <v>40334782642</v>
      </c>
      <c r="D235" s="56">
        <v>3000000000</v>
      </c>
      <c r="E235" s="57">
        <v>12.435351715270238</v>
      </c>
      <c r="F235" s="57">
        <v>0.94853941382686791</v>
      </c>
      <c r="G235" s="56">
        <v>808.37745500000005</v>
      </c>
      <c r="H235" s="57">
        <v>3.98</v>
      </c>
      <c r="I235" s="57">
        <v>1.6399444363933036E-2</v>
      </c>
      <c r="J235" s="56">
        <v>-4574215000</v>
      </c>
      <c r="K235" s="57">
        <v>-2.8660655434866968</v>
      </c>
      <c r="L235" s="57">
        <v>13.333333333333334</v>
      </c>
      <c r="M235" s="57">
        <v>26.94</v>
      </c>
      <c r="N235" s="58">
        <v>34.170746035762861</v>
      </c>
      <c r="O235" s="59">
        <v>914.16708846103529</v>
      </c>
      <c r="P235" s="58">
        <v>30.472236282034508</v>
      </c>
    </row>
    <row r="236" spans="1:16">
      <c r="A236" s="55" t="s">
        <v>236</v>
      </c>
      <c r="B236" s="55" t="s">
        <v>233</v>
      </c>
      <c r="C236" s="56">
        <v>19322859634</v>
      </c>
      <c r="D236" s="56">
        <v>4500000000</v>
      </c>
      <c r="E236" s="57">
        <v>7.9128048469886094</v>
      </c>
      <c r="F236" s="57">
        <v>1.7584010771085798</v>
      </c>
      <c r="G236" s="56">
        <v>2540.2949250000001</v>
      </c>
      <c r="H236" s="57">
        <v>1.99</v>
      </c>
      <c r="I236" s="57">
        <v>-2.364755998317114E-2</v>
      </c>
      <c r="J236" s="56">
        <v>132915830</v>
      </c>
      <c r="K236" s="57">
        <v>33.856012485495519</v>
      </c>
      <c r="L236" s="57">
        <v>8.8888888888888893</v>
      </c>
      <c r="M236" s="57">
        <v>56.45</v>
      </c>
      <c r="N236" s="58">
        <v>33.770406908755142</v>
      </c>
      <c r="O236" s="59">
        <v>875.91095735148463</v>
      </c>
      <c r="P236" s="58">
        <v>29.197031911716156</v>
      </c>
    </row>
    <row r="237" spans="1:16">
      <c r="A237" s="55" t="s">
        <v>681</v>
      </c>
      <c r="B237" s="55" t="s">
        <v>233</v>
      </c>
      <c r="C237" s="56">
        <v>119321530000</v>
      </c>
      <c r="D237" s="56">
        <v>5921052000</v>
      </c>
      <c r="E237" s="57">
        <v>1.1224856275761832</v>
      </c>
      <c r="F237" s="57">
        <v>1.0531965036470088E-2</v>
      </c>
      <c r="G237" s="56">
        <v>1931.812445</v>
      </c>
      <c r="H237" s="57">
        <v>18.45</v>
      </c>
      <c r="I237" s="57">
        <v>-0.67678428350241759</v>
      </c>
      <c r="J237" s="56">
        <v>4524638000</v>
      </c>
      <c r="K237" s="57">
        <v>23.555240441334753</v>
      </c>
      <c r="L237" s="57">
        <v>6.7555562761482246</v>
      </c>
      <c r="M237" s="57">
        <v>32.619999999999997</v>
      </c>
      <c r="N237" s="58">
        <v>47.07702098723442</v>
      </c>
      <c r="O237" s="59">
        <v>947.36627202350371</v>
      </c>
      <c r="P237" s="58">
        <v>31.578875734116789</v>
      </c>
    </row>
    <row r="238" spans="1:16">
      <c r="A238" s="101" t="s">
        <v>91</v>
      </c>
      <c r="B238" s="101" t="s">
        <v>696</v>
      </c>
      <c r="C238" s="102">
        <v>4663031329</v>
      </c>
      <c r="D238" s="102">
        <v>52000000</v>
      </c>
      <c r="E238" s="103">
        <v>63.399714863586397</v>
      </c>
      <c r="F238" s="103">
        <v>36.946220782975757</v>
      </c>
      <c r="G238" s="102">
        <v>18.913271000000002</v>
      </c>
      <c r="H238" s="103">
        <v>33.36</v>
      </c>
      <c r="I238" s="103">
        <v>-0.86137419052639774</v>
      </c>
      <c r="J238" s="102">
        <v>-394278669</v>
      </c>
      <c r="K238" s="103">
        <v>-4.3522516811580285</v>
      </c>
      <c r="L238" s="103">
        <v>769.23076923076928</v>
      </c>
      <c r="M238" s="103">
        <v>36.369999999999997</v>
      </c>
      <c r="N238" s="104">
        <v>1.08233001750768</v>
      </c>
      <c r="O238" s="105">
        <v>210.13722337402533</v>
      </c>
      <c r="P238" s="104">
        <v>7.0045741124675107</v>
      </c>
    </row>
    <row r="239" spans="1:16">
      <c r="A239" s="101" t="s">
        <v>338</v>
      </c>
      <c r="B239" s="101" t="s">
        <v>696</v>
      </c>
      <c r="C239" s="102">
        <v>11840467894</v>
      </c>
      <c r="D239" s="102">
        <v>85048841</v>
      </c>
      <c r="E239" s="103">
        <v>81.412516410275046</v>
      </c>
      <c r="F239" s="103">
        <v>63.816285209793001</v>
      </c>
      <c r="G239" s="102">
        <v>31.079121000000001</v>
      </c>
      <c r="H239" s="103">
        <v>15.81</v>
      </c>
      <c r="I239" s="103">
        <v>-0.65075759709539227</v>
      </c>
      <c r="J239" s="102">
        <v>31544883</v>
      </c>
      <c r="K239" s="103">
        <v>40.441824273052461</v>
      </c>
      <c r="L239" s="103">
        <v>470.31799057673226</v>
      </c>
      <c r="M239" s="103">
        <v>36.54</v>
      </c>
      <c r="N239" s="104">
        <v>23.687258279991955</v>
      </c>
      <c r="O239" s="105">
        <v>398.23749369422029</v>
      </c>
      <c r="P239" s="104">
        <v>13.274583123140676</v>
      </c>
    </row>
    <row r="240" spans="1:16">
      <c r="A240" s="101" t="s">
        <v>418</v>
      </c>
      <c r="B240" s="101" t="s">
        <v>696</v>
      </c>
      <c r="C240" s="102">
        <v>2439015994</v>
      </c>
      <c r="D240" s="102">
        <v>196000000</v>
      </c>
      <c r="E240" s="103">
        <v>51.054001696381526</v>
      </c>
      <c r="F240" s="103">
        <v>37.211371498820355</v>
      </c>
      <c r="G240" s="102">
        <v>110.663554</v>
      </c>
      <c r="H240" s="103">
        <v>7.08</v>
      </c>
      <c r="I240" s="103">
        <v>-5.1748251880756151E-2</v>
      </c>
      <c r="J240" s="102">
        <v>-61738437</v>
      </c>
      <c r="K240" s="103">
        <v>-22.222784810700666</v>
      </c>
      <c r="L240" s="103">
        <v>204.08163265306123</v>
      </c>
      <c r="M240" s="103">
        <v>56.46</v>
      </c>
      <c r="N240" s="104">
        <v>5.9223515962456015E-2</v>
      </c>
      <c r="O240" s="105">
        <v>1036.8689290011216</v>
      </c>
      <c r="P240" s="104">
        <v>34.562297633370719</v>
      </c>
    </row>
    <row r="241" spans="1:16">
      <c r="A241" s="101" t="s">
        <v>650</v>
      </c>
      <c r="B241" s="101" t="s">
        <v>696</v>
      </c>
      <c r="C241" s="102">
        <v>8057302670</v>
      </c>
      <c r="D241" s="102">
        <v>268000000</v>
      </c>
      <c r="E241" s="103">
        <v>17.434423831903366</v>
      </c>
      <c r="F241" s="103">
        <v>2.0985103312353597</v>
      </c>
      <c r="G241" s="102">
        <v>72.488142999999994</v>
      </c>
      <c r="H241" s="103">
        <v>31.66</v>
      </c>
      <c r="I241" s="103">
        <v>-1.5867318007918598</v>
      </c>
      <c r="J241" s="102">
        <v>-178534898</v>
      </c>
      <c r="K241" s="103">
        <v>-46.534319581597991</v>
      </c>
      <c r="L241" s="103">
        <v>149.25373134328359</v>
      </c>
      <c r="M241" s="103">
        <v>27.04</v>
      </c>
      <c r="N241" s="104">
        <v>0.22537048400226301</v>
      </c>
      <c r="O241" s="105">
        <v>809.842942773652</v>
      </c>
      <c r="P241" s="104">
        <v>26.994764759121733</v>
      </c>
    </row>
    <row r="242" spans="1:16">
      <c r="A242" s="101" t="s">
        <v>90</v>
      </c>
      <c r="B242" s="101" t="s">
        <v>696</v>
      </c>
      <c r="C242" s="102">
        <v>580181807</v>
      </c>
      <c r="D242" s="102">
        <v>280000000</v>
      </c>
      <c r="E242" s="103">
        <v>66.345818289419043</v>
      </c>
      <c r="F242" s="103">
        <v>118.47467551681972</v>
      </c>
      <c r="G242" s="102">
        <v>236.45923999999999</v>
      </c>
      <c r="H242" s="103">
        <v>2.5499999999999998</v>
      </c>
      <c r="I242" s="103">
        <v>-6.6120422660280731E-2</v>
      </c>
      <c r="J242" s="102">
        <v>1475420</v>
      </c>
      <c r="K242" s="103">
        <v>379.55294085751854</v>
      </c>
      <c r="L242" s="103">
        <v>142.85714285714286</v>
      </c>
      <c r="M242" s="103">
        <v>84.44</v>
      </c>
      <c r="N242" s="104">
        <v>5.6473695175796479</v>
      </c>
      <c r="O242" s="105">
        <v>331.79836984861458</v>
      </c>
      <c r="P242" s="104">
        <v>11.059945661620485</v>
      </c>
    </row>
    <row r="243" spans="1:16">
      <c r="A243" s="101" t="s">
        <v>469</v>
      </c>
      <c r="B243" s="101" t="s">
        <v>696</v>
      </c>
      <c r="C243" s="102">
        <v>443218015</v>
      </c>
      <c r="D243" s="102">
        <v>347500000</v>
      </c>
      <c r="E243" s="103">
        <v>29.558892408423098</v>
      </c>
      <c r="F243" s="103">
        <v>28.353853629182829</v>
      </c>
      <c r="G243" s="102">
        <v>335.80419000000001</v>
      </c>
      <c r="H243" s="103">
        <v>4.03</v>
      </c>
      <c r="I243" s="103">
        <v>-0.38207612691988047</v>
      </c>
      <c r="J243" s="102">
        <v>-20352695</v>
      </c>
      <c r="K243" s="103">
        <v>-51.221717811818039</v>
      </c>
      <c r="L243" s="103">
        <v>115.10791366906474</v>
      </c>
      <c r="M243" s="103">
        <v>96.63</v>
      </c>
      <c r="N243" s="104">
        <v>15.606924946468032</v>
      </c>
      <c r="O243" s="105">
        <v>1085.8712040102009</v>
      </c>
      <c r="P243" s="104">
        <v>36.195706800340034</v>
      </c>
    </row>
    <row r="244" spans="1:16">
      <c r="A244" s="101" t="s">
        <v>437</v>
      </c>
      <c r="B244" s="101" t="s">
        <v>696</v>
      </c>
      <c r="C244" s="102">
        <v>26585946865</v>
      </c>
      <c r="D244" s="102">
        <v>385000000</v>
      </c>
      <c r="E244" s="103">
        <v>15.807747440251458</v>
      </c>
      <c r="F244" s="103">
        <v>1.9551944885901618</v>
      </c>
      <c r="G244" s="102">
        <v>117.04502599999999</v>
      </c>
      <c r="H244" s="103">
        <v>21.62</v>
      </c>
      <c r="I244" s="103">
        <v>-0.48025417412393528</v>
      </c>
      <c r="J244" s="102">
        <v>-1360985632</v>
      </c>
      <c r="K244" s="103">
        <v>-5.9405476515713866</v>
      </c>
      <c r="L244" s="103">
        <v>103.8961038961039</v>
      </c>
      <c r="M244" s="103">
        <v>30.4</v>
      </c>
      <c r="N244" s="104">
        <v>4.7881423273020793</v>
      </c>
      <c r="O244" s="105">
        <v>842.66580692448599</v>
      </c>
      <c r="P244" s="104">
        <v>28.088860230816199</v>
      </c>
    </row>
    <row r="245" spans="1:16">
      <c r="A245" s="101" t="s">
        <v>186</v>
      </c>
      <c r="B245" s="101" t="s">
        <v>696</v>
      </c>
      <c r="C245" s="102">
        <v>4100200245</v>
      </c>
      <c r="D245" s="102">
        <v>1130000000</v>
      </c>
      <c r="E245" s="103">
        <v>18.66335740455407</v>
      </c>
      <c r="F245" s="103">
        <v>8.2581227453779071</v>
      </c>
      <c r="G245" s="102">
        <v>889.34080200000005</v>
      </c>
      <c r="H245" s="103">
        <v>2.41</v>
      </c>
      <c r="I245" s="103">
        <v>-4.7109978504650485E-2</v>
      </c>
      <c r="J245" s="102">
        <v>-21599676</v>
      </c>
      <c r="K245" s="103">
        <v>-104.63119909761609</v>
      </c>
      <c r="L245" s="103">
        <v>35.398230088495573</v>
      </c>
      <c r="M245" s="103">
        <v>78.7</v>
      </c>
      <c r="N245" s="104">
        <v>0.13580124881339725</v>
      </c>
      <c r="O245" s="105">
        <v>239.13670718391572</v>
      </c>
      <c r="P245" s="104">
        <v>7.9712235727971903</v>
      </c>
    </row>
    <row r="246" spans="1:16">
      <c r="A246" s="65" t="s">
        <v>765</v>
      </c>
      <c r="B246" s="65" t="s">
        <v>743</v>
      </c>
      <c r="C246" s="66">
        <v>311457358</v>
      </c>
      <c r="D246" s="66">
        <v>11320341</v>
      </c>
      <c r="E246" s="67">
        <v>17.481760908314499</v>
      </c>
      <c r="F246" s="67">
        <v>5.5350489219749708</v>
      </c>
      <c r="G246" s="66">
        <v>8.0576760000000007</v>
      </c>
      <c r="H246" s="67">
        <v>284</v>
      </c>
      <c r="I246" s="67">
        <v>-2.3132474104836547</v>
      </c>
      <c r="J246" s="66">
        <v>16005244</v>
      </c>
      <c r="K246" s="67">
        <v>197.33377004436795</v>
      </c>
      <c r="L246" s="67">
        <v>3533.46246371907</v>
      </c>
      <c r="M246" s="67">
        <v>71.17</v>
      </c>
      <c r="N246" s="68">
        <v>63.902350149513119</v>
      </c>
      <c r="O246" s="69">
        <v>658.25731682735727</v>
      </c>
      <c r="P246" s="68">
        <v>21.941910560911911</v>
      </c>
    </row>
    <row r="247" spans="1:16">
      <c r="A247" s="30" t="s">
        <v>388</v>
      </c>
      <c r="B247" s="30" t="s">
        <v>349</v>
      </c>
      <c r="C247" s="31">
        <v>162494773</v>
      </c>
      <c r="D247" s="31">
        <v>6917538</v>
      </c>
      <c r="E247" s="32">
        <v>73.002262464317198</v>
      </c>
      <c r="F247" s="32">
        <v>90.975987241460857</v>
      </c>
      <c r="G247" s="31">
        <v>4.5362669999999996</v>
      </c>
      <c r="H247" s="32">
        <v>120.8</v>
      </c>
      <c r="I247" s="32">
        <v>-0.83092475840231816</v>
      </c>
      <c r="J247" s="31">
        <v>-22534642</v>
      </c>
      <c r="K247" s="32">
        <v>-35.608926380991541</v>
      </c>
      <c r="L247" s="32">
        <v>5782.4040865406159</v>
      </c>
      <c r="M247" s="32">
        <v>65.569999999999993</v>
      </c>
      <c r="N247" s="33">
        <v>55.537223898139715</v>
      </c>
      <c r="O247" s="34">
        <v>318.36312443955114</v>
      </c>
      <c r="P247" s="33">
        <v>10.612104147985038</v>
      </c>
    </row>
    <row r="248" spans="1:16">
      <c r="A248" s="30" t="s">
        <v>417</v>
      </c>
      <c r="B248" s="30" t="s">
        <v>349</v>
      </c>
      <c r="C248" s="31">
        <v>651050782</v>
      </c>
      <c r="D248" s="31">
        <v>7635461</v>
      </c>
      <c r="E248" s="32">
        <v>53.096600199407632</v>
      </c>
      <c r="F248" s="32">
        <v>52.681425680470845</v>
      </c>
      <c r="G248" s="31">
        <v>5.6142630000000002</v>
      </c>
      <c r="H248" s="32">
        <v>134.19999999999999</v>
      </c>
      <c r="I248" s="32">
        <v>-11.300767022610387</v>
      </c>
      <c r="J248" s="31">
        <v>5770573</v>
      </c>
      <c r="K248" s="32">
        <v>174.65871274828339</v>
      </c>
      <c r="L248" s="32">
        <v>5238.7144666183221</v>
      </c>
      <c r="M248" s="32">
        <v>73.52</v>
      </c>
      <c r="N248" s="33">
        <v>30.090616389035471</v>
      </c>
      <c r="O248" s="34">
        <v>263.04614060081212</v>
      </c>
      <c r="P248" s="33">
        <v>8.7682046866937373</v>
      </c>
    </row>
    <row r="249" spans="1:16">
      <c r="A249" s="30" t="s">
        <v>377</v>
      </c>
      <c r="B249" s="30" t="s">
        <v>349</v>
      </c>
      <c r="C249" s="31">
        <v>124002509</v>
      </c>
      <c r="D249" s="31">
        <v>8000000</v>
      </c>
      <c r="E249" s="32">
        <v>40.678881721269924</v>
      </c>
      <c r="F249" s="32">
        <v>42.023638141807773</v>
      </c>
      <c r="G249" s="31">
        <v>7.9945810000000002</v>
      </c>
      <c r="H249" s="32">
        <v>123</v>
      </c>
      <c r="I249" s="32">
        <v>2.8220478677873189</v>
      </c>
      <c r="J249" s="31">
        <v>-631248</v>
      </c>
      <c r="K249" s="32">
        <v>-1533.470205054115</v>
      </c>
      <c r="L249" s="32">
        <v>5000</v>
      </c>
      <c r="M249" s="32">
        <v>99.93</v>
      </c>
      <c r="N249" s="33">
        <v>29.700334105349686</v>
      </c>
      <c r="O249" s="34">
        <v>1994.2613568428503</v>
      </c>
      <c r="P249" s="33">
        <v>66.475378561428343</v>
      </c>
    </row>
    <row r="250" spans="1:16">
      <c r="A250" s="30" t="s">
        <v>414</v>
      </c>
      <c r="B250" s="30" t="s">
        <v>349</v>
      </c>
      <c r="C250" s="31">
        <v>-2879838</v>
      </c>
      <c r="D250" s="31">
        <v>13336879</v>
      </c>
      <c r="E250" s="32">
        <v>70.675415713577124</v>
      </c>
      <c r="F250" s="32">
        <v>120.43743127877548</v>
      </c>
      <c r="G250" s="31">
        <v>12.119565</v>
      </c>
      <c r="H250" s="32">
        <v>46.7</v>
      </c>
      <c r="I250" s="32">
        <v>-3.9132306442448765</v>
      </c>
      <c r="J250" s="31">
        <v>-1648253</v>
      </c>
      <c r="K250" s="32">
        <v>-356.02706380634527</v>
      </c>
      <c r="L250" s="32">
        <v>2999.2024370919162</v>
      </c>
      <c r="M250" s="32">
        <v>90.87</v>
      </c>
      <c r="N250" s="33">
        <v>160.96520977022445</v>
      </c>
      <c r="O250" s="34">
        <v>470</v>
      </c>
      <c r="P250" s="33">
        <v>15.666666666666666</v>
      </c>
    </row>
    <row r="251" spans="1:16">
      <c r="A251" s="30" t="s">
        <v>304</v>
      </c>
      <c r="B251" s="30" t="s">
        <v>349</v>
      </c>
      <c r="C251" s="31">
        <v>206308208</v>
      </c>
      <c r="D251" s="31">
        <v>20990000</v>
      </c>
      <c r="E251" s="32">
        <v>23.334713124740425</v>
      </c>
      <c r="F251" s="32">
        <v>13.394050594798685</v>
      </c>
      <c r="G251" s="31">
        <v>20.765463</v>
      </c>
      <c r="H251" s="32">
        <v>82.55</v>
      </c>
      <c r="I251" s="32">
        <v>-1.0397466805166431</v>
      </c>
      <c r="J251" s="31">
        <v>2866179</v>
      </c>
      <c r="K251" s="32">
        <v>607.83712392003429</v>
      </c>
      <c r="L251" s="32">
        <v>1905.6693663649357</v>
      </c>
      <c r="M251" s="32">
        <v>98.93</v>
      </c>
      <c r="N251" s="33">
        <v>43.190922374501532</v>
      </c>
      <c r="O251" s="34">
        <v>1134.8004769671243</v>
      </c>
      <c r="P251" s="33">
        <v>37.826682565570806</v>
      </c>
    </row>
    <row r="252" spans="1:16">
      <c r="A252" s="30" t="s">
        <v>140</v>
      </c>
      <c r="B252" s="30" t="s">
        <v>349</v>
      </c>
      <c r="C252" s="31">
        <v>35696366730</v>
      </c>
      <c r="D252" s="31">
        <v>28125000</v>
      </c>
      <c r="E252" s="32">
        <v>5.5944588982534889</v>
      </c>
      <c r="F252" s="32">
        <v>0.12210809954580973</v>
      </c>
      <c r="G252" s="31">
        <v>4.3228220000000004</v>
      </c>
      <c r="H252" s="32">
        <v>1654</v>
      </c>
      <c r="I252" s="32">
        <v>-34.984773701508857</v>
      </c>
      <c r="J252" s="31">
        <v>162266865</v>
      </c>
      <c r="K252" s="32">
        <v>282.34738496981498</v>
      </c>
      <c r="L252" s="32">
        <v>1422.2222222222222</v>
      </c>
      <c r="M252" s="32">
        <v>15.37</v>
      </c>
      <c r="N252" s="33">
        <v>5.1148354266213447</v>
      </c>
      <c r="O252" s="34">
        <v>253.77334473045877</v>
      </c>
      <c r="P252" s="33">
        <v>8.4591114910152925</v>
      </c>
    </row>
    <row r="253" spans="1:16">
      <c r="A253" s="30" t="s">
        <v>669</v>
      </c>
      <c r="B253" s="30" t="s">
        <v>349</v>
      </c>
      <c r="C253" s="31">
        <v>204500139</v>
      </c>
      <c r="D253" s="31">
        <v>30000000</v>
      </c>
      <c r="E253" s="32">
        <v>1.174006038793562</v>
      </c>
      <c r="F253" s="32">
        <v>1.1023530880690724E-2</v>
      </c>
      <c r="G253" s="31">
        <v>9.3998380000000008</v>
      </c>
      <c r="H253" s="32">
        <v>3625</v>
      </c>
      <c r="I253" s="32">
        <v>421.89216309036829</v>
      </c>
      <c r="J253" s="31">
        <v>30988843</v>
      </c>
      <c r="K253" s="32">
        <v>3436.72075785469</v>
      </c>
      <c r="L253" s="32">
        <v>1333.3333333333333</v>
      </c>
      <c r="M253" s="32">
        <v>31.33</v>
      </c>
      <c r="N253" s="33">
        <v>66.191165879989086</v>
      </c>
      <c r="O253" s="34">
        <v>2828.0688490813654</v>
      </c>
      <c r="P253" s="33">
        <v>94.268961636045518</v>
      </c>
    </row>
    <row r="254" spans="1:16">
      <c r="A254" s="30" t="s">
        <v>405</v>
      </c>
      <c r="B254" s="30" t="s">
        <v>349</v>
      </c>
      <c r="C254" s="31">
        <v>7204572126</v>
      </c>
      <c r="D254" s="31">
        <v>32387040</v>
      </c>
      <c r="E254" s="32">
        <v>38.846011312428303</v>
      </c>
      <c r="F254" s="32">
        <v>16.775255087111379</v>
      </c>
      <c r="G254" s="31">
        <v>14.567467000000001</v>
      </c>
      <c r="H254" s="32">
        <v>70.7</v>
      </c>
      <c r="I254" s="32">
        <v>0.35075435043189884</v>
      </c>
      <c r="J254" s="31">
        <v>-327345700</v>
      </c>
      <c r="K254" s="32">
        <v>-7.0740912741484001</v>
      </c>
      <c r="L254" s="32">
        <v>1235.0619260049698</v>
      </c>
      <c r="M254" s="32">
        <v>44.97</v>
      </c>
      <c r="N254" s="33">
        <v>368.74689757873256</v>
      </c>
      <c r="O254" s="34">
        <v>604.81149724496368</v>
      </c>
      <c r="P254" s="33">
        <v>20.160383241498788</v>
      </c>
    </row>
    <row r="255" spans="1:16">
      <c r="A255" s="30" t="s">
        <v>673</v>
      </c>
      <c r="B255" s="30" t="s">
        <v>349</v>
      </c>
      <c r="C255" s="31">
        <v>1474864054</v>
      </c>
      <c r="D255" s="31">
        <v>36732300</v>
      </c>
      <c r="E255" s="32">
        <v>14.97062134455747</v>
      </c>
      <c r="F255" s="32">
        <v>3.340656888377882</v>
      </c>
      <c r="G255" s="31">
        <v>21.706330999999999</v>
      </c>
      <c r="H255" s="32">
        <v>123.1</v>
      </c>
      <c r="I255" s="32">
        <v>3.0358113178863277E-7</v>
      </c>
      <c r="J255" s="31">
        <v>-253569202</v>
      </c>
      <c r="K255" s="32">
        <v>-17.673047691335952</v>
      </c>
      <c r="L255" s="32">
        <v>1088.959852772628</v>
      </c>
      <c r="M255" s="32">
        <v>59.09</v>
      </c>
      <c r="N255" s="33">
        <v>15.272355791452421</v>
      </c>
      <c r="O255" s="34">
        <v>2722.2545680277713</v>
      </c>
      <c r="P255" s="33">
        <v>90.741818934259044</v>
      </c>
    </row>
    <row r="256" spans="1:16">
      <c r="A256" s="30" t="s">
        <v>81</v>
      </c>
      <c r="B256" s="30" t="s">
        <v>349</v>
      </c>
      <c r="C256" s="31">
        <v>886453369</v>
      </c>
      <c r="D256" s="31">
        <v>37250000</v>
      </c>
      <c r="E256" s="32">
        <v>44.80611876300766</v>
      </c>
      <c r="F256" s="32">
        <v>36.449964419774382</v>
      </c>
      <c r="G256" s="31">
        <v>26.585895000000001</v>
      </c>
      <c r="H256" s="32">
        <v>33.58</v>
      </c>
      <c r="I256" s="32">
        <v>-1.3058447405080287</v>
      </c>
      <c r="J256" s="31">
        <v>-336099310</v>
      </c>
      <c r="K256" s="32">
        <v>-3.6574011413471812</v>
      </c>
      <c r="L256" s="32">
        <v>1073.8255033557048</v>
      </c>
      <c r="M256" s="32">
        <v>71.37</v>
      </c>
      <c r="N256" s="33">
        <v>38.787078004221968</v>
      </c>
      <c r="O256" s="34">
        <v>103.23886184231128</v>
      </c>
      <c r="P256" s="33">
        <v>3.4412953947437095</v>
      </c>
    </row>
    <row r="257" spans="1:16">
      <c r="A257" s="30" t="s">
        <v>425</v>
      </c>
      <c r="B257" s="30" t="s">
        <v>349</v>
      </c>
      <c r="C257" s="31">
        <v>813453855</v>
      </c>
      <c r="D257" s="31">
        <v>42000000</v>
      </c>
      <c r="E257" s="32">
        <v>235.95980188815034</v>
      </c>
      <c r="F257" s="32">
        <v>604.09575496198238</v>
      </c>
      <c r="G257" s="31">
        <v>18.229786000000001</v>
      </c>
      <c r="H257" s="32">
        <v>9.3000000000000007</v>
      </c>
      <c r="I257" s="32">
        <v>-5.3290705182007514E-15</v>
      </c>
      <c r="J257" s="31">
        <v>-1015001</v>
      </c>
      <c r="K257" s="32">
        <v>-384.82720706679106</v>
      </c>
      <c r="L257" s="32">
        <v>952.38095238095241</v>
      </c>
      <c r="M257" s="32">
        <v>43.4</v>
      </c>
      <c r="N257" s="33">
        <v>0</v>
      </c>
      <c r="O257" s="34">
        <v>698</v>
      </c>
      <c r="P257" s="33">
        <v>23.266666666666666</v>
      </c>
    </row>
    <row r="258" spans="1:16">
      <c r="A258" s="30" t="s">
        <v>303</v>
      </c>
      <c r="B258" s="30" t="s">
        <v>349</v>
      </c>
      <c r="C258" s="31">
        <v>2686991410</v>
      </c>
      <c r="D258" s="31">
        <v>46846881</v>
      </c>
      <c r="E258" s="32">
        <v>1.4314858650570792</v>
      </c>
      <c r="F258" s="32">
        <v>2.0371130151397972E-2</v>
      </c>
      <c r="G258" s="31">
        <v>16.937048000000001</v>
      </c>
      <c r="H258" s="32">
        <v>1650</v>
      </c>
      <c r="I258" s="32">
        <v>-39.657116173114218</v>
      </c>
      <c r="J258" s="31">
        <v>-10386136</v>
      </c>
      <c r="K258" s="32">
        <v>-6765.7809891955967</v>
      </c>
      <c r="L258" s="32">
        <v>853.84553135992132</v>
      </c>
      <c r="M258" s="32">
        <v>36.15</v>
      </c>
      <c r="N258" s="33">
        <v>12.119447882095669</v>
      </c>
      <c r="O258" s="34">
        <v>1388.965867946687</v>
      </c>
      <c r="P258" s="33">
        <v>46.298862264889564</v>
      </c>
    </row>
    <row r="259" spans="1:16">
      <c r="A259" s="30" t="s">
        <v>240</v>
      </c>
      <c r="B259" s="30" t="s">
        <v>349</v>
      </c>
      <c r="C259" s="31">
        <v>4697773484</v>
      </c>
      <c r="D259" s="31">
        <v>70000000</v>
      </c>
      <c r="E259" s="32">
        <v>4.3965817895560741</v>
      </c>
      <c r="F259" s="32">
        <v>9.1291150115366981E-2</v>
      </c>
      <c r="G259" s="31">
        <v>14.69279</v>
      </c>
      <c r="H259" s="32">
        <v>619.5</v>
      </c>
      <c r="I259" s="32">
        <v>30.058051390163769</v>
      </c>
      <c r="J259" s="31">
        <v>-580466284</v>
      </c>
      <c r="K259" s="32">
        <v>-82.967781811768418</v>
      </c>
      <c r="L259" s="32">
        <v>571.42857142857144</v>
      </c>
      <c r="M259" s="32">
        <v>20.98</v>
      </c>
      <c r="N259" s="33">
        <v>17.415546928552576</v>
      </c>
      <c r="O259" s="34">
        <v>1838.2332027766199</v>
      </c>
      <c r="P259" s="33">
        <v>61.274440092553995</v>
      </c>
    </row>
    <row r="260" spans="1:16">
      <c r="A260" s="30" t="s">
        <v>141</v>
      </c>
      <c r="B260" s="30" t="s">
        <v>349</v>
      </c>
      <c r="C260" s="31">
        <v>30199553337</v>
      </c>
      <c r="D260" s="31">
        <v>105000000</v>
      </c>
      <c r="E260" s="32">
        <v>6.6736280949732363</v>
      </c>
      <c r="F260" s="32">
        <v>0.21256977528183585</v>
      </c>
      <c r="G260" s="31">
        <v>19.260493</v>
      </c>
      <c r="H260" s="32">
        <v>311.25</v>
      </c>
      <c r="I260" s="32">
        <v>-3.9081513545431217</v>
      </c>
      <c r="J260" s="31">
        <v>-367159109</v>
      </c>
      <c r="K260" s="32">
        <v>-85.507888080205575</v>
      </c>
      <c r="L260" s="32">
        <v>380.95238095238096</v>
      </c>
      <c r="M260" s="32">
        <v>18.34</v>
      </c>
      <c r="N260" s="33">
        <v>2.3430278880361248</v>
      </c>
      <c r="O260" s="34">
        <v>489.61067740225963</v>
      </c>
      <c r="P260" s="33">
        <v>16.320355913408655</v>
      </c>
    </row>
    <row r="261" spans="1:16">
      <c r="A261" s="30" t="s">
        <v>168</v>
      </c>
      <c r="B261" s="30" t="s">
        <v>349</v>
      </c>
      <c r="C261" s="31">
        <v>44654191</v>
      </c>
      <c r="D261" s="31">
        <v>108559000</v>
      </c>
      <c r="E261" s="32">
        <v>106.07025112665599</v>
      </c>
      <c r="F261" s="32">
        <v>195.41493773276466</v>
      </c>
      <c r="G261" s="31">
        <v>72.105159999999998</v>
      </c>
      <c r="H261" s="32">
        <v>5.23</v>
      </c>
      <c r="I261" s="32">
        <v>-3.9765082926675355E-2</v>
      </c>
      <c r="J261" s="31">
        <v>-63594848</v>
      </c>
      <c r="K261" s="32">
        <v>-8.535203983819569</v>
      </c>
      <c r="L261" s="32">
        <v>368.4632319752393</v>
      </c>
      <c r="M261" s="32">
        <v>66.42</v>
      </c>
      <c r="N261" s="33">
        <v>30.627989662274974</v>
      </c>
      <c r="O261" s="34">
        <v>304.17823152344988</v>
      </c>
      <c r="P261" s="33">
        <v>10.139274384114996</v>
      </c>
    </row>
    <row r="262" spans="1:16">
      <c r="A262" s="30" t="s">
        <v>12</v>
      </c>
      <c r="B262" s="30" t="s">
        <v>349</v>
      </c>
      <c r="C262" s="31">
        <v>4936975181</v>
      </c>
      <c r="D262" s="31">
        <v>150000000</v>
      </c>
      <c r="E262" s="32">
        <v>30.219528252010317</v>
      </c>
      <c r="F262" s="32">
        <v>20.146352168006878</v>
      </c>
      <c r="G262" s="31">
        <v>132.63754700000001</v>
      </c>
      <c r="H262" s="32">
        <v>9.98</v>
      </c>
      <c r="I262" s="32">
        <v>-0.24878812328571698</v>
      </c>
      <c r="J262" s="31">
        <v>-90708270</v>
      </c>
      <c r="K262" s="32">
        <v>-16.536529690181503</v>
      </c>
      <c r="L262" s="32">
        <v>266.66666666666669</v>
      </c>
      <c r="M262" s="32">
        <v>88.42</v>
      </c>
      <c r="N262" s="33">
        <v>10.503274484386774</v>
      </c>
      <c r="O262" s="34">
        <v>114.49079165404606</v>
      </c>
      <c r="P262" s="33">
        <v>3.8163597218015353</v>
      </c>
    </row>
    <row r="263" spans="1:16">
      <c r="A263" s="30" t="s">
        <v>672</v>
      </c>
      <c r="B263" s="30" t="s">
        <v>349</v>
      </c>
      <c r="C263" s="31">
        <v>620166725</v>
      </c>
      <c r="D263" s="31">
        <v>174710256</v>
      </c>
      <c r="E263" s="32">
        <v>7.4379470378663397</v>
      </c>
      <c r="F263" s="32">
        <v>1.0916164573333436</v>
      </c>
      <c r="G263" s="31">
        <v>132.143317</v>
      </c>
      <c r="H263" s="32">
        <v>40.700000000000003</v>
      </c>
      <c r="I263" s="32">
        <v>1.4291990836807074</v>
      </c>
      <c r="J263" s="31">
        <v>1111214</v>
      </c>
      <c r="K263" s="32">
        <v>6131.7621844217228</v>
      </c>
      <c r="L263" s="32">
        <v>228.95049733084932</v>
      </c>
      <c r="M263" s="32">
        <v>75.63</v>
      </c>
      <c r="N263" s="33">
        <v>19.043078759373124</v>
      </c>
      <c r="O263" s="34">
        <v>1473.6701741108682</v>
      </c>
      <c r="P263" s="33">
        <v>49.122339137028938</v>
      </c>
    </row>
    <row r="264" spans="1:16">
      <c r="A264" s="30" t="s">
        <v>752</v>
      </c>
      <c r="B264" s="30" t="s">
        <v>349</v>
      </c>
      <c r="C264" s="31">
        <v>2885537108</v>
      </c>
      <c r="D264" s="31">
        <v>175740000</v>
      </c>
      <c r="E264" s="32">
        <v>61.982818634779015</v>
      </c>
      <c r="F264" s="32">
        <v>35.269613425958241</v>
      </c>
      <c r="G264" s="31">
        <v>61.770183000000003</v>
      </c>
      <c r="H264" s="32">
        <v>10.45</v>
      </c>
      <c r="I264" s="32">
        <v>-0.25221034529955588</v>
      </c>
      <c r="J264" s="31">
        <v>-201250415</v>
      </c>
      <c r="K264" s="32">
        <v>-8.7324043530543776</v>
      </c>
      <c r="L264" s="32">
        <v>227.60896779333106</v>
      </c>
      <c r="M264" s="32">
        <v>35.14</v>
      </c>
      <c r="N264" s="33">
        <v>54.136818793897994</v>
      </c>
      <c r="O264" s="34">
        <v>504.78396354509061</v>
      </c>
      <c r="P264" s="33">
        <v>16.826132118169689</v>
      </c>
    </row>
    <row r="265" spans="1:16">
      <c r="A265" s="30" t="s">
        <v>242</v>
      </c>
      <c r="B265" s="30" t="s">
        <v>349</v>
      </c>
      <c r="C265" s="31">
        <v>26961819075</v>
      </c>
      <c r="D265" s="31">
        <v>187500000</v>
      </c>
      <c r="E265" s="32">
        <v>1.3957312432257967</v>
      </c>
      <c r="F265" s="32">
        <v>9.4826751132113581E-3</v>
      </c>
      <c r="G265" s="31">
        <v>37.479664</v>
      </c>
      <c r="H265" s="32">
        <v>765</v>
      </c>
      <c r="I265" s="32">
        <v>18.168710326866744</v>
      </c>
      <c r="J265" s="31">
        <v>1083260368</v>
      </c>
      <c r="K265" s="32">
        <v>135.87453612075652</v>
      </c>
      <c r="L265" s="32">
        <v>213.33333333333334</v>
      </c>
      <c r="M265" s="32">
        <v>19.98</v>
      </c>
      <c r="N265" s="33">
        <v>12.479133752746055</v>
      </c>
      <c r="O265" s="34">
        <v>1739.8573289909991</v>
      </c>
      <c r="P265" s="33">
        <v>57.995244299699969</v>
      </c>
    </row>
    <row r="266" spans="1:16">
      <c r="A266" s="30" t="s">
        <v>15</v>
      </c>
      <c r="B266" s="30" t="s">
        <v>349</v>
      </c>
      <c r="C266" s="31">
        <v>1874835039</v>
      </c>
      <c r="D266" s="31">
        <v>197281323</v>
      </c>
      <c r="E266" s="32">
        <v>167.23949149471329</v>
      </c>
      <c r="F266" s="32">
        <v>423.86042670322445</v>
      </c>
      <c r="G266" s="31">
        <v>116.67577300000001</v>
      </c>
      <c r="H266" s="32">
        <v>2.0499999999999998</v>
      </c>
      <c r="I266" s="32">
        <v>-5.8338854991123672E-2</v>
      </c>
      <c r="J266" s="31">
        <v>3624504</v>
      </c>
      <c r="K266" s="32">
        <v>108.85976288065898</v>
      </c>
      <c r="L266" s="32">
        <v>202.75614230344553</v>
      </c>
      <c r="M266" s="32">
        <v>59.14</v>
      </c>
      <c r="N266" s="33">
        <v>53.819584052075228</v>
      </c>
      <c r="O266" s="34">
        <v>141.84727729399248</v>
      </c>
      <c r="P266" s="33">
        <v>4.7282425764664158</v>
      </c>
    </row>
    <row r="267" spans="1:16">
      <c r="A267" s="30" t="s">
        <v>99</v>
      </c>
      <c r="B267" s="30" t="s">
        <v>349</v>
      </c>
      <c r="C267" s="31">
        <v>659872586</v>
      </c>
      <c r="D267" s="31">
        <v>252208000</v>
      </c>
      <c r="E267" s="32">
        <v>97.651279485027672</v>
      </c>
      <c r="F267" s="32">
        <v>387.1854956425953</v>
      </c>
      <c r="G267" s="31">
        <v>192.870518</v>
      </c>
      <c r="H267" s="32">
        <v>2.09</v>
      </c>
      <c r="I267" s="32">
        <v>-7.6538032142108747E-2</v>
      </c>
      <c r="J267" s="31">
        <v>-24015799</v>
      </c>
      <c r="K267" s="32">
        <v>-10.50175344988522</v>
      </c>
      <c r="L267" s="32">
        <v>158.59925141153334</v>
      </c>
      <c r="M267" s="32">
        <v>77.709999999999994</v>
      </c>
      <c r="N267" s="33">
        <v>14.838191439146849</v>
      </c>
      <c r="O267" s="34">
        <v>532.01215972559282</v>
      </c>
      <c r="P267" s="33">
        <v>17.733738657519762</v>
      </c>
    </row>
    <row r="268" spans="1:16">
      <c r="A268" s="30" t="s">
        <v>112</v>
      </c>
      <c r="B268" s="30" t="s">
        <v>349</v>
      </c>
      <c r="C268" s="31">
        <v>16362685066</v>
      </c>
      <c r="D268" s="31">
        <v>255600000</v>
      </c>
      <c r="E268" s="32">
        <v>11.384334221684806</v>
      </c>
      <c r="F268" s="32">
        <v>0.92790934905490408</v>
      </c>
      <c r="G268" s="31">
        <v>71.434415000000001</v>
      </c>
      <c r="H268" s="32">
        <v>49.2</v>
      </c>
      <c r="I268" s="32">
        <v>0.96767310911210547</v>
      </c>
      <c r="J268" s="31">
        <v>772128556</v>
      </c>
      <c r="K268" s="32">
        <v>15.88958199339023</v>
      </c>
      <c r="L268" s="32">
        <v>156.49452269170578</v>
      </c>
      <c r="M268" s="32">
        <v>27.94</v>
      </c>
      <c r="N268" s="33">
        <v>0.29037932706189135</v>
      </c>
      <c r="O268" s="34">
        <v>2505.5427804778824</v>
      </c>
      <c r="P268" s="33">
        <v>83.518092682596077</v>
      </c>
    </row>
    <row r="269" spans="1:16">
      <c r="A269" s="30" t="s">
        <v>14</v>
      </c>
      <c r="B269" s="30" t="s">
        <v>349</v>
      </c>
      <c r="C269" s="31">
        <v>8079434926</v>
      </c>
      <c r="D269" s="31">
        <v>333000000</v>
      </c>
      <c r="E269" s="32">
        <v>1.2747241005082668</v>
      </c>
      <c r="F269" s="32">
        <v>1.4953126179010262E-2</v>
      </c>
      <c r="G269" s="31">
        <v>115.707533</v>
      </c>
      <c r="H269" s="32">
        <v>271.25</v>
      </c>
      <c r="I269" s="32">
        <v>6.1489003292221582</v>
      </c>
      <c r="J269" s="31">
        <v>1490626344</v>
      </c>
      <c r="K269" s="32">
        <v>57.189382398302762</v>
      </c>
      <c r="L269" s="32">
        <v>120.12012012012012</v>
      </c>
      <c r="M269" s="32">
        <v>34.74</v>
      </c>
      <c r="N269" s="33">
        <v>47.912031014503867</v>
      </c>
      <c r="O269" s="34">
        <v>2124.9864794822861</v>
      </c>
      <c r="P269" s="33">
        <v>70.832882649409541</v>
      </c>
    </row>
    <row r="270" spans="1:16">
      <c r="A270" s="30" t="s">
        <v>729</v>
      </c>
      <c r="B270" s="30" t="s">
        <v>349</v>
      </c>
      <c r="C270" s="31">
        <v>6782904588</v>
      </c>
      <c r="D270" s="31">
        <v>351991314</v>
      </c>
      <c r="E270" s="32">
        <v>5.1110950710208511</v>
      </c>
      <c r="F270" s="32">
        <v>0.11000389971186453</v>
      </c>
      <c r="G270" s="31">
        <v>53.715555000000002</v>
      </c>
      <c r="H270" s="32">
        <v>145.69999999999999</v>
      </c>
      <c r="I270" s="32">
        <v>-10.349963185966089</v>
      </c>
      <c r="J270" s="31">
        <v>-557334135</v>
      </c>
      <c r="K270" s="32">
        <v>-83.36624392833933</v>
      </c>
      <c r="L270" s="32">
        <v>113.63916781196481</v>
      </c>
      <c r="M270" s="32">
        <v>15.26</v>
      </c>
      <c r="N270" s="33">
        <v>10.992719225929671</v>
      </c>
      <c r="O270" s="34">
        <v>464.95365827800356</v>
      </c>
      <c r="P270" s="33">
        <v>15.498455275933452</v>
      </c>
    </row>
    <row r="271" spans="1:16">
      <c r="A271" s="30" t="s">
        <v>246</v>
      </c>
      <c r="B271" s="30" t="s">
        <v>349</v>
      </c>
      <c r="C271" s="31">
        <v>77122493000</v>
      </c>
      <c r="D271" s="31">
        <v>363281000</v>
      </c>
      <c r="E271" s="32">
        <v>0.82671977020650089</v>
      </c>
      <c r="F271" s="32">
        <v>8.5552755605899974E-3</v>
      </c>
      <c r="G271" s="31">
        <v>180.39090300000001</v>
      </c>
      <c r="H271" s="32">
        <v>268.25</v>
      </c>
      <c r="I271" s="32">
        <v>-2.0499773600371896</v>
      </c>
      <c r="J271" s="31">
        <v>-2888679000</v>
      </c>
      <c r="K271" s="32">
        <v>-33.452227125270753</v>
      </c>
      <c r="L271" s="32">
        <v>110.1076026546943</v>
      </c>
      <c r="M271" s="32">
        <v>49.65</v>
      </c>
      <c r="N271" s="33">
        <v>68.397809674502398</v>
      </c>
      <c r="O271" s="34">
        <v>244.82159845723419</v>
      </c>
      <c r="P271" s="33">
        <v>8.1607199485744726</v>
      </c>
    </row>
    <row r="272" spans="1:16">
      <c r="A272" s="30" t="s">
        <v>247</v>
      </c>
      <c r="B272" s="30" t="s">
        <v>349</v>
      </c>
      <c r="C272" s="31">
        <v>35055157000</v>
      </c>
      <c r="D272" s="31">
        <v>370000000</v>
      </c>
      <c r="E272" s="32">
        <v>2.3964804329769129</v>
      </c>
      <c r="F272" s="32">
        <v>3.1139298765292527E-2</v>
      </c>
      <c r="G272" s="31">
        <v>79.204424000000003</v>
      </c>
      <c r="H272" s="32">
        <v>210.8</v>
      </c>
      <c r="I272" s="32">
        <v>8.3615005890367513</v>
      </c>
      <c r="J272" s="31">
        <v>-539398000</v>
      </c>
      <c r="K272" s="32">
        <v>-142.67757759576418</v>
      </c>
      <c r="L272" s="32">
        <v>108.10810810810811</v>
      </c>
      <c r="M272" s="32">
        <v>21.4</v>
      </c>
      <c r="N272" s="33">
        <v>54.907104870057175</v>
      </c>
      <c r="O272" s="34">
        <v>2064.3779470044087</v>
      </c>
      <c r="P272" s="33">
        <v>68.812598233480287</v>
      </c>
    </row>
    <row r="273" spans="1:16">
      <c r="A273" s="30" t="s">
        <v>348</v>
      </c>
      <c r="B273" s="30" t="s">
        <v>349</v>
      </c>
      <c r="C273" s="31">
        <v>82316348000</v>
      </c>
      <c r="D273" s="31">
        <v>435000000</v>
      </c>
      <c r="E273" s="32">
        <v>2.3943367232352659</v>
      </c>
      <c r="F273" s="32">
        <v>4.9587588759143958E-2</v>
      </c>
      <c r="G273" s="31">
        <v>143.01765399999999</v>
      </c>
      <c r="H273" s="32">
        <v>112</v>
      </c>
      <c r="I273" s="32">
        <v>1.8793220747395054</v>
      </c>
      <c r="J273" s="31">
        <v>116650000</v>
      </c>
      <c r="K273" s="32">
        <v>413.93056150878698</v>
      </c>
      <c r="L273" s="32">
        <v>91.954022988505741</v>
      </c>
      <c r="M273" s="32">
        <v>34.29</v>
      </c>
      <c r="N273" s="33">
        <v>35.71142611858204</v>
      </c>
      <c r="O273" s="34">
        <v>2326.9110481799817</v>
      </c>
      <c r="P273" s="33">
        <v>77.563701605999384</v>
      </c>
    </row>
    <row r="274" spans="1:16">
      <c r="A274" s="30" t="s">
        <v>111</v>
      </c>
      <c r="B274" s="30" t="s">
        <v>349</v>
      </c>
      <c r="C274" s="31">
        <v>640246857</v>
      </c>
      <c r="D274" s="31">
        <v>450000000</v>
      </c>
      <c r="E274" s="32">
        <v>100.31700172545243</v>
      </c>
      <c r="F274" s="32">
        <v>222.92667050100539</v>
      </c>
      <c r="G274" s="31">
        <v>332.285709</v>
      </c>
      <c r="H274" s="32">
        <v>1.2</v>
      </c>
      <c r="I274" s="32">
        <v>-3.3258050565878383E-2</v>
      </c>
      <c r="J274" s="31">
        <v>-234342255</v>
      </c>
      <c r="K274" s="32">
        <v>-1.9202682845225671</v>
      </c>
      <c r="L274" s="32">
        <v>88.888888888888886</v>
      </c>
      <c r="M274" s="32">
        <v>73.84</v>
      </c>
      <c r="N274" s="33">
        <v>37.534695210672801</v>
      </c>
      <c r="O274" s="34">
        <v>579.90276662422616</v>
      </c>
      <c r="P274" s="33">
        <v>19.33009222080754</v>
      </c>
    </row>
    <row r="275" spans="1:16">
      <c r="A275" s="30" t="s">
        <v>7</v>
      </c>
      <c r="B275" s="30" t="s">
        <v>349</v>
      </c>
      <c r="C275" s="31">
        <v>83965464000</v>
      </c>
      <c r="D275" s="31">
        <v>500000000</v>
      </c>
      <c r="E275" s="32">
        <v>8.4018504235372813</v>
      </c>
      <c r="F275" s="32">
        <v>0.390783740629641</v>
      </c>
      <c r="G275" s="31">
        <v>111.62364100000001</v>
      </c>
      <c r="H275" s="32">
        <v>42.66</v>
      </c>
      <c r="I275" s="32">
        <v>-0.36651524853091644</v>
      </c>
      <c r="J275" s="31">
        <v>418795000</v>
      </c>
      <c r="K275" s="32">
        <v>51.337766687758929</v>
      </c>
      <c r="L275" s="32">
        <v>80</v>
      </c>
      <c r="M275" s="32">
        <v>22.32</v>
      </c>
      <c r="N275" s="33">
        <v>31.03054777559398</v>
      </c>
      <c r="O275" s="34">
        <v>668.02830347155441</v>
      </c>
      <c r="P275" s="33">
        <v>22.26761011571848</v>
      </c>
    </row>
    <row r="276" spans="1:16">
      <c r="A276" s="30" t="s">
        <v>125</v>
      </c>
      <c r="B276" s="30" t="s">
        <v>349</v>
      </c>
      <c r="C276" s="31">
        <v>4744517178</v>
      </c>
      <c r="D276" s="31">
        <v>540000000</v>
      </c>
      <c r="E276" s="32">
        <v>14.509997493470483</v>
      </c>
      <c r="F276" s="32">
        <v>3.3587957160811301</v>
      </c>
      <c r="G276" s="31">
        <v>324.72809000000001</v>
      </c>
      <c r="H276" s="32">
        <v>8.49</v>
      </c>
      <c r="I276" s="32">
        <v>7.0907698689204324E-2</v>
      </c>
      <c r="J276" s="31">
        <v>502484611</v>
      </c>
      <c r="K276" s="32">
        <v>8.597278215949185</v>
      </c>
      <c r="L276" s="32">
        <v>74.074074074074076</v>
      </c>
      <c r="M276" s="32">
        <v>60.13</v>
      </c>
      <c r="N276" s="33">
        <v>2.2395483807479692</v>
      </c>
      <c r="O276" s="34">
        <v>1562.1000814073298</v>
      </c>
      <c r="P276" s="33">
        <v>52.070002713577658</v>
      </c>
    </row>
    <row r="277" spans="1:16">
      <c r="A277" s="30" t="s">
        <v>133</v>
      </c>
      <c r="B277" s="30" t="s">
        <v>349</v>
      </c>
      <c r="C277" s="31">
        <v>2247762700</v>
      </c>
      <c r="D277" s="31">
        <v>543595733</v>
      </c>
      <c r="E277" s="32">
        <v>0.94668563824876661</v>
      </c>
      <c r="F277" s="32">
        <v>8.21474125446503E-3</v>
      </c>
      <c r="G277" s="31">
        <v>196.92824899999999</v>
      </c>
      <c r="H277" s="32">
        <v>214.6</v>
      </c>
      <c r="I277" s="32">
        <v>11.892427054346797</v>
      </c>
      <c r="J277" s="31">
        <v>-298631022</v>
      </c>
      <c r="K277" s="32">
        <v>-385.90195561129616</v>
      </c>
      <c r="L277" s="32">
        <v>73.58409489207672</v>
      </c>
      <c r="M277" s="32">
        <v>36.22</v>
      </c>
      <c r="N277" s="33">
        <v>25.48034613337348</v>
      </c>
      <c r="O277" s="34">
        <v>3000</v>
      </c>
      <c r="P277" s="33">
        <v>100</v>
      </c>
    </row>
    <row r="278" spans="1:16">
      <c r="A278" s="30" t="s">
        <v>407</v>
      </c>
      <c r="B278" s="30" t="s">
        <v>349</v>
      </c>
      <c r="C278" s="31">
        <v>4259374646</v>
      </c>
      <c r="D278" s="31">
        <v>588505080</v>
      </c>
      <c r="E278" s="32">
        <v>22.102605417308926</v>
      </c>
      <c r="F278" s="32">
        <v>4.6946505154443452</v>
      </c>
      <c r="G278" s="31">
        <v>218.04563899999999</v>
      </c>
      <c r="H278" s="32">
        <v>8.3000000000000007</v>
      </c>
      <c r="I278" s="32">
        <v>2.8099678596223754E-2</v>
      </c>
      <c r="J278" s="31">
        <v>1465040722</v>
      </c>
      <c r="K278" s="32">
        <v>3.2135902909052381</v>
      </c>
      <c r="L278" s="32">
        <v>67.968827049037543</v>
      </c>
      <c r="M278" s="32">
        <v>37.049999999999997</v>
      </c>
      <c r="N278" s="33">
        <v>43.626082350695022</v>
      </c>
      <c r="O278" s="34">
        <v>1525.6443328490184</v>
      </c>
      <c r="P278" s="33">
        <v>50.854811094967282</v>
      </c>
    </row>
    <row r="279" spans="1:16">
      <c r="A279" s="30" t="s">
        <v>13</v>
      </c>
      <c r="B279" s="30" t="s">
        <v>349</v>
      </c>
      <c r="C279" s="31">
        <v>2897114703</v>
      </c>
      <c r="D279" s="31">
        <v>590000000</v>
      </c>
      <c r="E279" s="32">
        <v>52.660015355660477</v>
      </c>
      <c r="F279" s="32">
        <v>89.254263314678781</v>
      </c>
      <c r="G279" s="31">
        <v>499.73981700000002</v>
      </c>
      <c r="H279" s="32">
        <v>1.52</v>
      </c>
      <c r="I279" s="32">
        <v>-4.0060261791211582E-2</v>
      </c>
      <c r="J279" s="31">
        <v>-87697633</v>
      </c>
      <c r="K279" s="32">
        <v>-6.7276616234328692</v>
      </c>
      <c r="L279" s="32">
        <v>67.79661016949153</v>
      </c>
      <c r="M279" s="32">
        <v>84.7</v>
      </c>
      <c r="N279" s="33">
        <v>11.691560380710573</v>
      </c>
      <c r="O279" s="34">
        <v>76.868533297557875</v>
      </c>
      <c r="P279" s="33">
        <v>2.5622844432519289</v>
      </c>
    </row>
    <row r="280" spans="1:16">
      <c r="A280" s="30" t="s">
        <v>305</v>
      </c>
      <c r="B280" s="30" t="s">
        <v>349</v>
      </c>
      <c r="C280" s="31">
        <v>1496832828</v>
      </c>
      <c r="D280" s="31">
        <v>600000000</v>
      </c>
      <c r="E280" s="32">
        <v>32.387740851434849</v>
      </c>
      <c r="F280" s="32">
        <v>26.989784042862375</v>
      </c>
      <c r="G280" s="31">
        <v>523.35924</v>
      </c>
      <c r="H280" s="32">
        <v>2.36</v>
      </c>
      <c r="I280" s="32">
        <v>-7.0406522725519069E-3</v>
      </c>
      <c r="J280" s="31">
        <v>-18291894</v>
      </c>
      <c r="K280" s="32">
        <v>-65.602829318822856</v>
      </c>
      <c r="L280" s="32">
        <v>66.666666666666671</v>
      </c>
      <c r="M280" s="32">
        <v>87.22</v>
      </c>
      <c r="N280" s="33">
        <v>27.829858360971983</v>
      </c>
      <c r="O280" s="34">
        <v>1316.160399972701</v>
      </c>
      <c r="P280" s="33">
        <v>43.872013332423371</v>
      </c>
    </row>
    <row r="281" spans="1:16">
      <c r="A281" s="30" t="s">
        <v>131</v>
      </c>
      <c r="B281" s="30" t="s">
        <v>349</v>
      </c>
      <c r="C281" s="31">
        <v>5420476820</v>
      </c>
      <c r="D281" s="31">
        <v>600000000</v>
      </c>
      <c r="E281" s="32">
        <v>28.949132032648837</v>
      </c>
      <c r="F281" s="32">
        <v>24.12427669387403</v>
      </c>
      <c r="G281" s="31">
        <v>476.48790200000002</v>
      </c>
      <c r="H281" s="32">
        <v>2.9</v>
      </c>
      <c r="I281" s="32">
        <v>-1.9457899790573663E-2</v>
      </c>
      <c r="J281" s="31">
        <v>-882648890</v>
      </c>
      <c r="K281" s="32">
        <v>-1.3595439971606378</v>
      </c>
      <c r="L281" s="32">
        <v>66.666666666666671</v>
      </c>
      <c r="M281" s="32">
        <v>79.41</v>
      </c>
      <c r="N281" s="33">
        <v>33.234709875584507</v>
      </c>
      <c r="O281" s="34">
        <v>277.44294211984823</v>
      </c>
      <c r="P281" s="33">
        <v>9.2480980706616069</v>
      </c>
    </row>
    <row r="282" spans="1:16">
      <c r="A282" s="30" t="s">
        <v>82</v>
      </c>
      <c r="B282" s="30" t="s">
        <v>349</v>
      </c>
      <c r="C282" s="31">
        <v>1381899413</v>
      </c>
      <c r="D282" s="31">
        <v>645000000</v>
      </c>
      <c r="E282" s="32">
        <v>59.744150752654576</v>
      </c>
      <c r="F282" s="32">
        <v>92.626590314193137</v>
      </c>
      <c r="G282" s="31">
        <v>592.54522899999995</v>
      </c>
      <c r="H282" s="32">
        <v>1.1299999999999999</v>
      </c>
      <c r="I282" s="32">
        <v>-3.1643905035331876E-2</v>
      </c>
      <c r="J282" s="31">
        <v>-92350724</v>
      </c>
      <c r="K282" s="32">
        <v>-6.9842441083623772</v>
      </c>
      <c r="L282" s="32">
        <v>62.015503875968989</v>
      </c>
      <c r="M282" s="32">
        <v>91.86</v>
      </c>
      <c r="N282" s="33">
        <v>0.43120676716063711</v>
      </c>
      <c r="O282" s="34">
        <v>103.55040537254838</v>
      </c>
      <c r="P282" s="33">
        <v>3.4516801790849461</v>
      </c>
    </row>
    <row r="283" spans="1:16">
      <c r="A283" s="30" t="s">
        <v>245</v>
      </c>
      <c r="B283" s="30" t="s">
        <v>349</v>
      </c>
      <c r="C283" s="31">
        <v>32480282242</v>
      </c>
      <c r="D283" s="31">
        <v>683200000</v>
      </c>
      <c r="E283" s="32">
        <v>6.3458504604156678</v>
      </c>
      <c r="F283" s="32">
        <v>0.71449406192754317</v>
      </c>
      <c r="G283" s="31">
        <v>462.86641400000002</v>
      </c>
      <c r="H283" s="32">
        <v>13.62</v>
      </c>
      <c r="I283" s="32">
        <v>-8.834875934491393E-2</v>
      </c>
      <c r="J283" s="31">
        <v>103749729</v>
      </c>
      <c r="K283" s="32">
        <v>85.606006739545322</v>
      </c>
      <c r="L283" s="32">
        <v>58.548009367681502</v>
      </c>
      <c r="M283" s="32">
        <v>67.739999999999995</v>
      </c>
      <c r="N283" s="33">
        <v>19.968197369594773</v>
      </c>
      <c r="O283" s="34">
        <v>811.3989470471538</v>
      </c>
      <c r="P283" s="33">
        <v>27.04663156823846</v>
      </c>
    </row>
    <row r="284" spans="1:16">
      <c r="A284" s="30" t="s">
        <v>249</v>
      </c>
      <c r="B284" s="30" t="s">
        <v>349</v>
      </c>
      <c r="C284" s="31">
        <v>66241618000</v>
      </c>
      <c r="D284" s="31">
        <v>685260000</v>
      </c>
      <c r="E284" s="32">
        <v>3.6255194253344971</v>
      </c>
      <c r="F284" s="32">
        <v>7.5581727588996395E-2</v>
      </c>
      <c r="G284" s="31">
        <v>150.89256599999999</v>
      </c>
      <c r="H284" s="32">
        <v>73.150000000000006</v>
      </c>
      <c r="I284" s="32">
        <v>4.6083529491454556E-2</v>
      </c>
      <c r="J284" s="31">
        <v>-924269000</v>
      </c>
      <c r="K284" s="32">
        <v>-51.898527376770183</v>
      </c>
      <c r="L284" s="32">
        <v>58.372004786504391</v>
      </c>
      <c r="M284" s="32">
        <v>22.01</v>
      </c>
      <c r="N284" s="33">
        <v>19.039314033005702</v>
      </c>
      <c r="O284" s="34">
        <v>692.80115080289124</v>
      </c>
      <c r="P284" s="33">
        <v>23.09337169342971</v>
      </c>
    </row>
    <row r="285" spans="1:16">
      <c r="A285" s="30" t="s">
        <v>250</v>
      </c>
      <c r="B285" s="30" t="s">
        <v>349</v>
      </c>
      <c r="C285" s="31">
        <v>14579845739</v>
      </c>
      <c r="D285" s="31">
        <v>758500000</v>
      </c>
      <c r="E285" s="32">
        <v>10.889318441043358</v>
      </c>
      <c r="F285" s="32">
        <v>0.65256297962745602</v>
      </c>
      <c r="G285" s="31">
        <v>164.048046</v>
      </c>
      <c r="H285" s="32">
        <v>22.4</v>
      </c>
      <c r="I285" s="32">
        <v>0.24172717241087224</v>
      </c>
      <c r="J285" s="31">
        <v>-336082138</v>
      </c>
      <c r="K285" s="32">
        <v>-49.651552740360152</v>
      </c>
      <c r="L285" s="32">
        <v>52.735662491760053</v>
      </c>
      <c r="M285" s="32">
        <v>21.62</v>
      </c>
      <c r="N285" s="33">
        <v>25.330726931658571</v>
      </c>
      <c r="O285" s="34">
        <v>2053.3188957192197</v>
      </c>
      <c r="P285" s="33">
        <v>68.443963190640659</v>
      </c>
    </row>
    <row r="286" spans="1:16">
      <c r="A286" s="30" t="s">
        <v>510</v>
      </c>
      <c r="B286" s="30" t="s">
        <v>349</v>
      </c>
      <c r="C286" s="31">
        <v>7188334000</v>
      </c>
      <c r="D286" s="31">
        <v>768000000</v>
      </c>
      <c r="E286" s="32">
        <v>25.844704176140301</v>
      </c>
      <c r="F286" s="32">
        <v>16.825979281341343</v>
      </c>
      <c r="G286" s="31">
        <v>642.21395900000005</v>
      </c>
      <c r="H286" s="32">
        <v>2.41</v>
      </c>
      <c r="I286" s="32">
        <v>-0.12896218114139169</v>
      </c>
      <c r="J286" s="31">
        <v>-707475000</v>
      </c>
      <c r="K286" s="32">
        <v>-2.1711014523481396</v>
      </c>
      <c r="L286" s="32">
        <v>52.083333333333336</v>
      </c>
      <c r="M286" s="32">
        <v>83.62</v>
      </c>
      <c r="N286" s="33">
        <v>28.926657046192595</v>
      </c>
      <c r="O286" s="34">
        <v>88.34627888052043</v>
      </c>
      <c r="P286" s="33">
        <v>2.9448759626840144</v>
      </c>
    </row>
    <row r="287" spans="1:16">
      <c r="A287" s="30" t="s">
        <v>438</v>
      </c>
      <c r="B287" s="30" t="s">
        <v>349</v>
      </c>
      <c r="C287" s="31">
        <v>13120657000</v>
      </c>
      <c r="D287" s="31">
        <v>1000000000</v>
      </c>
      <c r="E287" s="32">
        <v>16.0333493666827</v>
      </c>
      <c r="F287" s="32">
        <v>4.0083373416706749</v>
      </c>
      <c r="G287" s="31">
        <v>554.46052299999997</v>
      </c>
      <c r="H287" s="32">
        <v>4.5</v>
      </c>
      <c r="I287" s="32">
        <v>-0.15454820832068172</v>
      </c>
      <c r="J287" s="31">
        <v>-420715000</v>
      </c>
      <c r="K287" s="32">
        <v>-9.5076239259356097</v>
      </c>
      <c r="L287" s="32">
        <v>40</v>
      </c>
      <c r="M287" s="32">
        <v>55.44</v>
      </c>
      <c r="N287" s="33">
        <v>36.360147536214136</v>
      </c>
      <c r="O287" s="34">
        <v>421.90977220554765</v>
      </c>
      <c r="P287" s="33">
        <v>14.063659073518256</v>
      </c>
    </row>
    <row r="288" spans="1:16">
      <c r="A288" s="30" t="s">
        <v>185</v>
      </c>
      <c r="B288" s="30" t="s">
        <v>349</v>
      </c>
      <c r="C288" s="31">
        <v>10277253756</v>
      </c>
      <c r="D288" s="31">
        <v>1000000000</v>
      </c>
      <c r="E288" s="32">
        <v>34.359302093855867</v>
      </c>
      <c r="F288" s="32">
        <v>5.7265503489759775</v>
      </c>
      <c r="G288" s="31">
        <v>174.82693900000001</v>
      </c>
      <c r="H288" s="32">
        <v>6.66</v>
      </c>
      <c r="I288" s="32">
        <v>-0.19000592897900592</v>
      </c>
      <c r="J288" s="31">
        <v>-1076513816</v>
      </c>
      <c r="K288" s="32">
        <v>-5.5735466752244633</v>
      </c>
      <c r="L288" s="32">
        <v>40</v>
      </c>
      <c r="M288" s="32">
        <v>17.48</v>
      </c>
      <c r="N288" s="33">
        <v>30.893209658143785</v>
      </c>
      <c r="O288" s="34">
        <v>147.6363862303009</v>
      </c>
      <c r="P288" s="33">
        <v>4.9212128743433636</v>
      </c>
    </row>
    <row r="289" spans="1:16">
      <c r="A289" s="30" t="s">
        <v>515</v>
      </c>
      <c r="B289" s="30" t="s">
        <v>349</v>
      </c>
      <c r="C289" s="31">
        <v>13770402942</v>
      </c>
      <c r="D289" s="31">
        <v>1290150000</v>
      </c>
      <c r="E289" s="32">
        <v>8.700312581364436</v>
      </c>
      <c r="F289" s="32">
        <v>0.7492938014412136</v>
      </c>
      <c r="G289" s="31">
        <v>488.67153000000002</v>
      </c>
      <c r="H289" s="32">
        <v>9.41</v>
      </c>
      <c r="I289" s="32">
        <v>-0.11224960122033421</v>
      </c>
      <c r="J289" s="31">
        <v>-1119626416</v>
      </c>
      <c r="K289" s="32">
        <v>-10.370736018790039</v>
      </c>
      <c r="L289" s="32">
        <v>31.00414680463512</v>
      </c>
      <c r="M289" s="32">
        <v>37.869999999999997</v>
      </c>
      <c r="N289" s="33">
        <v>26.299787460961486</v>
      </c>
      <c r="O289" s="34">
        <v>851.12223507236354</v>
      </c>
      <c r="P289" s="33">
        <v>28.370741169078784</v>
      </c>
    </row>
    <row r="290" spans="1:16">
      <c r="A290" s="30" t="s">
        <v>142</v>
      </c>
      <c r="B290" s="30" t="s">
        <v>349</v>
      </c>
      <c r="C290" s="31">
        <v>3099745984</v>
      </c>
      <c r="D290" s="31">
        <v>1500000000</v>
      </c>
      <c r="E290" s="32">
        <v>30.288402381425641</v>
      </c>
      <c r="F290" s="32">
        <v>20.192268254283761</v>
      </c>
      <c r="G290" s="31">
        <v>2501.1703550000002</v>
      </c>
      <c r="H290" s="32">
        <v>1.05</v>
      </c>
      <c r="I290" s="32">
        <v>-1.1553978148514998E-2</v>
      </c>
      <c r="J290" s="31">
        <v>-110755372</v>
      </c>
      <c r="K290" s="32">
        <v>-13.543361129246174</v>
      </c>
      <c r="L290" s="32">
        <v>26.666666666666668</v>
      </c>
      <c r="M290" s="32">
        <v>83.85</v>
      </c>
      <c r="N290" s="33">
        <v>57.770533871025435</v>
      </c>
      <c r="O290" s="34">
        <v>630.41465269669493</v>
      </c>
      <c r="P290" s="33">
        <v>21.013821756556499</v>
      </c>
    </row>
    <row r="291" spans="1:16">
      <c r="A291" s="30" t="s">
        <v>342</v>
      </c>
      <c r="B291" s="30" t="s">
        <v>349</v>
      </c>
      <c r="C291" s="31">
        <v>34867255000</v>
      </c>
      <c r="D291" s="31">
        <v>1625000000</v>
      </c>
      <c r="E291" s="32">
        <v>4.1357708963863384</v>
      </c>
      <c r="F291" s="32">
        <v>4.1049835199864403E-2</v>
      </c>
      <c r="G291" s="31">
        <v>152.95793800000001</v>
      </c>
      <c r="H291" s="32">
        <v>63.25</v>
      </c>
      <c r="I291" s="32">
        <v>-4.1301040929374295</v>
      </c>
      <c r="J291" s="31">
        <v>-1935096000</v>
      </c>
      <c r="K291" s="32">
        <v>-52.06460041258935</v>
      </c>
      <c r="L291" s="32">
        <v>24.615384615384617</v>
      </c>
      <c r="M291" s="32">
        <v>9.41</v>
      </c>
      <c r="N291" s="33">
        <v>32.953772312255239</v>
      </c>
      <c r="O291" s="34">
        <v>543.5693657058963</v>
      </c>
      <c r="P291" s="33">
        <v>18.118978856863212</v>
      </c>
    </row>
    <row r="292" spans="1:16">
      <c r="A292" s="30" t="s">
        <v>169</v>
      </c>
      <c r="B292" s="30" t="s">
        <v>349</v>
      </c>
      <c r="C292" s="31">
        <v>6092873180</v>
      </c>
      <c r="D292" s="31">
        <v>1949455899</v>
      </c>
      <c r="E292" s="32">
        <v>4.6688341703963827</v>
      </c>
      <c r="F292" s="32">
        <v>3.9261347295789888E-2</v>
      </c>
      <c r="G292" s="31">
        <v>238.33388400000001</v>
      </c>
      <c r="H292" s="32">
        <v>55.35</v>
      </c>
      <c r="I292" s="32">
        <v>-40.644917533294361</v>
      </c>
      <c r="J292" s="31">
        <v>-246395102</v>
      </c>
      <c r="K292" s="32">
        <v>-482.62651681688055</v>
      </c>
      <c r="L292" s="32">
        <v>20.518545723716318</v>
      </c>
      <c r="M292" s="32">
        <v>7.94</v>
      </c>
      <c r="N292" s="33">
        <v>18.367108928461228</v>
      </c>
      <c r="O292" s="34">
        <v>976.27216563921115</v>
      </c>
      <c r="P292" s="33">
        <v>32.542405521307039</v>
      </c>
    </row>
    <row r="293" spans="1:16">
      <c r="A293" s="30" t="s">
        <v>248</v>
      </c>
      <c r="B293" s="30" t="s">
        <v>349</v>
      </c>
      <c r="C293" s="31">
        <v>15944511283</v>
      </c>
      <c r="D293" s="31">
        <v>1950000000</v>
      </c>
      <c r="E293" s="32">
        <v>2.0047838955228525</v>
      </c>
      <c r="F293" s="32">
        <v>6.4255894087270921E-2</v>
      </c>
      <c r="G293" s="31">
        <v>1199.2076440000001</v>
      </c>
      <c r="H293" s="32">
        <v>16.64</v>
      </c>
      <c r="I293" s="32">
        <v>-0.12203087404191847</v>
      </c>
      <c r="J293" s="31">
        <v>1209286139</v>
      </c>
      <c r="K293" s="32">
        <v>25.800345339110844</v>
      </c>
      <c r="L293" s="32">
        <v>20.512820512820515</v>
      </c>
      <c r="M293" s="32">
        <v>61.49</v>
      </c>
      <c r="N293" s="33">
        <v>77.954537839149765</v>
      </c>
      <c r="O293" s="34">
        <v>1190.8290266311687</v>
      </c>
      <c r="P293" s="33">
        <v>39.694300887705623</v>
      </c>
    </row>
    <row r="294" spans="1:16">
      <c r="A294" s="30" t="s">
        <v>668</v>
      </c>
      <c r="B294" s="30" t="s">
        <v>349</v>
      </c>
      <c r="C294" s="31">
        <v>9236034572</v>
      </c>
      <c r="D294" s="31">
        <v>1995840000</v>
      </c>
      <c r="E294" s="32">
        <v>0.71100066369921155</v>
      </c>
      <c r="F294" s="32">
        <v>8.2846817158668123E-3</v>
      </c>
      <c r="G294" s="31">
        <v>1250.3727839999999</v>
      </c>
      <c r="H294" s="32">
        <v>45</v>
      </c>
      <c r="I294" s="32">
        <v>-1.3653719436862275</v>
      </c>
      <c r="J294" s="31">
        <v>775924109</v>
      </c>
      <c r="K294" s="32">
        <v>110.60504372084152</v>
      </c>
      <c r="L294" s="32">
        <v>20.041686708353375</v>
      </c>
      <c r="M294" s="32">
        <v>62.64</v>
      </c>
      <c r="N294" s="33">
        <v>49.128707498160907</v>
      </c>
      <c r="O294" s="34">
        <v>2040.5943236624707</v>
      </c>
      <c r="P294" s="33">
        <v>68.019810788749027</v>
      </c>
    </row>
    <row r="295" spans="1:16">
      <c r="A295" s="30" t="s">
        <v>251</v>
      </c>
      <c r="B295" s="30" t="s">
        <v>349</v>
      </c>
      <c r="C295" s="31">
        <v>382411470000</v>
      </c>
      <c r="D295" s="31">
        <v>2100376000</v>
      </c>
      <c r="E295" s="32">
        <v>0.39451564698695724</v>
      </c>
      <c r="F295" s="32">
        <v>2.0196877754471345E-3</v>
      </c>
      <c r="G295" s="31">
        <v>1095.0032759999999</v>
      </c>
      <c r="H295" s="32">
        <v>92.6</v>
      </c>
      <c r="I295" s="32">
        <v>0.98493854069825215</v>
      </c>
      <c r="J295" s="31">
        <v>30614000</v>
      </c>
      <c r="K295" s="32">
        <v>6380.5764682824847</v>
      </c>
      <c r="L295" s="32">
        <v>19.044209227300254</v>
      </c>
      <c r="M295" s="32">
        <v>52.13</v>
      </c>
      <c r="N295" s="33">
        <v>85.220524625920405</v>
      </c>
      <c r="O295" s="34">
        <v>1067.431430557051</v>
      </c>
      <c r="P295" s="33">
        <v>35.581047685235035</v>
      </c>
    </row>
    <row r="296" spans="1:16">
      <c r="A296" s="30" t="s">
        <v>243</v>
      </c>
      <c r="B296" s="30" t="s">
        <v>349</v>
      </c>
      <c r="C296" s="31">
        <v>126462671000</v>
      </c>
      <c r="D296" s="31">
        <v>2435345000</v>
      </c>
      <c r="E296" s="32">
        <v>1.368969667242586</v>
      </c>
      <c r="F296" s="32">
        <v>1.7566423690003188E-2</v>
      </c>
      <c r="G296" s="31">
        <v>888.70126800000003</v>
      </c>
      <c r="H296" s="32">
        <v>32.880000000000003</v>
      </c>
      <c r="I296" s="32">
        <v>-0.33258617325412132</v>
      </c>
      <c r="J296" s="31">
        <v>6206650000</v>
      </c>
      <c r="K296" s="32">
        <v>12.556055198859289</v>
      </c>
      <c r="L296" s="32">
        <v>16.424777598245832</v>
      </c>
      <c r="M296" s="32">
        <v>36.49</v>
      </c>
      <c r="N296" s="33">
        <v>53.061316617320827</v>
      </c>
      <c r="O296" s="34">
        <v>1642.1501557379697</v>
      </c>
      <c r="P296" s="33">
        <v>54.738338524598994</v>
      </c>
    </row>
    <row r="297" spans="1:16">
      <c r="A297" s="30" t="s">
        <v>252</v>
      </c>
      <c r="B297" s="30" t="s">
        <v>349</v>
      </c>
      <c r="C297" s="31">
        <v>714571000000</v>
      </c>
      <c r="D297" s="31">
        <v>2536000000</v>
      </c>
      <c r="E297" s="32">
        <v>0.27860213921955729</v>
      </c>
      <c r="F297" s="32">
        <v>5.0860596159663313E-4</v>
      </c>
      <c r="G297" s="31">
        <v>667.62948400000005</v>
      </c>
      <c r="H297" s="32">
        <v>215.1</v>
      </c>
      <c r="I297" s="32">
        <v>4.0659167803335663</v>
      </c>
      <c r="J297" s="31">
        <v>2084000000</v>
      </c>
      <c r="K297" s="32">
        <v>262.84836852207292</v>
      </c>
      <c r="L297" s="32">
        <v>15.772870662460567</v>
      </c>
      <c r="M297" s="32">
        <v>26.32</v>
      </c>
      <c r="N297" s="33">
        <v>80.097979008971549</v>
      </c>
      <c r="O297" s="34">
        <v>2407.2607906219114</v>
      </c>
      <c r="P297" s="33">
        <v>80.242026354063711</v>
      </c>
    </row>
    <row r="298" spans="1:16">
      <c r="A298" s="30" t="s">
        <v>253</v>
      </c>
      <c r="B298" s="30" t="s">
        <v>349</v>
      </c>
      <c r="C298" s="31">
        <v>90551503000</v>
      </c>
      <c r="D298" s="31">
        <v>2616996000</v>
      </c>
      <c r="E298" s="32">
        <v>1.9645084035781069</v>
      </c>
      <c r="F298" s="32">
        <v>3.5746336340600093E-2</v>
      </c>
      <c r="G298" s="31">
        <v>934.14203199999997</v>
      </c>
      <c r="H298" s="32">
        <v>21.8</v>
      </c>
      <c r="I298" s="32">
        <v>0.18346683544909936</v>
      </c>
      <c r="J298" s="31">
        <v>545713000</v>
      </c>
      <c r="K298" s="32">
        <v>100.70662784284046</v>
      </c>
      <c r="L298" s="32">
        <v>15.284700473367174</v>
      </c>
      <c r="M298" s="32">
        <v>35.69</v>
      </c>
      <c r="N298" s="33">
        <v>47.458381006113314</v>
      </c>
      <c r="O298" s="34">
        <v>1765.93931858069</v>
      </c>
      <c r="P298" s="33">
        <v>58.864643952689669</v>
      </c>
    </row>
    <row r="299" spans="1:16">
      <c r="A299" s="30" t="s">
        <v>254</v>
      </c>
      <c r="B299" s="30" t="s">
        <v>349</v>
      </c>
      <c r="C299" s="31">
        <v>257153289000</v>
      </c>
      <c r="D299" s="31">
        <v>3063214000</v>
      </c>
      <c r="E299" s="32">
        <v>0.70582956307199551</v>
      </c>
      <c r="F299" s="32">
        <v>6.0637167974895469E-3</v>
      </c>
      <c r="G299" s="31">
        <v>1450.4123199999999</v>
      </c>
      <c r="H299" s="32">
        <v>39.08</v>
      </c>
      <c r="I299" s="32">
        <v>-0.80671384652507072</v>
      </c>
      <c r="J299" s="31">
        <v>1446830000</v>
      </c>
      <c r="K299" s="32">
        <v>80.453219797764774</v>
      </c>
      <c r="L299" s="32">
        <v>13.058180068385688</v>
      </c>
      <c r="M299" s="32">
        <v>47.34</v>
      </c>
      <c r="N299" s="33">
        <v>46.868671924932023</v>
      </c>
      <c r="O299" s="34">
        <v>461.87490853284214</v>
      </c>
      <c r="P299" s="33">
        <v>15.395830284428071</v>
      </c>
    </row>
    <row r="300" spans="1:16">
      <c r="A300" s="30" t="s">
        <v>677</v>
      </c>
      <c r="B300" s="30" t="s">
        <v>349</v>
      </c>
      <c r="C300" s="31">
        <v>43272614597</v>
      </c>
      <c r="D300" s="31">
        <v>20000000000</v>
      </c>
      <c r="E300" s="32">
        <v>7.6961557701927887</v>
      </c>
      <c r="F300" s="32">
        <v>0.38480778850963943</v>
      </c>
      <c r="G300" s="31">
        <v>3998.646272</v>
      </c>
      <c r="H300" s="32">
        <v>1.3</v>
      </c>
      <c r="I300" s="32">
        <v>-1.7001125158243147E-2</v>
      </c>
      <c r="J300" s="31">
        <v>-504124534</v>
      </c>
      <c r="K300" s="32">
        <v>-39.672736895602071</v>
      </c>
      <c r="L300" s="32">
        <v>2</v>
      </c>
      <c r="M300" s="32">
        <v>19.989999999999998</v>
      </c>
      <c r="N300" s="33">
        <v>12.16233413819895</v>
      </c>
      <c r="O300" s="34">
        <v>394.18386792091388</v>
      </c>
      <c r="P300" s="33">
        <v>13.139462264030463</v>
      </c>
    </row>
    <row r="301" spans="1:16">
      <c r="A301" s="25" t="s">
        <v>314</v>
      </c>
      <c r="B301" s="25" t="s">
        <v>376</v>
      </c>
      <c r="C301" s="26">
        <v>202339880</v>
      </c>
      <c r="D301" s="26">
        <v>18255333</v>
      </c>
      <c r="E301" s="27">
        <v>48.802011481289234</v>
      </c>
      <c r="F301" s="27">
        <v>51.409646747831097</v>
      </c>
      <c r="G301" s="26">
        <v>15.26498</v>
      </c>
      <c r="H301" s="27">
        <v>53.7</v>
      </c>
      <c r="I301" s="27">
        <v>-3.4797958684090982</v>
      </c>
      <c r="J301" s="26">
        <v>81750563</v>
      </c>
      <c r="K301" s="27">
        <v>11.611874966536927</v>
      </c>
      <c r="L301" s="27">
        <v>2191.1405286334684</v>
      </c>
      <c r="M301" s="27">
        <v>83.61</v>
      </c>
      <c r="N301" s="28">
        <v>44.748796694607449</v>
      </c>
      <c r="O301" s="29">
        <v>878.69060468559849</v>
      </c>
      <c r="P301" s="28">
        <v>29.289686822853284</v>
      </c>
    </row>
    <row r="302" spans="1:16">
      <c r="A302" s="25" t="s">
        <v>757</v>
      </c>
      <c r="B302" s="25" t="s">
        <v>376</v>
      </c>
      <c r="C302" s="26">
        <v>903452863</v>
      </c>
      <c r="D302" s="26">
        <v>49875000</v>
      </c>
      <c r="E302" s="27">
        <v>49.115552773188142</v>
      </c>
      <c r="F302" s="27">
        <v>49.23864939667984</v>
      </c>
      <c r="G302" s="26">
        <v>37.056989999999999</v>
      </c>
      <c r="H302" s="27">
        <v>21.98</v>
      </c>
      <c r="I302" s="27">
        <v>-0.44817721012019618</v>
      </c>
      <c r="J302" s="26">
        <v>-3766086</v>
      </c>
      <c r="K302" s="27">
        <v>-264.86384007162872</v>
      </c>
      <c r="L302" s="27">
        <v>802.00501253132836</v>
      </c>
      <c r="M302" s="27">
        <v>74.290000000000006</v>
      </c>
      <c r="N302" s="28">
        <v>9.0611392962528559</v>
      </c>
      <c r="O302" s="29">
        <v>1073.3660566328165</v>
      </c>
      <c r="P302" s="28">
        <v>35.778868554427213</v>
      </c>
    </row>
    <row r="303" spans="1:16">
      <c r="A303" s="25" t="s">
        <v>98</v>
      </c>
      <c r="B303" s="25" t="s">
        <v>376</v>
      </c>
      <c r="C303" s="26">
        <v>7603602013</v>
      </c>
      <c r="D303" s="26">
        <v>65000000</v>
      </c>
      <c r="E303" s="27">
        <v>36.481539392547347</v>
      </c>
      <c r="F303" s="27">
        <v>16.035841491229604</v>
      </c>
      <c r="G303" s="26">
        <v>31.101011</v>
      </c>
      <c r="H303" s="27">
        <v>35.26</v>
      </c>
      <c r="I303" s="27">
        <v>-0.14689672531971354</v>
      </c>
      <c r="J303" s="26">
        <v>100241054</v>
      </c>
      <c r="K303" s="27">
        <v>22.695292090603914</v>
      </c>
      <c r="L303" s="27">
        <v>615.38461538461536</v>
      </c>
      <c r="M303" s="27">
        <v>47.84</v>
      </c>
      <c r="N303" s="28">
        <v>15.291719785102396</v>
      </c>
      <c r="O303" s="29">
        <v>1176.6610149287956</v>
      </c>
      <c r="P303" s="28">
        <v>39.222033830959852</v>
      </c>
    </row>
    <row r="304" spans="1:16">
      <c r="A304" s="25" t="s">
        <v>92</v>
      </c>
      <c r="B304" s="25" t="s">
        <v>376</v>
      </c>
      <c r="C304" s="26">
        <v>4540468594</v>
      </c>
      <c r="D304" s="26">
        <v>80000000</v>
      </c>
      <c r="E304" s="27">
        <v>42.826977981108854</v>
      </c>
      <c r="F304" s="27">
        <v>25.492248798279078</v>
      </c>
      <c r="G304" s="26">
        <v>41.814453999999998</v>
      </c>
      <c r="H304" s="27">
        <v>22.34</v>
      </c>
      <c r="I304" s="27">
        <v>0.44318809672480691</v>
      </c>
      <c r="J304" s="26">
        <v>269179938</v>
      </c>
      <c r="K304" s="27">
        <v>6.2411783451707308</v>
      </c>
      <c r="L304" s="27">
        <v>500</v>
      </c>
      <c r="M304" s="27">
        <v>52.26</v>
      </c>
      <c r="N304" s="28">
        <v>36.326065491562922</v>
      </c>
      <c r="O304" s="29">
        <v>1673.1615366776953</v>
      </c>
      <c r="P304" s="28">
        <v>55.772051222589845</v>
      </c>
    </row>
    <row r="305" spans="1:16">
      <c r="A305" s="25" t="s">
        <v>70</v>
      </c>
      <c r="B305" s="25" t="s">
        <v>376</v>
      </c>
      <c r="C305" s="26">
        <v>2433900313</v>
      </c>
      <c r="D305" s="26">
        <v>128172525</v>
      </c>
      <c r="E305" s="27">
        <v>46.254290527350797</v>
      </c>
      <c r="F305" s="27">
        <v>12.888401374673593</v>
      </c>
      <c r="G305" s="26">
        <v>29.906797999999998</v>
      </c>
      <c r="H305" s="27">
        <v>28.92</v>
      </c>
      <c r="I305" s="27">
        <v>0.36984784106441992</v>
      </c>
      <c r="J305" s="26">
        <v>-9819135</v>
      </c>
      <c r="K305" s="27">
        <v>-365.49356944374426</v>
      </c>
      <c r="L305" s="27">
        <v>312.07936334249479</v>
      </c>
      <c r="M305" s="27">
        <v>23.33</v>
      </c>
      <c r="N305" s="28">
        <v>24.135031883223597</v>
      </c>
      <c r="O305" s="29">
        <v>2126.2529024925548</v>
      </c>
      <c r="P305" s="28">
        <v>70.875096749751819</v>
      </c>
    </row>
    <row r="306" spans="1:16">
      <c r="A306" s="25" t="s">
        <v>764</v>
      </c>
      <c r="B306" s="25" t="s">
        <v>376</v>
      </c>
      <c r="C306" s="26">
        <v>2150114200</v>
      </c>
      <c r="D306" s="26">
        <v>225000000</v>
      </c>
      <c r="E306" s="27">
        <v>30.377212837562031</v>
      </c>
      <c r="F306" s="27">
        <v>6.4290397539813817</v>
      </c>
      <c r="G306" s="26">
        <v>59.967219999999998</v>
      </c>
      <c r="H306" s="27">
        <v>21.96</v>
      </c>
      <c r="I306" s="27">
        <v>3.0844999999999998</v>
      </c>
      <c r="J306" s="26">
        <v>97725147</v>
      </c>
      <c r="K306" s="27">
        <v>48.349888898094981</v>
      </c>
      <c r="L306" s="27">
        <v>177.77777777777777</v>
      </c>
      <c r="M306" s="27">
        <v>26.65</v>
      </c>
      <c r="N306" s="28">
        <v>34.891291556059734</v>
      </c>
      <c r="O306" s="29">
        <v>0</v>
      </c>
      <c r="P306" s="28">
        <v>0</v>
      </c>
    </row>
    <row r="307" spans="1:16">
      <c r="A307" s="25" t="s">
        <v>105</v>
      </c>
      <c r="B307" s="25" t="s">
        <v>376</v>
      </c>
      <c r="C307" s="26">
        <v>2277044993</v>
      </c>
      <c r="D307" s="26">
        <v>265000000</v>
      </c>
      <c r="E307" s="27">
        <v>1.7467389257625476</v>
      </c>
      <c r="F307" s="27">
        <v>3.3459226621253668E-2</v>
      </c>
      <c r="G307" s="26">
        <v>112.25637500000001</v>
      </c>
      <c r="H307" s="27">
        <v>204</v>
      </c>
      <c r="I307" s="27">
        <v>20.488884221201715</v>
      </c>
      <c r="J307" s="26">
        <v>-401833475</v>
      </c>
      <c r="K307" s="27">
        <v>-129.91700106617549</v>
      </c>
      <c r="L307" s="27">
        <v>150.9433962264151</v>
      </c>
      <c r="M307" s="27">
        <v>42.36</v>
      </c>
      <c r="N307" s="28">
        <v>81.649200607338003</v>
      </c>
      <c r="O307" s="29">
        <v>3000</v>
      </c>
      <c r="P307" s="28">
        <v>100</v>
      </c>
    </row>
    <row r="308" spans="1:16">
      <c r="A308" s="25" t="s">
        <v>635</v>
      </c>
      <c r="B308" s="25" t="s">
        <v>376</v>
      </c>
      <c r="C308" s="26">
        <v>18936263841</v>
      </c>
      <c r="D308" s="26">
        <v>322600000</v>
      </c>
      <c r="E308" s="27">
        <v>2.9680780911425368</v>
      </c>
      <c r="F308" s="27">
        <v>5.9358000342830168E-2</v>
      </c>
      <c r="G308" s="26">
        <v>85.154841000000005</v>
      </c>
      <c r="H308" s="27">
        <v>158.30000000000001</v>
      </c>
      <c r="I308" s="27">
        <v>-1.3065704553912951</v>
      </c>
      <c r="J308" s="26">
        <v>610474964</v>
      </c>
      <c r="K308" s="27">
        <v>81.908354885459318</v>
      </c>
      <c r="L308" s="27">
        <v>123.99256044637322</v>
      </c>
      <c r="M308" s="27">
        <v>26.39</v>
      </c>
      <c r="N308" s="28">
        <v>71.554226529256525</v>
      </c>
      <c r="O308" s="29">
        <v>334.29436653777418</v>
      </c>
      <c r="P308" s="28">
        <v>11.14314555125914</v>
      </c>
    </row>
    <row r="309" spans="1:16">
      <c r="A309" s="25" t="s">
        <v>69</v>
      </c>
      <c r="B309" s="25" t="s">
        <v>376</v>
      </c>
      <c r="C309" s="26">
        <v>1771741339</v>
      </c>
      <c r="D309" s="26">
        <v>400000000</v>
      </c>
      <c r="E309" s="27">
        <v>1.4596912110824427</v>
      </c>
      <c r="F309" s="27">
        <v>5.21318289672301E-2</v>
      </c>
      <c r="G309" s="26">
        <v>398.89761299999998</v>
      </c>
      <c r="H309" s="27">
        <v>68.7</v>
      </c>
      <c r="I309" s="27">
        <v>3.6961151353295918E-2</v>
      </c>
      <c r="J309" s="26">
        <v>207480419</v>
      </c>
      <c r="K309" s="27">
        <v>134.95249399896383</v>
      </c>
      <c r="L309" s="27">
        <v>100</v>
      </c>
      <c r="M309" s="27">
        <v>99.72</v>
      </c>
      <c r="N309" s="28">
        <v>66.533330743728257</v>
      </c>
      <c r="O309" s="29">
        <v>1910.9290317301247</v>
      </c>
      <c r="P309" s="28">
        <v>63.697634391004158</v>
      </c>
    </row>
    <row r="310" spans="1:16">
      <c r="A310" s="25" t="s">
        <v>636</v>
      </c>
      <c r="B310" s="25" t="s">
        <v>376</v>
      </c>
      <c r="C310" s="26">
        <v>35674236000</v>
      </c>
      <c r="D310" s="26">
        <v>636584000</v>
      </c>
      <c r="E310" s="27">
        <v>34.366190821496531</v>
      </c>
      <c r="F310" s="27">
        <v>3.3740824876898148</v>
      </c>
      <c r="G310" s="26">
        <v>66.826561999999996</v>
      </c>
      <c r="H310" s="27">
        <v>17.43</v>
      </c>
      <c r="I310" s="27">
        <v>0.65178721050215671</v>
      </c>
      <c r="J310" s="26">
        <v>810045000</v>
      </c>
      <c r="K310" s="27">
        <v>12.573800220975379</v>
      </c>
      <c r="L310" s="27">
        <v>62.835383861360008</v>
      </c>
      <c r="M310" s="27">
        <v>10.49</v>
      </c>
      <c r="N310" s="28">
        <v>43.312089740225908</v>
      </c>
      <c r="O310" s="29">
        <v>2133.4822021526588</v>
      </c>
      <c r="P310" s="28">
        <v>71.116073405088628</v>
      </c>
    </row>
    <row r="311" spans="1:16">
      <c r="A311" s="25" t="s">
        <v>123</v>
      </c>
      <c r="B311" s="25" t="s">
        <v>376</v>
      </c>
      <c r="C311" s="26">
        <v>5623639508</v>
      </c>
      <c r="D311" s="26">
        <v>1705025558</v>
      </c>
      <c r="E311" s="27">
        <v>35.212624414946575</v>
      </c>
      <c r="F311" s="27">
        <v>24.296771836871596</v>
      </c>
      <c r="G311" s="26">
        <v>1420.090837</v>
      </c>
      <c r="H311" s="27">
        <v>0.8</v>
      </c>
      <c r="I311" s="27">
        <v>-1.963578091021323E-2</v>
      </c>
      <c r="J311" s="26">
        <v>-116222603</v>
      </c>
      <c r="K311" s="27">
        <v>-12.46979233721</v>
      </c>
      <c r="L311" s="27">
        <v>23.460058890214007</v>
      </c>
      <c r="M311" s="27">
        <v>83.28</v>
      </c>
      <c r="N311" s="28">
        <v>6.3158334581878233</v>
      </c>
      <c r="O311" s="29">
        <v>532.69674502400028</v>
      </c>
      <c r="P311" s="28">
        <v>17.756558167466675</v>
      </c>
    </row>
    <row r="312" spans="1:16">
      <c r="A312" s="25" t="s">
        <v>359</v>
      </c>
      <c r="B312" s="25" t="s">
        <v>376</v>
      </c>
      <c r="C312" s="26">
        <v>10008596677</v>
      </c>
      <c r="D312" s="26">
        <v>2640000000</v>
      </c>
      <c r="E312" s="27">
        <v>10.487350095390839</v>
      </c>
      <c r="F312" s="27">
        <v>1.3241603655796514</v>
      </c>
      <c r="G312" s="26">
        <v>1242.5161049999999</v>
      </c>
      <c r="H312" s="27">
        <v>3.07</v>
      </c>
      <c r="I312" s="27">
        <v>-9.6328483174441981E-2</v>
      </c>
      <c r="J312" s="26">
        <v>-490022606</v>
      </c>
      <c r="K312" s="27">
        <v>-16.162519653225957</v>
      </c>
      <c r="L312" s="27">
        <v>15.151515151515152</v>
      </c>
      <c r="M312" s="27">
        <v>47.06</v>
      </c>
      <c r="N312" s="28">
        <v>52.74028793581472</v>
      </c>
      <c r="O312" s="29">
        <v>171.83458906389535</v>
      </c>
      <c r="P312" s="28">
        <v>5.7278196354631783</v>
      </c>
    </row>
    <row r="313" spans="1:16">
      <c r="A313" s="25" t="s">
        <v>345</v>
      </c>
      <c r="B313" s="25" t="s">
        <v>376</v>
      </c>
      <c r="C313" s="26">
        <v>16202777314</v>
      </c>
      <c r="D313" s="26">
        <v>2650000000</v>
      </c>
      <c r="E313" s="27">
        <v>6.1814420129742285</v>
      </c>
      <c r="F313" s="27">
        <v>0.33323137536249209</v>
      </c>
      <c r="G313" s="26">
        <v>846.06924800000002</v>
      </c>
      <c r="H313" s="27">
        <v>7.65</v>
      </c>
      <c r="I313" s="27">
        <v>-0.33370734271666969</v>
      </c>
      <c r="J313" s="26">
        <v>51151779</v>
      </c>
      <c r="K313" s="27">
        <v>362.64623367253756</v>
      </c>
      <c r="L313" s="27">
        <v>15.09433962264151</v>
      </c>
      <c r="M313" s="27">
        <v>31.92</v>
      </c>
      <c r="N313" s="28">
        <v>51.941410134350868</v>
      </c>
      <c r="O313" s="29">
        <v>116.7948507030918</v>
      </c>
      <c r="P313" s="28">
        <v>3.8931616901030597</v>
      </c>
    </row>
    <row r="314" spans="1:16">
      <c r="A314" s="25" t="s">
        <v>395</v>
      </c>
      <c r="B314" s="25" t="s">
        <v>376</v>
      </c>
      <c r="C314" s="26">
        <v>386633607000</v>
      </c>
      <c r="D314" s="26">
        <v>6021689000</v>
      </c>
      <c r="E314" s="27">
        <v>0.92171400507547396</v>
      </c>
      <c r="F314" s="27">
        <v>1.7798336496919601E-3</v>
      </c>
      <c r="G314" s="26">
        <v>495.63727299999999</v>
      </c>
      <c r="H314" s="27">
        <v>87.25</v>
      </c>
      <c r="I314" s="27">
        <v>-4.2154317081070758E-2</v>
      </c>
      <c r="J314" s="26">
        <v>4518370000</v>
      </c>
      <c r="K314" s="27">
        <v>114.61329063356918</v>
      </c>
      <c r="L314" s="27">
        <v>6.6426545774781793</v>
      </c>
      <c r="M314" s="27">
        <v>8.26</v>
      </c>
      <c r="N314" s="28">
        <v>22.788018269674151</v>
      </c>
      <c r="O314" s="29">
        <v>1334.8773751896272</v>
      </c>
      <c r="P314" s="28">
        <v>44.495912506320906</v>
      </c>
    </row>
    <row r="315" spans="1:16">
      <c r="A315" s="65" t="s">
        <v>441</v>
      </c>
      <c r="B315" s="65" t="s">
        <v>393</v>
      </c>
      <c r="C315" s="66">
        <v>40007605000</v>
      </c>
      <c r="D315" s="66">
        <v>191012000</v>
      </c>
      <c r="E315" s="67">
        <v>1.1759190469834835</v>
      </c>
      <c r="F315" s="67">
        <v>1.4798695779980742E-2</v>
      </c>
      <c r="G315" s="66">
        <v>79.717928999999998</v>
      </c>
      <c r="H315" s="67">
        <v>426.75</v>
      </c>
      <c r="I315" s="67">
        <v>-0.50889750560645552</v>
      </c>
      <c r="J315" s="66">
        <v>1862105000</v>
      </c>
      <c r="K315" s="67">
        <v>42.672669908517513</v>
      </c>
      <c r="L315" s="67">
        <v>209.4109270621741</v>
      </c>
      <c r="M315" s="67">
        <v>41.73</v>
      </c>
      <c r="N315" s="68">
        <v>53.053771455378353</v>
      </c>
      <c r="O315" s="69">
        <v>1172.4404110872615</v>
      </c>
      <c r="P315" s="68">
        <v>39.08134703624205</v>
      </c>
    </row>
    <row r="316" spans="1:16">
      <c r="A316" s="65" t="s">
        <v>412</v>
      </c>
      <c r="B316" s="65" t="s">
        <v>393</v>
      </c>
      <c r="C316" s="66">
        <v>2598430651</v>
      </c>
      <c r="D316" s="66">
        <v>216000000</v>
      </c>
      <c r="E316" s="67">
        <v>19.958014245599472</v>
      </c>
      <c r="F316" s="67">
        <v>7.1075549307690427</v>
      </c>
      <c r="G316" s="66">
        <v>154.526747</v>
      </c>
      <c r="H316" s="67">
        <v>12.97</v>
      </c>
      <c r="I316" s="67">
        <v>-0.24697770358245738</v>
      </c>
      <c r="J316" s="66">
        <v>20464961</v>
      </c>
      <c r="K316" s="67">
        <v>137.2101319909674</v>
      </c>
      <c r="L316" s="67">
        <v>185.18518518518519</v>
      </c>
      <c r="M316" s="67">
        <v>71.540000000000006</v>
      </c>
      <c r="N316" s="68">
        <v>58.401626917072825</v>
      </c>
      <c r="O316" s="69">
        <v>801.09004828916727</v>
      </c>
      <c r="P316" s="68">
        <v>26.70300160963891</v>
      </c>
    </row>
    <row r="317" spans="1:16">
      <c r="A317" s="65" t="s">
        <v>444</v>
      </c>
      <c r="B317" s="65" t="s">
        <v>393</v>
      </c>
      <c r="C317" s="66">
        <v>8884541574</v>
      </c>
      <c r="D317" s="66">
        <v>400000000</v>
      </c>
      <c r="E317" s="67">
        <v>17.362919748584922</v>
      </c>
      <c r="F317" s="67">
        <v>1.4469099790487434</v>
      </c>
      <c r="G317" s="66">
        <v>79.448606999999996</v>
      </c>
      <c r="H317" s="67">
        <v>29</v>
      </c>
      <c r="I317" s="67">
        <v>0.94498087106023121</v>
      </c>
      <c r="J317" s="66">
        <v>72826471</v>
      </c>
      <c r="K317" s="67">
        <v>164.77525047176871</v>
      </c>
      <c r="L317" s="67">
        <v>100</v>
      </c>
      <c r="M317" s="67">
        <v>19.86</v>
      </c>
      <c r="N317" s="68">
        <v>20.278681507637572</v>
      </c>
      <c r="O317" s="69">
        <v>1655.7490909244245</v>
      </c>
      <c r="P317" s="68">
        <v>55.191636364147485</v>
      </c>
    </row>
    <row r="318" spans="1:16">
      <c r="A318" s="65" t="s">
        <v>392</v>
      </c>
      <c r="B318" s="65" t="s">
        <v>393</v>
      </c>
      <c r="C318" s="66">
        <v>2102739086</v>
      </c>
      <c r="D318" s="66">
        <v>500000000</v>
      </c>
      <c r="E318" s="67">
        <v>26.276927281231444</v>
      </c>
      <c r="F318" s="67">
        <v>3.5035903041641925</v>
      </c>
      <c r="G318" s="66">
        <v>109.220557</v>
      </c>
      <c r="H318" s="67">
        <v>13.94</v>
      </c>
      <c r="I318" s="67">
        <v>-0.75742641101376762</v>
      </c>
      <c r="J318" s="66">
        <v>36441663</v>
      </c>
      <c r="K318" s="67">
        <v>205.80839024827159</v>
      </c>
      <c r="L318" s="67">
        <v>80</v>
      </c>
      <c r="M318" s="67">
        <v>21.84</v>
      </c>
      <c r="N318" s="68">
        <v>17.293000450887352</v>
      </c>
      <c r="O318" s="69">
        <v>808.74330928535005</v>
      </c>
      <c r="P318" s="68">
        <v>26.958110309511667</v>
      </c>
    </row>
    <row r="319" spans="1:16">
      <c r="A319" s="30" t="s">
        <v>84</v>
      </c>
      <c r="B319" s="30" t="s">
        <v>605</v>
      </c>
      <c r="C319" s="31">
        <v>1981884130</v>
      </c>
      <c r="D319" s="31">
        <v>20000000</v>
      </c>
      <c r="E319" s="32">
        <v>28.31081738638073</v>
      </c>
      <c r="F319" s="32">
        <v>3.7647363545719057</v>
      </c>
      <c r="G319" s="31">
        <v>3.9666589999999999</v>
      </c>
      <c r="H319" s="32">
        <v>356.25</v>
      </c>
      <c r="I319" s="32">
        <v>-19.169283225724485</v>
      </c>
      <c r="J319" s="31">
        <v>-83036840</v>
      </c>
      <c r="K319" s="32">
        <v>-90.562213109265713</v>
      </c>
      <c r="L319" s="32">
        <v>2000</v>
      </c>
      <c r="M319" s="32">
        <v>19.829999999999998</v>
      </c>
      <c r="N319" s="33">
        <v>32.715736228460969</v>
      </c>
      <c r="O319" s="34">
        <v>799.03948776053971</v>
      </c>
      <c r="P319" s="33">
        <v>26.63464959201799</v>
      </c>
    </row>
    <row r="320" spans="1:16">
      <c r="A320" s="30" t="s">
        <v>38</v>
      </c>
      <c r="B320" s="30" t="s">
        <v>605</v>
      </c>
      <c r="C320" s="31">
        <v>-97528469</v>
      </c>
      <c r="D320" s="31">
        <v>42000000</v>
      </c>
      <c r="E320" s="32">
        <v>113.70110866540027</v>
      </c>
      <c r="F320" s="32">
        <v>142.48259231253166</v>
      </c>
      <c r="G320" s="31">
        <v>17.263808999999998</v>
      </c>
      <c r="H320" s="32">
        <v>20.38</v>
      </c>
      <c r="I320" s="32">
        <v>-0.6930957742689472</v>
      </c>
      <c r="J320" s="31">
        <v>-153589240</v>
      </c>
      <c r="K320" s="32">
        <v>-5.1956764679609062</v>
      </c>
      <c r="L320" s="32">
        <v>952.38095238095241</v>
      </c>
      <c r="M320" s="32">
        <v>41.1</v>
      </c>
      <c r="N320" s="33">
        <v>102.06882631398656</v>
      </c>
      <c r="O320" s="34">
        <v>498.93305894859742</v>
      </c>
      <c r="P320" s="33">
        <v>16.631101964953249</v>
      </c>
    </row>
    <row r="321" spans="1:16">
      <c r="A321" s="30" t="s">
        <v>94</v>
      </c>
      <c r="B321" s="30" t="s">
        <v>605</v>
      </c>
      <c r="C321" s="31">
        <v>3080653025</v>
      </c>
      <c r="D321" s="31">
        <v>72000000</v>
      </c>
      <c r="E321" s="32">
        <v>84.656084656084658</v>
      </c>
      <c r="F321" s="32">
        <v>31.777809555587336</v>
      </c>
      <c r="G321" s="31">
        <v>12.606714999999999</v>
      </c>
      <c r="H321" s="32">
        <v>37.5</v>
      </c>
      <c r="I321" s="32">
        <v>-2.4763813975347375</v>
      </c>
      <c r="J321" s="31">
        <v>46315316</v>
      </c>
      <c r="K321" s="32">
        <v>57.518769816878716</v>
      </c>
      <c r="L321" s="32">
        <v>555.55555555555554</v>
      </c>
      <c r="M321" s="32">
        <v>17.5</v>
      </c>
      <c r="N321" s="33">
        <v>52.822499176123891</v>
      </c>
      <c r="O321" s="34">
        <v>359.2585969368003</v>
      </c>
      <c r="P321" s="33">
        <v>11.97528656456001</v>
      </c>
    </row>
    <row r="322" spans="1:16">
      <c r="A322" s="30" t="s">
        <v>440</v>
      </c>
      <c r="B322" s="30" t="s">
        <v>605</v>
      </c>
      <c r="C322" s="31">
        <v>2531212102</v>
      </c>
      <c r="D322" s="31">
        <v>75000000</v>
      </c>
      <c r="E322" s="32">
        <v>14.697236919459144</v>
      </c>
      <c r="F322" s="32">
        <v>1.2022279688719135</v>
      </c>
      <c r="G322" s="31">
        <v>17.011634999999998</v>
      </c>
      <c r="H322" s="32">
        <v>160</v>
      </c>
      <c r="I322" s="32">
        <v>-7.605025988177629</v>
      </c>
      <c r="J322" s="31">
        <v>-204398626</v>
      </c>
      <c r="K322" s="32">
        <v>-59.809599698581145</v>
      </c>
      <c r="L322" s="32">
        <v>533.33333333333337</v>
      </c>
      <c r="M322" s="32">
        <v>22.68</v>
      </c>
      <c r="N322" s="33">
        <v>42.61632195758196</v>
      </c>
      <c r="O322" s="34">
        <v>1215.6481394006034</v>
      </c>
      <c r="P322" s="33">
        <v>40.521604646686782</v>
      </c>
    </row>
    <row r="323" spans="1:16">
      <c r="A323" s="30" t="s">
        <v>306</v>
      </c>
      <c r="B323" s="30" t="s">
        <v>605</v>
      </c>
      <c r="C323" s="31">
        <v>576980288</v>
      </c>
      <c r="D323" s="31">
        <v>77449591</v>
      </c>
      <c r="E323" s="32">
        <v>9.843990490058717</v>
      </c>
      <c r="F323" s="32">
        <v>1.6946920550441154</v>
      </c>
      <c r="G323" s="31">
        <v>54.217528999999999</v>
      </c>
      <c r="H323" s="32">
        <v>74.95</v>
      </c>
      <c r="I323" s="32">
        <v>3.0390401655068473</v>
      </c>
      <c r="J323" s="31">
        <v>-12886865</v>
      </c>
      <c r="K323" s="32">
        <v>-450.74727833340381</v>
      </c>
      <c r="L323" s="32">
        <v>516.46496106093059</v>
      </c>
      <c r="M323" s="32">
        <v>70</v>
      </c>
      <c r="N323" s="33">
        <v>22.057903006089337</v>
      </c>
      <c r="O323" s="34">
        <v>1839.4737623142073</v>
      </c>
      <c r="P323" s="33">
        <v>61.315792077140244</v>
      </c>
    </row>
    <row r="324" spans="1:16">
      <c r="A324" s="30" t="s">
        <v>37</v>
      </c>
      <c r="B324" s="30" t="s">
        <v>605</v>
      </c>
      <c r="C324" s="31">
        <v>674554994</v>
      </c>
      <c r="D324" s="31">
        <v>112400000</v>
      </c>
      <c r="E324" s="32">
        <v>77.218316642457779</v>
      </c>
      <c r="F324" s="32">
        <v>137.39913993319888</v>
      </c>
      <c r="G324" s="31">
        <v>100.007176</v>
      </c>
      <c r="H324" s="32">
        <v>5.18</v>
      </c>
      <c r="I324" s="32">
        <v>-0.11332315248551783</v>
      </c>
      <c r="J324" s="31">
        <v>11423592</v>
      </c>
      <c r="K324" s="32">
        <v>49.196434886680123</v>
      </c>
      <c r="L324" s="32">
        <v>355.87188612099646</v>
      </c>
      <c r="M324" s="32">
        <v>88.97</v>
      </c>
      <c r="N324" s="33">
        <v>27.497852149847908</v>
      </c>
      <c r="O324" s="34">
        <v>176.89550719855674</v>
      </c>
      <c r="P324" s="33">
        <v>5.8965169066185581</v>
      </c>
    </row>
    <row r="325" spans="1:16">
      <c r="A325" s="30" t="s">
        <v>487</v>
      </c>
      <c r="B325" s="30" t="s">
        <v>605</v>
      </c>
      <c r="C325" s="31">
        <v>3548163984</v>
      </c>
      <c r="D325" s="31">
        <v>132000000</v>
      </c>
      <c r="E325" s="32">
        <v>11.214476812975775</v>
      </c>
      <c r="F325" s="32">
        <v>1.2493846716773367</v>
      </c>
      <c r="G325" s="31">
        <v>51.506743</v>
      </c>
      <c r="H325" s="32">
        <v>69.25</v>
      </c>
      <c r="I325" s="32">
        <v>1.6884544725741224</v>
      </c>
      <c r="J325" s="31">
        <v>-103901230</v>
      </c>
      <c r="K325" s="32">
        <v>-86.389737638332093</v>
      </c>
      <c r="L325" s="32">
        <v>303.030303030303</v>
      </c>
      <c r="M325" s="32">
        <v>39.020000000000003</v>
      </c>
      <c r="N325" s="33">
        <v>16.988510926249347</v>
      </c>
      <c r="O325" s="34">
        <v>1229.197598345022</v>
      </c>
      <c r="P325" s="33">
        <v>40.973253278167398</v>
      </c>
    </row>
    <row r="326" spans="1:16">
      <c r="A326" s="30" t="s">
        <v>380</v>
      </c>
      <c r="B326" s="30" t="s">
        <v>605</v>
      </c>
      <c r="C326" s="31">
        <v>4751651642</v>
      </c>
      <c r="D326" s="31">
        <v>262500000</v>
      </c>
      <c r="E326" s="32">
        <v>61.098283653746101</v>
      </c>
      <c r="F326" s="32">
        <v>33.250766614283592</v>
      </c>
      <c r="G326" s="31">
        <v>75.351630999999998</v>
      </c>
      <c r="H326" s="32">
        <v>8.69</v>
      </c>
      <c r="I326" s="32">
        <v>-6.4462097715341429</v>
      </c>
      <c r="J326" s="31">
        <v>-20576283</v>
      </c>
      <c r="K326" s="32">
        <v>-89.301843292104792</v>
      </c>
      <c r="L326" s="32">
        <v>152.38095238095238</v>
      </c>
      <c r="M326" s="32">
        <v>28.7</v>
      </c>
      <c r="N326" s="33">
        <v>67.709360458601765</v>
      </c>
      <c r="O326" s="34">
        <v>470</v>
      </c>
      <c r="P326" s="33">
        <v>15.666666666666666</v>
      </c>
    </row>
    <row r="327" spans="1:16">
      <c r="A327" s="30" t="s">
        <v>197</v>
      </c>
      <c r="B327" s="30" t="s">
        <v>605</v>
      </c>
      <c r="C327" s="31">
        <v>8818140480</v>
      </c>
      <c r="D327" s="31">
        <v>390000000</v>
      </c>
      <c r="E327" s="32">
        <v>58.617839413263574</v>
      </c>
      <c r="F327" s="32">
        <v>16.700239149077941</v>
      </c>
      <c r="G327" s="31">
        <v>74.35284</v>
      </c>
      <c r="H327" s="32">
        <v>9.18</v>
      </c>
      <c r="I327" s="32">
        <v>-0.80855258619506643</v>
      </c>
      <c r="J327" s="31">
        <v>-173746692</v>
      </c>
      <c r="K327" s="32">
        <v>-20.201823468385804</v>
      </c>
      <c r="L327" s="32">
        <v>102.56410256410257</v>
      </c>
      <c r="M327" s="32">
        <v>19.059999999999999</v>
      </c>
      <c r="N327" s="33">
        <v>15.224085130305236</v>
      </c>
      <c r="O327" s="34">
        <v>320.05421639854433</v>
      </c>
      <c r="P327" s="33">
        <v>10.668473879951478</v>
      </c>
    </row>
    <row r="328" spans="1:16">
      <c r="A328" s="30" t="s">
        <v>109</v>
      </c>
      <c r="B328" s="30" t="s">
        <v>605</v>
      </c>
      <c r="C328" s="31">
        <v>1566155489</v>
      </c>
      <c r="D328" s="31">
        <v>500000000</v>
      </c>
      <c r="E328" s="32">
        <v>47.875523638539796</v>
      </c>
      <c r="F328" s="32">
        <v>23.937761819269898</v>
      </c>
      <c r="G328" s="31">
        <v>167.149394</v>
      </c>
      <c r="H328" s="32">
        <v>5</v>
      </c>
      <c r="I328" s="32">
        <v>-1.5691268090954225E-2</v>
      </c>
      <c r="J328" s="31">
        <v>-66095130</v>
      </c>
      <c r="K328" s="32">
        <v>-30.259415481897079</v>
      </c>
      <c r="L328" s="32">
        <v>80</v>
      </c>
      <c r="M328" s="32">
        <v>33.42</v>
      </c>
      <c r="N328" s="33">
        <v>51.975341031264463</v>
      </c>
      <c r="O328" s="34">
        <v>1255.9262296881127</v>
      </c>
      <c r="P328" s="33">
        <v>41.864207656270423</v>
      </c>
    </row>
    <row r="329" spans="1:16">
      <c r="A329" s="30" t="s">
        <v>198</v>
      </c>
      <c r="B329" s="30" t="s">
        <v>605</v>
      </c>
      <c r="C329" s="31">
        <v>6529421000</v>
      </c>
      <c r="D329" s="31">
        <v>500000000</v>
      </c>
      <c r="E329" s="32">
        <v>36.630036630036628</v>
      </c>
      <c r="F329" s="32">
        <v>9.1575091575091569</v>
      </c>
      <c r="G329" s="31">
        <v>124.820319</v>
      </c>
      <c r="H329" s="32">
        <v>8.75</v>
      </c>
      <c r="I329" s="32">
        <v>-0.90202474804298494</v>
      </c>
      <c r="J329" s="31">
        <v>-116951000</v>
      </c>
      <c r="K329" s="32">
        <v>-34.20235825260152</v>
      </c>
      <c r="L329" s="32">
        <v>80</v>
      </c>
      <c r="M329" s="32">
        <v>24.96</v>
      </c>
      <c r="N329" s="33">
        <v>18.927681921989098</v>
      </c>
      <c r="O329" s="34">
        <v>470</v>
      </c>
      <c r="P329" s="33">
        <v>15.666666666666666</v>
      </c>
    </row>
    <row r="330" spans="1:16">
      <c r="A330" s="30" t="s">
        <v>534</v>
      </c>
      <c r="B330" s="30" t="s">
        <v>605</v>
      </c>
      <c r="C330" s="31">
        <v>16816639000</v>
      </c>
      <c r="D330" s="31">
        <v>590000000</v>
      </c>
      <c r="E330" s="32">
        <v>14.183687978721633</v>
      </c>
      <c r="F330" s="32">
        <v>0.89037589320286459</v>
      </c>
      <c r="G330" s="31">
        <v>100.037674</v>
      </c>
      <c r="H330" s="32">
        <v>28.2</v>
      </c>
      <c r="I330" s="32">
        <v>-0.568859079338079</v>
      </c>
      <c r="J330" s="31">
        <v>-142397000</v>
      </c>
      <c r="K330" s="32">
        <v>-111.87033434693147</v>
      </c>
      <c r="L330" s="32">
        <v>67.79661016949153</v>
      </c>
      <c r="M330" s="32">
        <v>16.95</v>
      </c>
      <c r="N330" s="33">
        <v>20.457188238176638</v>
      </c>
      <c r="O330" s="34">
        <v>151.3031543199466</v>
      </c>
      <c r="P330" s="33">
        <v>5.043438477331553</v>
      </c>
    </row>
    <row r="331" spans="1:16">
      <c r="A331" s="30" t="s">
        <v>163</v>
      </c>
      <c r="B331" s="30" t="s">
        <v>605</v>
      </c>
      <c r="C331" s="31">
        <v>2210494206</v>
      </c>
      <c r="D331" s="31">
        <v>735000000</v>
      </c>
      <c r="E331" s="32">
        <v>36.697029880932718</v>
      </c>
      <c r="F331" s="32">
        <v>7.1325616872561159</v>
      </c>
      <c r="G331" s="31">
        <v>139.25645700000001</v>
      </c>
      <c r="H331" s="32">
        <v>7.83</v>
      </c>
      <c r="I331" s="32">
        <v>-0.16419386812071934</v>
      </c>
      <c r="J331" s="31">
        <v>-78670547</v>
      </c>
      <c r="K331" s="32">
        <v>-65.399316468461819</v>
      </c>
      <c r="L331" s="32">
        <v>54.42176870748299</v>
      </c>
      <c r="M331" s="32">
        <v>18.940000000000001</v>
      </c>
      <c r="N331" s="33">
        <v>41.98645751514745</v>
      </c>
      <c r="O331" s="34">
        <v>211.24824608131735</v>
      </c>
      <c r="P331" s="33">
        <v>7.0416082027105782</v>
      </c>
    </row>
    <row r="332" spans="1:16">
      <c r="A332" s="30" t="s">
        <v>415</v>
      </c>
      <c r="B332" s="30" t="s">
        <v>605</v>
      </c>
      <c r="C332" s="31">
        <v>7934593883</v>
      </c>
      <c r="D332" s="31">
        <v>1049040806</v>
      </c>
      <c r="E332" s="32">
        <v>50.723700155653759</v>
      </c>
      <c r="F332" s="32">
        <v>12.088114176669539</v>
      </c>
      <c r="G332" s="31">
        <v>160.647257</v>
      </c>
      <c r="H332" s="32">
        <v>4.91</v>
      </c>
      <c r="I332" s="32">
        <v>-0.11174446003903338</v>
      </c>
      <c r="J332" s="31">
        <v>-63498082</v>
      </c>
      <c r="K332" s="32">
        <v>-66.083306642238426</v>
      </c>
      <c r="L332" s="32">
        <v>38.130070604708202</v>
      </c>
      <c r="M332" s="32">
        <v>15.31</v>
      </c>
      <c r="N332" s="33">
        <v>40.922094868266967</v>
      </c>
      <c r="O332" s="34">
        <v>572.29506437709574</v>
      </c>
      <c r="P332" s="33">
        <v>19.076502145903191</v>
      </c>
    </row>
    <row r="333" spans="1:16">
      <c r="A333" s="40" t="s">
        <v>71</v>
      </c>
      <c r="B333" s="40" t="s">
        <v>255</v>
      </c>
      <c r="C333" s="41">
        <v>336306420</v>
      </c>
      <c r="D333" s="41">
        <v>3750000</v>
      </c>
      <c r="E333" s="42">
        <v>13.472129952165519</v>
      </c>
      <c r="F333" s="42">
        <v>0.89814199681103457</v>
      </c>
      <c r="G333" s="41">
        <v>7.3957799999999996E-4</v>
      </c>
      <c r="H333" s="42">
        <v>4015</v>
      </c>
      <c r="I333" s="42">
        <v>-172.44096534063738</v>
      </c>
      <c r="J333" s="41">
        <v>-10342879</v>
      </c>
      <c r="K333" s="42">
        <v>-1450.2731782901067</v>
      </c>
      <c r="L333" s="42">
        <v>10666.666666666666</v>
      </c>
      <c r="M333" s="42">
        <v>19.72</v>
      </c>
      <c r="N333" s="43">
        <v>43.578571089344692</v>
      </c>
      <c r="O333" s="44">
        <v>71.70593614665222</v>
      </c>
      <c r="P333" s="43">
        <v>2.390197871555074</v>
      </c>
    </row>
    <row r="334" spans="1:16">
      <c r="A334" s="40" t="s">
        <v>39</v>
      </c>
      <c r="B334" s="40" t="s">
        <v>255</v>
      </c>
      <c r="C334" s="41">
        <v>638570889</v>
      </c>
      <c r="D334" s="41">
        <v>10721700</v>
      </c>
      <c r="E334" s="42">
        <v>67.951838832303991</v>
      </c>
      <c r="F334" s="42">
        <v>58.144824555246053</v>
      </c>
      <c r="G334" s="41">
        <v>5.1827810000000003</v>
      </c>
      <c r="H334" s="42">
        <v>113.6</v>
      </c>
      <c r="I334" s="42">
        <v>-3.7040079572821298</v>
      </c>
      <c r="J334" s="41">
        <v>5814918</v>
      </c>
      <c r="K334" s="42">
        <v>200.97709030462681</v>
      </c>
      <c r="L334" s="42">
        <v>3730.7516531893261</v>
      </c>
      <c r="M334" s="42">
        <v>48.33</v>
      </c>
      <c r="N334" s="43">
        <v>36.620577973153658</v>
      </c>
      <c r="O334" s="44">
        <v>651.94716211845184</v>
      </c>
      <c r="P334" s="43">
        <v>21.731572070615062</v>
      </c>
    </row>
    <row r="335" spans="1:16">
      <c r="A335" s="40" t="s">
        <v>320</v>
      </c>
      <c r="B335" s="40" t="s">
        <v>255</v>
      </c>
      <c r="C335" s="41">
        <v>1138168471</v>
      </c>
      <c r="D335" s="41">
        <v>10994134</v>
      </c>
      <c r="E335" s="42">
        <v>36.149512594414887</v>
      </c>
      <c r="F335" s="42">
        <v>2.107738952754195</v>
      </c>
      <c r="G335" s="41">
        <v>7.01302E-4</v>
      </c>
      <c r="H335" s="42">
        <v>1580</v>
      </c>
      <c r="I335" s="42">
        <v>-41.301173229636788</v>
      </c>
      <c r="J335" s="41">
        <v>164509463</v>
      </c>
      <c r="K335" s="42">
        <v>104.2544831600356</v>
      </c>
      <c r="L335" s="42">
        <v>3638.303844577481</v>
      </c>
      <c r="M335" s="42">
        <v>6.37</v>
      </c>
      <c r="N335" s="43">
        <v>73.797606369392582</v>
      </c>
      <c r="O335" s="44">
        <v>799.73400317977575</v>
      </c>
      <c r="P335" s="43">
        <v>26.657800105992525</v>
      </c>
    </row>
    <row r="336" spans="1:16">
      <c r="A336" s="40" t="s">
        <v>45</v>
      </c>
      <c r="B336" s="40" t="s">
        <v>255</v>
      </c>
      <c r="C336" s="41">
        <v>879240094</v>
      </c>
      <c r="D336" s="41">
        <v>14175000</v>
      </c>
      <c r="E336" s="42">
        <v>19.859104247779857</v>
      </c>
      <c r="F336" s="42">
        <v>3.9800994564253362</v>
      </c>
      <c r="G336" s="41">
        <v>5.5196949999999996</v>
      </c>
      <c r="H336" s="42">
        <v>365</v>
      </c>
      <c r="I336" s="42">
        <v>-24.897599150072438</v>
      </c>
      <c r="J336" s="41">
        <v>-27853019</v>
      </c>
      <c r="K336" s="42">
        <v>-179.14036535859901</v>
      </c>
      <c r="L336" s="42">
        <v>2821.8694885361551</v>
      </c>
      <c r="M336" s="42">
        <v>38.93</v>
      </c>
      <c r="N336" s="43">
        <v>61.984161215976336</v>
      </c>
      <c r="O336" s="44">
        <v>1165.1133228153024</v>
      </c>
      <c r="P336" s="43">
        <v>38.837110760510079</v>
      </c>
    </row>
    <row r="337" spans="1:16">
      <c r="A337" s="40" t="s">
        <v>482</v>
      </c>
      <c r="B337" s="40" t="s">
        <v>255</v>
      </c>
      <c r="C337" s="41">
        <v>3023972122</v>
      </c>
      <c r="D337" s="41">
        <v>21000000</v>
      </c>
      <c r="E337" s="42">
        <v>15.382450304734995</v>
      </c>
      <c r="F337" s="42">
        <v>1.4362698697231555</v>
      </c>
      <c r="G337" s="41">
        <v>4.9969520000000003</v>
      </c>
      <c r="H337" s="42">
        <v>520.5</v>
      </c>
      <c r="I337" s="42">
        <v>16.214180596473454</v>
      </c>
      <c r="J337" s="41">
        <v>40710262</v>
      </c>
      <c r="K337" s="42">
        <v>263.07863113236658</v>
      </c>
      <c r="L337" s="42">
        <v>1904.7619047619048</v>
      </c>
      <c r="M337" s="42">
        <v>23.79</v>
      </c>
      <c r="N337" s="43">
        <v>39.157529117534942</v>
      </c>
      <c r="O337" s="44">
        <v>2348.484872516573</v>
      </c>
      <c r="P337" s="43">
        <v>78.282829083885773</v>
      </c>
    </row>
    <row r="338" spans="1:16">
      <c r="A338" s="40" t="s">
        <v>448</v>
      </c>
      <c r="B338" s="40" t="s">
        <v>255</v>
      </c>
      <c r="C338" s="41">
        <v>447250420</v>
      </c>
      <c r="D338" s="41">
        <v>23850000</v>
      </c>
      <c r="E338" s="42">
        <v>20.202163270067359</v>
      </c>
      <c r="F338" s="42">
        <v>4.7587127576537247</v>
      </c>
      <c r="G338" s="41">
        <v>10.082440999999999</v>
      </c>
      <c r="H338" s="42">
        <v>196.4</v>
      </c>
      <c r="I338" s="42">
        <v>-13.296024610658238</v>
      </c>
      <c r="J338" s="41">
        <v>5945065</v>
      </c>
      <c r="K338" s="42">
        <v>714.08807136675546</v>
      </c>
      <c r="L338" s="42">
        <v>1677.1488469601677</v>
      </c>
      <c r="M338" s="42">
        <v>42.27</v>
      </c>
      <c r="N338" s="43">
        <v>43.569757440233438</v>
      </c>
      <c r="O338" s="44">
        <v>758.79401008810066</v>
      </c>
      <c r="P338" s="43">
        <v>25.293133669603357</v>
      </c>
    </row>
    <row r="339" spans="1:16">
      <c r="A339" s="40" t="s">
        <v>102</v>
      </c>
      <c r="B339" s="40" t="s">
        <v>255</v>
      </c>
      <c r="C339" s="41">
        <v>1186366071</v>
      </c>
      <c r="D339" s="41">
        <v>46656000</v>
      </c>
      <c r="E339" s="42">
        <v>58.708856720019931</v>
      </c>
      <c r="F339" s="42">
        <v>46.604983297785473</v>
      </c>
      <c r="G339" s="41">
        <v>24.81212</v>
      </c>
      <c r="H339" s="42">
        <v>27.46</v>
      </c>
      <c r="I339" s="42">
        <v>-0.15260363802126875</v>
      </c>
      <c r="J339" s="41">
        <v>-1305327</v>
      </c>
      <c r="K339" s="42">
        <v>-965.05473341162792</v>
      </c>
      <c r="L339" s="42">
        <v>857.33882030178324</v>
      </c>
      <c r="M339" s="42">
        <v>53.18</v>
      </c>
      <c r="N339" s="43">
        <v>25.26565196327811</v>
      </c>
      <c r="O339" s="44">
        <v>713.40225459737439</v>
      </c>
      <c r="P339" s="43">
        <v>23.780075153245814</v>
      </c>
    </row>
    <row r="340" spans="1:16">
      <c r="A340" s="40" t="s">
        <v>548</v>
      </c>
      <c r="B340" s="40" t="s">
        <v>255</v>
      </c>
      <c r="C340" s="41">
        <v>1321868358</v>
      </c>
      <c r="D340" s="41">
        <v>55000000</v>
      </c>
      <c r="E340" s="42">
        <v>12.959058446649502</v>
      </c>
      <c r="F340" s="42">
        <v>1.5201241579647509</v>
      </c>
      <c r="G340" s="41">
        <v>18.044423999999999</v>
      </c>
      <c r="H340" s="42">
        <v>171.1</v>
      </c>
      <c r="I340" s="42">
        <v>11.702220143161384</v>
      </c>
      <c r="J340" s="41">
        <v>-13999310</v>
      </c>
      <c r="K340" s="42">
        <v>-608.95858438737332</v>
      </c>
      <c r="L340" s="42">
        <v>727.27272727272725</v>
      </c>
      <c r="M340" s="42">
        <v>32.799999999999997</v>
      </c>
      <c r="N340" s="43">
        <v>13.254380886264096</v>
      </c>
      <c r="O340" s="44">
        <v>3000</v>
      </c>
      <c r="P340" s="43">
        <v>100</v>
      </c>
    </row>
    <row r="341" spans="1:16">
      <c r="A341" s="40" t="s">
        <v>179</v>
      </c>
      <c r="B341" s="40" t="s">
        <v>255</v>
      </c>
      <c r="C341" s="41">
        <v>353515478</v>
      </c>
      <c r="D341" s="41">
        <v>73500000</v>
      </c>
      <c r="E341" s="42">
        <v>34.184236056452654</v>
      </c>
      <c r="F341" s="42">
        <v>15.503054900885557</v>
      </c>
      <c r="G341" s="41">
        <v>39.640771000000001</v>
      </c>
      <c r="H341" s="42">
        <v>29.52</v>
      </c>
      <c r="I341" s="42">
        <v>0.12533994256220637</v>
      </c>
      <c r="J341" s="41">
        <v>-4041987</v>
      </c>
      <c r="K341" s="42">
        <v>-545.52377333227446</v>
      </c>
      <c r="L341" s="42">
        <v>544.21768707482988</v>
      </c>
      <c r="M341" s="42">
        <v>53.93</v>
      </c>
      <c r="N341" s="43">
        <v>24.022392231959646</v>
      </c>
      <c r="O341" s="44">
        <v>1193.3785563320127</v>
      </c>
      <c r="P341" s="43">
        <v>39.779285211067091</v>
      </c>
    </row>
    <row r="342" spans="1:16">
      <c r="A342" s="40" t="s">
        <v>308</v>
      </c>
      <c r="B342" s="40" t="s">
        <v>255</v>
      </c>
      <c r="C342" s="41">
        <v>862192368</v>
      </c>
      <c r="D342" s="41">
        <v>93600000</v>
      </c>
      <c r="E342" s="42">
        <v>82.644710743884303</v>
      </c>
      <c r="F342" s="42">
        <v>126.13661590946933</v>
      </c>
      <c r="G342" s="41">
        <v>62.294471000000001</v>
      </c>
      <c r="H342" s="42">
        <v>7.77</v>
      </c>
      <c r="I342" s="42">
        <v>-1.2956112544209475E-2</v>
      </c>
      <c r="J342" s="41">
        <v>-2782893</v>
      </c>
      <c r="K342" s="42">
        <v>-235.4384448126464</v>
      </c>
      <c r="L342" s="42">
        <v>427.35042735042737</v>
      </c>
      <c r="M342" s="42">
        <v>66.55</v>
      </c>
      <c r="N342" s="43">
        <v>23.058113989368483</v>
      </c>
      <c r="O342" s="44">
        <v>409.16260802830061</v>
      </c>
      <c r="P342" s="43">
        <v>13.638753600943353</v>
      </c>
    </row>
    <row r="343" spans="1:16">
      <c r="A343" s="40" t="s">
        <v>10</v>
      </c>
      <c r="B343" s="40" t="s">
        <v>255</v>
      </c>
      <c r="C343" s="41">
        <v>9551963345</v>
      </c>
      <c r="D343" s="41">
        <v>100000000</v>
      </c>
      <c r="E343" s="42">
        <v>8.2852581230741951</v>
      </c>
      <c r="F343" s="42">
        <v>0.79665943491098035</v>
      </c>
      <c r="G343" s="41">
        <v>45.468504000000003</v>
      </c>
      <c r="H343" s="42">
        <v>106.2</v>
      </c>
      <c r="I343" s="42">
        <v>2.4691172081133885</v>
      </c>
      <c r="J343" s="41">
        <v>58835982</v>
      </c>
      <c r="K343" s="42">
        <v>176.76258042230009</v>
      </c>
      <c r="L343" s="42">
        <v>400</v>
      </c>
      <c r="M343" s="42">
        <v>45.46</v>
      </c>
      <c r="N343" s="43">
        <v>17.27077558124892</v>
      </c>
      <c r="O343" s="44">
        <v>1070.4074817609685</v>
      </c>
      <c r="P343" s="43">
        <v>35.68024939203228</v>
      </c>
    </row>
    <row r="344" spans="1:16">
      <c r="A344" s="40" t="s">
        <v>87</v>
      </c>
      <c r="B344" s="40" t="s">
        <v>255</v>
      </c>
      <c r="C344" s="41">
        <v>3143931773</v>
      </c>
      <c r="D344" s="41">
        <v>119000000</v>
      </c>
      <c r="E344" s="42">
        <v>66.502702922557049</v>
      </c>
      <c r="F344" s="42">
        <v>23.285260126945744</v>
      </c>
      <c r="G344" s="41">
        <v>24.496238000000002</v>
      </c>
      <c r="H344" s="42">
        <v>24.56</v>
      </c>
      <c r="I344" s="42">
        <v>-0.39627908561729086</v>
      </c>
      <c r="J344" s="41">
        <v>-53375203</v>
      </c>
      <c r="K344" s="42">
        <v>-53.507993215501216</v>
      </c>
      <c r="L344" s="42">
        <v>336.1344537815126</v>
      </c>
      <c r="M344" s="42">
        <v>20.58</v>
      </c>
      <c r="N344" s="43">
        <v>16.978167674945848</v>
      </c>
      <c r="O344" s="44">
        <v>211.54553952191645</v>
      </c>
      <c r="P344" s="43">
        <v>7.0515179840638815</v>
      </c>
    </row>
    <row r="345" spans="1:16">
      <c r="A345" s="40" t="s">
        <v>40</v>
      </c>
      <c r="B345" s="40" t="s">
        <v>255</v>
      </c>
      <c r="C345" s="41">
        <v>1508599655</v>
      </c>
      <c r="D345" s="41">
        <v>119728125</v>
      </c>
      <c r="E345" s="42">
        <v>168.71455884521174</v>
      </c>
      <c r="F345" s="42">
        <v>352.28681407399421</v>
      </c>
      <c r="G345" s="41">
        <v>53.051453000000002</v>
      </c>
      <c r="H345" s="42">
        <v>4.47</v>
      </c>
      <c r="I345" s="42">
        <v>-3.6836370237465665E-2</v>
      </c>
      <c r="J345" s="41">
        <v>-17925929</v>
      </c>
      <c r="K345" s="42">
        <v>-26.716188600323029</v>
      </c>
      <c r="L345" s="42">
        <v>334.0902565708767</v>
      </c>
      <c r="M345" s="42">
        <v>44.3</v>
      </c>
      <c r="N345" s="43">
        <v>16.801412268278604</v>
      </c>
      <c r="O345" s="44">
        <v>318.41807765142067</v>
      </c>
      <c r="P345" s="43">
        <v>10.613935921714022</v>
      </c>
    </row>
    <row r="346" spans="1:16">
      <c r="A346" s="40" t="s">
        <v>421</v>
      </c>
      <c r="B346" s="40" t="s">
        <v>255</v>
      </c>
      <c r="C346" s="41">
        <v>181919399</v>
      </c>
      <c r="D346" s="41">
        <v>120000000</v>
      </c>
      <c r="E346" s="42">
        <v>126.96381277408314</v>
      </c>
      <c r="F346" s="42">
        <v>120.36766486011642</v>
      </c>
      <c r="G346" s="41">
        <v>42.875571000000001</v>
      </c>
      <c r="H346" s="42">
        <v>7.35</v>
      </c>
      <c r="I346" s="42">
        <v>-0.19445870324871528</v>
      </c>
      <c r="J346" s="41">
        <v>-37672820</v>
      </c>
      <c r="K346" s="42">
        <v>-27.998965806116981</v>
      </c>
      <c r="L346" s="42">
        <v>333.33333333333331</v>
      </c>
      <c r="M346" s="42">
        <v>35.72</v>
      </c>
      <c r="N346" s="43">
        <v>14.244928020982345</v>
      </c>
      <c r="O346" s="44">
        <v>377.4334608737127</v>
      </c>
      <c r="P346" s="43">
        <v>12.581115362457091</v>
      </c>
    </row>
    <row r="347" spans="1:16">
      <c r="A347" s="40" t="s">
        <v>166</v>
      </c>
      <c r="B347" s="40" t="s">
        <v>255</v>
      </c>
      <c r="C347" s="41">
        <v>8044975103</v>
      </c>
      <c r="D347" s="41">
        <v>135000000</v>
      </c>
      <c r="E347" s="42">
        <v>18.673157941869366</v>
      </c>
      <c r="F347" s="42">
        <v>5.5327875383316645</v>
      </c>
      <c r="G347" s="41">
        <v>82.584238999999997</v>
      </c>
      <c r="H347" s="42">
        <v>25.94</v>
      </c>
      <c r="I347" s="42">
        <v>0.28049054038027421</v>
      </c>
      <c r="J347" s="41">
        <v>-3113021</v>
      </c>
      <c r="K347" s="42">
        <v>-1084.1558730249492</v>
      </c>
      <c r="L347" s="42">
        <v>296.2962962962963</v>
      </c>
      <c r="M347" s="42">
        <v>61.17</v>
      </c>
      <c r="N347" s="43">
        <v>47.132455057654646</v>
      </c>
      <c r="O347" s="44">
        <v>1360.075734158193</v>
      </c>
      <c r="P347" s="43">
        <v>45.3358578052731</v>
      </c>
    </row>
    <row r="348" spans="1:16">
      <c r="A348" s="40" t="s">
        <v>761</v>
      </c>
      <c r="B348" s="40" t="s">
        <v>255</v>
      </c>
      <c r="C348" s="41">
        <v>3597943991</v>
      </c>
      <c r="D348" s="41">
        <v>160000000</v>
      </c>
      <c r="E348" s="42">
        <v>31.321232312586901</v>
      </c>
      <c r="F348" s="42">
        <v>6.3147645791505846</v>
      </c>
      <c r="G348" s="41">
        <v>39.992564999999999</v>
      </c>
      <c r="H348" s="42">
        <v>31.94</v>
      </c>
      <c r="I348" s="42">
        <v>-0.67298178636976758</v>
      </c>
      <c r="J348" s="41">
        <v>29754818</v>
      </c>
      <c r="K348" s="42">
        <v>166.69569277822504</v>
      </c>
      <c r="L348" s="42">
        <v>250</v>
      </c>
      <c r="M348" s="42">
        <v>24.99</v>
      </c>
      <c r="N348" s="43">
        <v>32.403975575786674</v>
      </c>
      <c r="O348" s="44">
        <v>8.6713711907880509</v>
      </c>
      <c r="P348" s="43">
        <v>0.2890457063596017</v>
      </c>
    </row>
    <row r="349" spans="1:16">
      <c r="A349" s="40" t="s">
        <v>409</v>
      </c>
      <c r="B349" s="40" t="s">
        <v>255</v>
      </c>
      <c r="C349" s="41">
        <v>932814398</v>
      </c>
      <c r="D349" s="41">
        <v>174600000</v>
      </c>
      <c r="E349" s="42">
        <v>45.113263004733788</v>
      </c>
      <c r="F349" s="42">
        <v>25.838065867545126</v>
      </c>
      <c r="G349" s="41">
        <v>78.469515999999999</v>
      </c>
      <c r="H349" s="42">
        <v>11.3</v>
      </c>
      <c r="I349" s="42">
        <v>0.34894405030715703</v>
      </c>
      <c r="J349" s="41">
        <v>-20343122</v>
      </c>
      <c r="K349" s="42">
        <v>-85.827534239828083</v>
      </c>
      <c r="L349" s="42">
        <v>229.09507445589921</v>
      </c>
      <c r="M349" s="42">
        <v>44.94</v>
      </c>
      <c r="N349" s="43">
        <v>43.58537627527808</v>
      </c>
      <c r="O349" s="44">
        <v>3000</v>
      </c>
      <c r="P349" s="43">
        <v>100</v>
      </c>
    </row>
    <row r="350" spans="1:16">
      <c r="A350" s="40" t="s">
        <v>307</v>
      </c>
      <c r="B350" s="40" t="s">
        <v>255</v>
      </c>
      <c r="C350" s="41">
        <v>402238316</v>
      </c>
      <c r="D350" s="41">
        <v>177187500</v>
      </c>
      <c r="E350" s="42">
        <v>6.2892915118885222</v>
      </c>
      <c r="F350" s="42">
        <v>0.72439019681255701</v>
      </c>
      <c r="G350" s="41">
        <v>124.842961</v>
      </c>
      <c r="H350" s="42">
        <v>50.95</v>
      </c>
      <c r="I350" s="42">
        <v>-2.552118216217977</v>
      </c>
      <c r="J350" s="41">
        <v>-50345394</v>
      </c>
      <c r="K350" s="42">
        <v>-172.45246903818054</v>
      </c>
      <c r="L350" s="42">
        <v>225.7495590828924</v>
      </c>
      <c r="M350" s="42">
        <v>70.45</v>
      </c>
      <c r="N350" s="43">
        <v>37.623042739957093</v>
      </c>
      <c r="O350" s="44">
        <v>631.74669439043441</v>
      </c>
      <c r="P350" s="43">
        <v>21.058223146347814</v>
      </c>
    </row>
    <row r="351" spans="1:16">
      <c r="A351" s="40" t="s">
        <v>43</v>
      </c>
      <c r="B351" s="40" t="s">
        <v>255</v>
      </c>
      <c r="C351" s="41">
        <v>595998092</v>
      </c>
      <c r="D351" s="41">
        <v>187641391</v>
      </c>
      <c r="E351" s="42">
        <v>30.773552448661746</v>
      </c>
      <c r="F351" s="42">
        <v>16.400194160073003</v>
      </c>
      <c r="G351" s="41">
        <v>131.0445</v>
      </c>
      <c r="H351" s="42">
        <v>9.92</v>
      </c>
      <c r="I351" s="42">
        <v>-0.22154683136505327</v>
      </c>
      <c r="J351" s="41">
        <v>39009394</v>
      </c>
      <c r="K351" s="42">
        <v>48.101590862959831</v>
      </c>
      <c r="L351" s="42">
        <v>213.17258301501292</v>
      </c>
      <c r="M351" s="42">
        <v>69.83</v>
      </c>
      <c r="N351" s="43">
        <v>68.044045650097644</v>
      </c>
      <c r="O351" s="44">
        <v>954.50543597526325</v>
      </c>
      <c r="P351" s="43">
        <v>31.81684786584211</v>
      </c>
    </row>
    <row r="352" spans="1:16">
      <c r="A352" s="40" t="s">
        <v>177</v>
      </c>
      <c r="B352" s="40" t="s">
        <v>255</v>
      </c>
      <c r="C352" s="41">
        <v>2673958636</v>
      </c>
      <c r="D352" s="41">
        <v>190370946</v>
      </c>
      <c r="E352" s="42">
        <v>31.833399113585742</v>
      </c>
      <c r="F352" s="42">
        <v>10.451108671798631</v>
      </c>
      <c r="G352" s="41">
        <v>74.278114000000002</v>
      </c>
      <c r="H352" s="42">
        <v>16.920000000000002</v>
      </c>
      <c r="I352" s="42">
        <v>-1.3588684116354948</v>
      </c>
      <c r="J352" s="41">
        <v>34312463</v>
      </c>
      <c r="K352" s="42">
        <v>88.770518630504611</v>
      </c>
      <c r="L352" s="42">
        <v>210.11609618202979</v>
      </c>
      <c r="M352" s="42">
        <v>39.01</v>
      </c>
      <c r="N352" s="43">
        <v>43.052176938168252</v>
      </c>
      <c r="O352" s="44">
        <v>245.75386679049632</v>
      </c>
      <c r="P352" s="43">
        <v>8.1917955596832108</v>
      </c>
    </row>
    <row r="353" spans="1:16">
      <c r="A353" s="40" t="s">
        <v>167</v>
      </c>
      <c r="B353" s="40" t="s">
        <v>255</v>
      </c>
      <c r="C353" s="41">
        <v>3624383186</v>
      </c>
      <c r="D353" s="41">
        <v>190615223</v>
      </c>
      <c r="E353" s="42">
        <v>53.550003839427653</v>
      </c>
      <c r="F353" s="42">
        <v>56.186492344766876</v>
      </c>
      <c r="G353" s="41">
        <v>136.56980300000001</v>
      </c>
      <c r="H353" s="42">
        <v>5.47</v>
      </c>
      <c r="I353" s="42">
        <v>-2.2333264698355393E-3</v>
      </c>
      <c r="J353" s="41">
        <v>-54418198</v>
      </c>
      <c r="K353" s="42">
        <v>-17.513922732244826</v>
      </c>
      <c r="L353" s="42">
        <v>209.84682844559586</v>
      </c>
      <c r="M353" s="42">
        <v>71.64</v>
      </c>
      <c r="N353" s="43">
        <v>33.014138422437327</v>
      </c>
      <c r="O353" s="44">
        <v>291.43434802215546</v>
      </c>
      <c r="P353" s="43">
        <v>9.7144782674051822</v>
      </c>
    </row>
    <row r="354" spans="1:16">
      <c r="A354" s="40" t="s">
        <v>44</v>
      </c>
      <c r="B354" s="40" t="s">
        <v>255</v>
      </c>
      <c r="C354" s="41">
        <v>573457342</v>
      </c>
      <c r="D354" s="41">
        <v>200000000</v>
      </c>
      <c r="E354" s="42">
        <v>62.603197458310184</v>
      </c>
      <c r="F354" s="42">
        <v>78.253996822887729</v>
      </c>
      <c r="G354" s="41">
        <v>150.34311</v>
      </c>
      <c r="H354" s="42">
        <v>4.25</v>
      </c>
      <c r="I354" s="42">
        <v>-0.14603148024086465</v>
      </c>
      <c r="J354" s="41">
        <v>28758269</v>
      </c>
      <c r="K354" s="42">
        <v>27.818085991197872</v>
      </c>
      <c r="L354" s="42">
        <v>200</v>
      </c>
      <c r="M354" s="42">
        <v>75.17</v>
      </c>
      <c r="N354" s="43">
        <v>11.857321447998514</v>
      </c>
      <c r="O354" s="44">
        <v>168.35896314476477</v>
      </c>
      <c r="P354" s="43">
        <v>5.6119654381588253</v>
      </c>
    </row>
    <row r="355" spans="1:16">
      <c r="A355" s="40" t="s">
        <v>258</v>
      </c>
      <c r="B355" s="40" t="s">
        <v>255</v>
      </c>
      <c r="C355" s="41">
        <v>28844632356</v>
      </c>
      <c r="D355" s="41">
        <v>200019288</v>
      </c>
      <c r="E355" s="42">
        <v>12.207239949112592</v>
      </c>
      <c r="F355" s="42">
        <v>0.67811459980091704</v>
      </c>
      <c r="G355" s="41">
        <v>35.457332999999998</v>
      </c>
      <c r="H355" s="42">
        <v>92.45</v>
      </c>
      <c r="I355" s="42">
        <v>5.3467197358041716</v>
      </c>
      <c r="J355" s="41">
        <v>-90890793</v>
      </c>
      <c r="K355" s="42">
        <v>-198.05895983325837</v>
      </c>
      <c r="L355" s="42">
        <v>199.98071385995536</v>
      </c>
      <c r="M355" s="42">
        <v>17.72</v>
      </c>
      <c r="N355" s="43">
        <v>30.081226856197521</v>
      </c>
      <c r="O355" s="44">
        <v>2880.3596134026889</v>
      </c>
      <c r="P355" s="43">
        <v>96.011987113422961</v>
      </c>
    </row>
    <row r="356" spans="1:16">
      <c r="A356" s="40" t="s">
        <v>2</v>
      </c>
      <c r="B356" s="40" t="s">
        <v>255</v>
      </c>
      <c r="C356" s="41">
        <v>71378041000</v>
      </c>
      <c r="D356" s="41">
        <v>219801000</v>
      </c>
      <c r="E356" s="42">
        <v>2.3651898670218081</v>
      </c>
      <c r="F356" s="42">
        <v>3.2121183524035792E-2</v>
      </c>
      <c r="G356" s="41">
        <v>51.918782</v>
      </c>
      <c r="H356" s="42">
        <v>325.75</v>
      </c>
      <c r="I356" s="42">
        <v>14.82526479371387</v>
      </c>
      <c r="J356" s="41">
        <v>134970000</v>
      </c>
      <c r="K356" s="42">
        <v>545.55334518781956</v>
      </c>
      <c r="L356" s="42">
        <v>181.98279352687203</v>
      </c>
      <c r="M356" s="42">
        <v>23.62</v>
      </c>
      <c r="N356" s="43">
        <v>13.468949484215686</v>
      </c>
      <c r="O356" s="44">
        <v>2792.8849774730988</v>
      </c>
      <c r="P356" s="43">
        <v>93.096165915769959</v>
      </c>
    </row>
    <row r="357" spans="1:16">
      <c r="A357" s="40" t="s">
        <v>256</v>
      </c>
      <c r="B357" s="40" t="s">
        <v>255</v>
      </c>
      <c r="C357" s="41">
        <v>1748599456</v>
      </c>
      <c r="D357" s="41">
        <v>220000000</v>
      </c>
      <c r="E357" s="42">
        <v>58.366649016592</v>
      </c>
      <c r="F357" s="42">
        <v>33.162868759427269</v>
      </c>
      <c r="G357" s="41">
        <v>78.150914</v>
      </c>
      <c r="H357" s="42">
        <v>8.77</v>
      </c>
      <c r="I357" s="42">
        <v>-0.21023748861794364</v>
      </c>
      <c r="J357" s="41">
        <v>-145428477</v>
      </c>
      <c r="K357" s="42">
        <v>-12.10216895828456</v>
      </c>
      <c r="L357" s="42">
        <v>181.81818181818181</v>
      </c>
      <c r="M357" s="42">
        <v>35.520000000000003</v>
      </c>
      <c r="N357" s="43">
        <v>32.802736515063131</v>
      </c>
      <c r="O357" s="44">
        <v>244.8735390667506</v>
      </c>
      <c r="P357" s="43">
        <v>8.1624513022250191</v>
      </c>
    </row>
    <row r="358" spans="1:16">
      <c r="A358" s="40" t="s">
        <v>382</v>
      </c>
      <c r="B358" s="40" t="s">
        <v>255</v>
      </c>
      <c r="C358" s="41">
        <v>237921423</v>
      </c>
      <c r="D358" s="41">
        <v>249999992</v>
      </c>
      <c r="E358" s="42">
        <v>50.792975179378601</v>
      </c>
      <c r="F358" s="42">
        <v>50.792976804753856</v>
      </c>
      <c r="G358" s="41">
        <v>187.95273599999999</v>
      </c>
      <c r="H358" s="42">
        <v>4.1900000000000004</v>
      </c>
      <c r="I358" s="42">
        <v>-6.6548053838112686E-2</v>
      </c>
      <c r="J358" s="41">
        <v>5215990</v>
      </c>
      <c r="K358" s="42">
        <v>191.71815283388196</v>
      </c>
      <c r="L358" s="42">
        <v>160.00000512000017</v>
      </c>
      <c r="M358" s="42">
        <v>75.180000000000007</v>
      </c>
      <c r="N358" s="43">
        <v>64.053572469279288</v>
      </c>
      <c r="O358" s="44">
        <v>253.62232093314469</v>
      </c>
      <c r="P358" s="43">
        <v>8.4540773644381559</v>
      </c>
    </row>
    <row r="359" spans="1:16">
      <c r="A359" s="40" t="s">
        <v>260</v>
      </c>
      <c r="B359" s="40" t="s">
        <v>255</v>
      </c>
      <c r="C359" s="41">
        <v>2324346355</v>
      </c>
      <c r="D359" s="41">
        <v>270000000</v>
      </c>
      <c r="E359" s="42">
        <v>221.84508557674178</v>
      </c>
      <c r="F359" s="42">
        <v>410.82423254952181</v>
      </c>
      <c r="G359" s="41">
        <v>68.060782000000003</v>
      </c>
      <c r="H359" s="42">
        <v>2.65</v>
      </c>
      <c r="I359" s="42">
        <v>-2.3297237560059525E-2</v>
      </c>
      <c r="J359" s="41">
        <v>120604000</v>
      </c>
      <c r="K359" s="42">
        <v>4.4774634340486221</v>
      </c>
      <c r="L359" s="42">
        <v>148.14814814814815</v>
      </c>
      <c r="M359" s="42">
        <v>25.2</v>
      </c>
      <c r="N359" s="43">
        <v>86.921853000663617</v>
      </c>
      <c r="O359" s="44">
        <v>330.9123823750142</v>
      </c>
      <c r="P359" s="43">
        <v>11.030412745833807</v>
      </c>
    </row>
    <row r="360" spans="1:16">
      <c r="A360" s="40" t="s">
        <v>117</v>
      </c>
      <c r="B360" s="40" t="s">
        <v>255</v>
      </c>
      <c r="C360" s="41">
        <v>2298735475</v>
      </c>
      <c r="D360" s="41">
        <v>275000000</v>
      </c>
      <c r="E360" s="42">
        <v>104.68384986634818</v>
      </c>
      <c r="F360" s="42">
        <v>380.66854496853887</v>
      </c>
      <c r="G360" s="41">
        <v>231.60181800000001</v>
      </c>
      <c r="H360" s="42">
        <v>1.65</v>
      </c>
      <c r="I360" s="42">
        <v>-6.2560982006220733E-2</v>
      </c>
      <c r="J360" s="41">
        <v>16935617</v>
      </c>
      <c r="K360" s="42">
        <v>16.237967592205234</v>
      </c>
      <c r="L360" s="42">
        <v>145.45454545454547</v>
      </c>
      <c r="M360" s="42">
        <v>84.21</v>
      </c>
      <c r="N360" s="43">
        <v>74.905061634829337</v>
      </c>
      <c r="O360" s="44">
        <v>346.16988251854377</v>
      </c>
      <c r="P360" s="43">
        <v>11.538996083951458</v>
      </c>
    </row>
    <row r="361" spans="1:16">
      <c r="A361" s="40" t="s">
        <v>257</v>
      </c>
      <c r="B361" s="40" t="s">
        <v>255</v>
      </c>
      <c r="C361" s="41">
        <v>4481586649</v>
      </c>
      <c r="D361" s="41">
        <v>300000000</v>
      </c>
      <c r="E361" s="42">
        <v>18.589157316320534</v>
      </c>
      <c r="F361" s="42">
        <v>4.1309238480712303</v>
      </c>
      <c r="G361" s="41">
        <v>140.647705</v>
      </c>
      <c r="H361" s="42">
        <v>15.3</v>
      </c>
      <c r="I361" s="42">
        <v>-0.27164869977786132</v>
      </c>
      <c r="J361" s="41">
        <v>-211813709</v>
      </c>
      <c r="K361" s="42">
        <v>-21.245083810887802</v>
      </c>
      <c r="L361" s="42">
        <v>133.33333333333334</v>
      </c>
      <c r="M361" s="42">
        <v>46.88</v>
      </c>
      <c r="N361" s="43">
        <v>30.458782691895003</v>
      </c>
      <c r="O361" s="44">
        <v>330.10018742856198</v>
      </c>
      <c r="P361" s="43">
        <v>11.003339580952066</v>
      </c>
    </row>
    <row r="362" spans="1:16">
      <c r="A362" s="40" t="s">
        <v>319</v>
      </c>
      <c r="B362" s="40" t="s">
        <v>255</v>
      </c>
      <c r="C362" s="41">
        <v>8232091507</v>
      </c>
      <c r="D362" s="41">
        <v>300000000</v>
      </c>
      <c r="E362" s="42">
        <v>40.463816496592187</v>
      </c>
      <c r="F362" s="42">
        <v>11.239949026831162</v>
      </c>
      <c r="G362" s="41">
        <v>75.779038999999997</v>
      </c>
      <c r="H362" s="42">
        <v>13.05</v>
      </c>
      <c r="I362" s="42">
        <v>-4.5559412563104473E-2</v>
      </c>
      <c r="J362" s="41">
        <v>46750790</v>
      </c>
      <c r="K362" s="42">
        <v>77.0040463487355</v>
      </c>
      <c r="L362" s="42">
        <v>133.33333333333334</v>
      </c>
      <c r="M362" s="42">
        <v>25.25</v>
      </c>
      <c r="N362" s="43">
        <v>59.146560517776486</v>
      </c>
      <c r="O362" s="44">
        <v>719.68620168812686</v>
      </c>
      <c r="P362" s="43">
        <v>23.989540056270894</v>
      </c>
    </row>
    <row r="363" spans="1:16">
      <c r="A363" s="40" t="s">
        <v>261</v>
      </c>
      <c r="B363" s="40" t="s">
        <v>255</v>
      </c>
      <c r="C363" s="41">
        <v>26090409000</v>
      </c>
      <c r="D363" s="41">
        <v>305117000</v>
      </c>
      <c r="E363" s="42">
        <v>17.172047776020595</v>
      </c>
      <c r="F363" s="42">
        <v>0.76054333149563602</v>
      </c>
      <c r="G363" s="41">
        <v>31.206356</v>
      </c>
      <c r="H363" s="42">
        <v>74.7</v>
      </c>
      <c r="I363" s="42">
        <v>-1.5251860595402746</v>
      </c>
      <c r="J363" s="41">
        <v>28632000</v>
      </c>
      <c r="K363" s="42">
        <v>788.58123777591504</v>
      </c>
      <c r="L363" s="42">
        <v>131.09725121838508</v>
      </c>
      <c r="M363" s="42">
        <v>10.220000000000001</v>
      </c>
      <c r="N363" s="43">
        <v>53.551947476257801</v>
      </c>
      <c r="O363" s="44">
        <v>120.1494366256768</v>
      </c>
      <c r="P363" s="43">
        <v>4.0049812208558935</v>
      </c>
    </row>
    <row r="364" spans="1:16">
      <c r="A364" s="40" t="s">
        <v>262</v>
      </c>
      <c r="B364" s="40" t="s">
        <v>255</v>
      </c>
      <c r="C364" s="41">
        <v>35388745864</v>
      </c>
      <c r="D364" s="41">
        <v>334000000</v>
      </c>
      <c r="E364" s="42">
        <v>1.1844338856111656</v>
      </c>
      <c r="F364" s="42">
        <v>7.3572805775036993E-3</v>
      </c>
      <c r="G364" s="41">
        <v>70.556014000000005</v>
      </c>
      <c r="H364" s="42">
        <v>478.75</v>
      </c>
      <c r="I364" s="42">
        <v>12.241405564264369</v>
      </c>
      <c r="J364" s="41">
        <v>3685710974</v>
      </c>
      <c r="K364" s="42">
        <v>43.678953975407403</v>
      </c>
      <c r="L364" s="42">
        <v>119.76047904191617</v>
      </c>
      <c r="M364" s="42">
        <v>21.12</v>
      </c>
      <c r="N364" s="43">
        <v>41.265120286241007</v>
      </c>
      <c r="O364" s="44">
        <v>1874.1978582871852</v>
      </c>
      <c r="P364" s="43">
        <v>62.473261942906177</v>
      </c>
    </row>
    <row r="365" spans="1:16">
      <c r="A365" s="40" t="s">
        <v>74</v>
      </c>
      <c r="B365" s="40" t="s">
        <v>255</v>
      </c>
      <c r="C365" s="41">
        <v>633089921</v>
      </c>
      <c r="D365" s="41">
        <v>375000000</v>
      </c>
      <c r="E365" s="42">
        <v>19.223597350219343</v>
      </c>
      <c r="F365" s="42">
        <v>5.6958806963612867</v>
      </c>
      <c r="G365" s="41">
        <v>217.20958099999999</v>
      </c>
      <c r="H365" s="42">
        <v>9.58</v>
      </c>
      <c r="I365" s="42">
        <v>0.19039946973082955</v>
      </c>
      <c r="J365" s="41">
        <v>6803042</v>
      </c>
      <c r="K365" s="42">
        <v>496.1015969032677</v>
      </c>
      <c r="L365" s="42">
        <v>106.66666666666667</v>
      </c>
      <c r="M365" s="42">
        <v>57.92</v>
      </c>
      <c r="N365" s="43">
        <v>63.007723594808695</v>
      </c>
      <c r="O365" s="44">
        <v>1402.5420079078451</v>
      </c>
      <c r="P365" s="43">
        <v>46.751400263594839</v>
      </c>
    </row>
    <row r="366" spans="1:16">
      <c r="A366" s="40" t="s">
        <v>341</v>
      </c>
      <c r="B366" s="40" t="s">
        <v>255</v>
      </c>
      <c r="C366" s="41">
        <v>3823224810</v>
      </c>
      <c r="D366" s="41">
        <v>486200000</v>
      </c>
      <c r="E366" s="42">
        <v>18.926176666485993</v>
      </c>
      <c r="F366" s="42">
        <v>2.1625961728696459</v>
      </c>
      <c r="G366" s="41">
        <v>116.492937</v>
      </c>
      <c r="H366" s="42">
        <v>18.149999999999999</v>
      </c>
      <c r="I366" s="42">
        <v>-0.63696506565907285</v>
      </c>
      <c r="J366" s="41">
        <v>161327589</v>
      </c>
      <c r="K366" s="42">
        <v>54.247386043809286</v>
      </c>
      <c r="L366" s="42">
        <v>82.270670505964617</v>
      </c>
      <c r="M366" s="42">
        <v>23.95</v>
      </c>
      <c r="N366" s="43">
        <v>70.499041182838283</v>
      </c>
      <c r="O366" s="44">
        <v>890.42224076315051</v>
      </c>
      <c r="P366" s="43">
        <v>29.680741358771684</v>
      </c>
    </row>
    <row r="367" spans="1:16">
      <c r="A367" s="40" t="s">
        <v>321</v>
      </c>
      <c r="B367" s="40" t="s">
        <v>255</v>
      </c>
      <c r="C367" s="41">
        <v>2964377336</v>
      </c>
      <c r="D367" s="41">
        <v>500000000</v>
      </c>
      <c r="E367" s="42">
        <v>34.286145311541063</v>
      </c>
      <c r="F367" s="42">
        <v>34.286145311541063</v>
      </c>
      <c r="G367" s="41">
        <v>422.728272</v>
      </c>
      <c r="H367" s="42">
        <v>2.76</v>
      </c>
      <c r="I367" s="42">
        <v>-9.5835025124000772E-2</v>
      </c>
      <c r="J367" s="41">
        <v>-298290114</v>
      </c>
      <c r="K367" s="42">
        <v>-3.3524409729515878</v>
      </c>
      <c r="L367" s="42">
        <v>80</v>
      </c>
      <c r="M367" s="42">
        <v>84.54</v>
      </c>
      <c r="N367" s="43">
        <v>15.066937885682702</v>
      </c>
      <c r="O367" s="44">
        <v>127.73628984013726</v>
      </c>
      <c r="P367" s="43">
        <v>4.2578763280045751</v>
      </c>
    </row>
    <row r="368" spans="1:16">
      <c r="A368" s="40" t="s">
        <v>41</v>
      </c>
      <c r="B368" s="40" t="s">
        <v>255</v>
      </c>
      <c r="C368" s="41">
        <v>10058078668</v>
      </c>
      <c r="D368" s="41">
        <v>545000000</v>
      </c>
      <c r="E368" s="42">
        <v>14.822714992512157</v>
      </c>
      <c r="F368" s="42">
        <v>0.77707549108844864</v>
      </c>
      <c r="G368" s="41">
        <v>71.523961</v>
      </c>
      <c r="H368" s="42">
        <v>37.74</v>
      </c>
      <c r="I368" s="42">
        <v>0.55789629555344789</v>
      </c>
      <c r="J368" s="41">
        <v>294689392</v>
      </c>
      <c r="K368" s="42">
        <v>64.729170841684052</v>
      </c>
      <c r="L368" s="42">
        <v>73.394495412844037</v>
      </c>
      <c r="M368" s="42">
        <v>13.12</v>
      </c>
      <c r="N368" s="43">
        <v>46.074526176296651</v>
      </c>
      <c r="O368" s="44">
        <v>1834.6539154747882</v>
      </c>
      <c r="P368" s="43">
        <v>61.155130515826272</v>
      </c>
    </row>
    <row r="369" spans="1:16">
      <c r="A369" s="40" t="s">
        <v>519</v>
      </c>
      <c r="B369" s="40" t="s">
        <v>255</v>
      </c>
      <c r="C369" s="41">
        <v>5131323395</v>
      </c>
      <c r="D369" s="41">
        <v>600000000</v>
      </c>
      <c r="E369" s="42">
        <v>16.348203659381905</v>
      </c>
      <c r="F369" s="42">
        <v>1.6027650646452849</v>
      </c>
      <c r="G369" s="41">
        <v>139.029326</v>
      </c>
      <c r="H369" s="42">
        <v>17.600000000000001</v>
      </c>
      <c r="I369" s="42">
        <v>-1.5059351823372218</v>
      </c>
      <c r="J369" s="41">
        <v>229985505</v>
      </c>
      <c r="K369" s="42">
        <v>44.350621140232292</v>
      </c>
      <c r="L369" s="42">
        <v>66.666666666666671</v>
      </c>
      <c r="M369" s="42">
        <v>23.17</v>
      </c>
      <c r="N369" s="43">
        <v>63.177769907081412</v>
      </c>
      <c r="O369" s="44">
        <v>824.73604242057888</v>
      </c>
      <c r="P369" s="43">
        <v>27.491201414019297</v>
      </c>
    </row>
    <row r="370" spans="1:16">
      <c r="A370" s="40" t="s">
        <v>180</v>
      </c>
      <c r="B370" s="40" t="s">
        <v>255</v>
      </c>
      <c r="C370" s="41">
        <v>1146147548</v>
      </c>
      <c r="D370" s="41">
        <v>600000000</v>
      </c>
      <c r="E370" s="42">
        <v>52.30727384950152</v>
      </c>
      <c r="F370" s="42">
        <v>43.589394874584599</v>
      </c>
      <c r="G370" s="41">
        <v>335.41250200000002</v>
      </c>
      <c r="H370" s="42">
        <v>2.2799999999999998</v>
      </c>
      <c r="I370" s="42">
        <v>-2.6517236443160289E-2</v>
      </c>
      <c r="J370" s="41">
        <v>-60642937</v>
      </c>
      <c r="K370" s="42">
        <v>-19.787959808081194</v>
      </c>
      <c r="L370" s="42">
        <v>66.666666666666671</v>
      </c>
      <c r="M370" s="42">
        <v>55.9</v>
      </c>
      <c r="N370" s="43">
        <v>58.083701333702166</v>
      </c>
      <c r="O370" s="44">
        <v>398.37083497226064</v>
      </c>
      <c r="P370" s="43">
        <v>13.279027832408689</v>
      </c>
    </row>
    <row r="371" spans="1:16">
      <c r="A371" s="40" t="s">
        <v>771</v>
      </c>
      <c r="B371" s="40" t="s">
        <v>255</v>
      </c>
      <c r="C371" s="41">
        <v>6697968298</v>
      </c>
      <c r="D371" s="41">
        <v>609000000</v>
      </c>
      <c r="E371" s="42">
        <v>29.032590218420268</v>
      </c>
      <c r="F371" s="42">
        <v>4.7672561935008648</v>
      </c>
      <c r="G371" s="41">
        <v>123.570446</v>
      </c>
      <c r="H371" s="42">
        <v>11.15</v>
      </c>
      <c r="I371" s="42">
        <v>2.6800000000000001E-5</v>
      </c>
      <c r="J371" s="41">
        <v>52028005</v>
      </c>
      <c r="K371" s="42">
        <v>117.05234517448824</v>
      </c>
      <c r="L371" s="42">
        <v>65.681444991789817</v>
      </c>
      <c r="M371" s="42">
        <v>20.29</v>
      </c>
      <c r="N371" s="43">
        <v>18.959683737432556</v>
      </c>
      <c r="O371" s="44">
        <v>0</v>
      </c>
      <c r="P371" s="43">
        <v>0</v>
      </c>
    </row>
    <row r="372" spans="1:16">
      <c r="A372" s="40" t="s">
        <v>178</v>
      </c>
      <c r="B372" s="40" t="s">
        <v>255</v>
      </c>
      <c r="C372" s="41">
        <v>6095642150</v>
      </c>
      <c r="D372" s="41">
        <v>690000000</v>
      </c>
      <c r="E372" s="42">
        <v>13.363319285478017</v>
      </c>
      <c r="F372" s="42">
        <v>1.7606481272039547</v>
      </c>
      <c r="G372" s="41">
        <v>264.90403600000002</v>
      </c>
      <c r="H372" s="42">
        <v>11.3</v>
      </c>
      <c r="I372" s="42">
        <v>8.5001906245652847E-2</v>
      </c>
      <c r="J372" s="41">
        <v>555282156</v>
      </c>
      <c r="K372" s="42">
        <v>13.668726642820484</v>
      </c>
      <c r="L372" s="42">
        <v>57.971014492753625</v>
      </c>
      <c r="M372" s="42">
        <v>38.39</v>
      </c>
      <c r="N372" s="43">
        <v>27.665311560669533</v>
      </c>
      <c r="O372" s="44">
        <v>1600.5853388088865</v>
      </c>
      <c r="P372" s="43">
        <v>53.352844626962884</v>
      </c>
    </row>
    <row r="373" spans="1:16">
      <c r="A373" s="40" t="s">
        <v>241</v>
      </c>
      <c r="B373" s="40" t="s">
        <v>255</v>
      </c>
      <c r="C373" s="41">
        <v>1985914418</v>
      </c>
      <c r="D373" s="41">
        <v>1037000000</v>
      </c>
      <c r="E373" s="42">
        <v>50.172092157553863</v>
      </c>
      <c r="F373" s="42">
        <v>48.381959650485882</v>
      </c>
      <c r="G373" s="41">
        <v>759.30591400000003</v>
      </c>
      <c r="H373" s="42">
        <v>1.05</v>
      </c>
      <c r="I373" s="42">
        <v>-5.9397292491017106E-2</v>
      </c>
      <c r="J373" s="41">
        <v>207556314</v>
      </c>
      <c r="K373" s="42">
        <v>4.9962344195416764</v>
      </c>
      <c r="L373" s="42">
        <v>38.572806171648985</v>
      </c>
      <c r="M373" s="42">
        <v>73.22</v>
      </c>
      <c r="N373" s="43">
        <v>76.529364288985718</v>
      </c>
      <c r="O373" s="44">
        <v>479.72068957206056</v>
      </c>
      <c r="P373" s="43">
        <v>15.990689652402018</v>
      </c>
    </row>
    <row r="374" spans="1:16">
      <c r="A374" s="40" t="s">
        <v>458</v>
      </c>
      <c r="B374" s="40" t="s">
        <v>255</v>
      </c>
      <c r="C374" s="41">
        <v>4785393051</v>
      </c>
      <c r="D374" s="41">
        <v>1296960000</v>
      </c>
      <c r="E374" s="42">
        <v>30.059797353679727</v>
      </c>
      <c r="F374" s="42">
        <v>4.6354239689242114</v>
      </c>
      <c r="G374" s="41">
        <v>266.16580599999998</v>
      </c>
      <c r="H374" s="42">
        <v>5</v>
      </c>
      <c r="I374" s="42">
        <v>-0.17077195891004049</v>
      </c>
      <c r="J374" s="41">
        <v>18489123</v>
      </c>
      <c r="K374" s="42">
        <v>350.73594350581152</v>
      </c>
      <c r="L374" s="42">
        <v>30.8413520848754</v>
      </c>
      <c r="M374" s="42">
        <v>20.52</v>
      </c>
      <c r="N374" s="43">
        <v>49.3406751548168</v>
      </c>
      <c r="O374" s="44">
        <v>99.948066070560529</v>
      </c>
      <c r="P374" s="43">
        <v>3.3316022023520175</v>
      </c>
    </row>
    <row r="375" spans="1:16">
      <c r="A375" s="40" t="s">
        <v>42</v>
      </c>
      <c r="B375" s="40" t="s">
        <v>255</v>
      </c>
      <c r="C375" s="41">
        <v>3131402465</v>
      </c>
      <c r="D375" s="41">
        <v>1500000000</v>
      </c>
      <c r="E375" s="42">
        <v>11.819283160476317</v>
      </c>
      <c r="F375" s="42">
        <v>1.1256460152834589</v>
      </c>
      <c r="G375" s="41">
        <v>466.80128100000002</v>
      </c>
      <c r="H375" s="42">
        <v>7.25</v>
      </c>
      <c r="I375" s="42">
        <v>-8.3531203283952138E-2</v>
      </c>
      <c r="J375" s="41">
        <v>138936535</v>
      </c>
      <c r="K375" s="42">
        <v>75.574074162710332</v>
      </c>
      <c r="L375" s="42">
        <v>26.666666666666668</v>
      </c>
      <c r="M375" s="42">
        <v>31.12</v>
      </c>
      <c r="N375" s="43">
        <v>43.536827041117682</v>
      </c>
      <c r="O375" s="44">
        <v>9.4986818385809357</v>
      </c>
      <c r="P375" s="43">
        <v>0.31662272795269786</v>
      </c>
    </row>
    <row r="376" spans="1:16">
      <c r="A376" s="40" t="s">
        <v>259</v>
      </c>
      <c r="B376" s="40" t="s">
        <v>255</v>
      </c>
      <c r="C376" s="41">
        <v>353670740000</v>
      </c>
      <c r="D376" s="41">
        <v>1926796000</v>
      </c>
      <c r="E376" s="42">
        <v>0.10995043777541345</v>
      </c>
      <c r="F376" s="42">
        <v>1.4594340327985894E-4</v>
      </c>
      <c r="G376" s="41">
        <v>936.47786499999995</v>
      </c>
      <c r="H376" s="42">
        <v>388.5</v>
      </c>
      <c r="I376" s="42">
        <v>22.152395789187494</v>
      </c>
      <c r="J376" s="41">
        <v>3815100000</v>
      </c>
      <c r="K376" s="42">
        <v>197.47247411601268</v>
      </c>
      <c r="L376" s="42">
        <v>20.75985210681359</v>
      </c>
      <c r="M376" s="42">
        <v>48.6</v>
      </c>
      <c r="N376" s="43">
        <v>48.906582312579332</v>
      </c>
      <c r="O376" s="44">
        <v>2701.820098340419</v>
      </c>
      <c r="P376" s="43">
        <v>90.06066994468064</v>
      </c>
    </row>
    <row r="377" spans="1:16">
      <c r="A377" s="40" t="s">
        <v>397</v>
      </c>
      <c r="B377" s="40" t="s">
        <v>255</v>
      </c>
      <c r="C377" s="41">
        <v>11360173813</v>
      </c>
      <c r="D377" s="41">
        <v>2100000000</v>
      </c>
      <c r="E377" s="42">
        <v>10.030975652815895</v>
      </c>
      <c r="F377" s="42">
        <v>1.5922183575898246</v>
      </c>
      <c r="G377" s="41">
        <v>1038.647878</v>
      </c>
      <c r="H377" s="42">
        <v>3.84</v>
      </c>
      <c r="I377" s="42">
        <v>-5.0779976720526587E-2</v>
      </c>
      <c r="J377" s="41">
        <v>102822055</v>
      </c>
      <c r="K377" s="42">
        <v>61.27090146175351</v>
      </c>
      <c r="L377" s="42">
        <v>19.047619047619047</v>
      </c>
      <c r="M377" s="42">
        <v>49.45</v>
      </c>
      <c r="N377" s="43">
        <v>29.377294692725268</v>
      </c>
      <c r="O377" s="44">
        <v>571.92963496160451</v>
      </c>
      <c r="P377" s="43">
        <v>19.064321165386819</v>
      </c>
    </row>
    <row r="378" spans="1:16">
      <c r="A378" s="40" t="s">
        <v>264</v>
      </c>
      <c r="B378" s="40" t="s">
        <v>255</v>
      </c>
      <c r="C378" s="41">
        <v>67920029000</v>
      </c>
      <c r="D378" s="41">
        <v>2534400000</v>
      </c>
      <c r="E378" s="42">
        <v>1.6381034164660175</v>
      </c>
      <c r="F378" s="42">
        <v>3.2317381164496874E-2</v>
      </c>
      <c r="G378" s="41">
        <v>1217.3403820000001</v>
      </c>
      <c r="H378" s="42">
        <v>20.059999999999999</v>
      </c>
      <c r="I378" s="42">
        <v>8.6118344055201135E-2</v>
      </c>
      <c r="J378" s="41">
        <v>305660000</v>
      </c>
      <c r="K378" s="42">
        <v>165.83131584113067</v>
      </c>
      <c r="L378" s="42">
        <v>15.782828282828282</v>
      </c>
      <c r="M378" s="42">
        <v>48.03</v>
      </c>
      <c r="N378" s="43">
        <v>58.798176691493062</v>
      </c>
      <c r="O378" s="44">
        <v>1287.4081252276801</v>
      </c>
      <c r="P378" s="43">
        <v>42.913604174256001</v>
      </c>
    </row>
    <row r="379" spans="1:16">
      <c r="A379" s="40" t="s">
        <v>671</v>
      </c>
      <c r="B379" s="40" t="s">
        <v>255</v>
      </c>
      <c r="C379" s="41">
        <v>4839967141</v>
      </c>
      <c r="D379" s="41">
        <v>3016276170</v>
      </c>
      <c r="E379" s="42">
        <v>19.202033446521998</v>
      </c>
      <c r="F379" s="42">
        <v>2.8044665327402591</v>
      </c>
      <c r="G379" s="41">
        <v>955.68482200000005</v>
      </c>
      <c r="H379" s="42">
        <v>2.1800000000000002</v>
      </c>
      <c r="I379" s="42">
        <v>-3.5057122654388539E-2</v>
      </c>
      <c r="J379" s="41">
        <v>99081839</v>
      </c>
      <c r="K379" s="42">
        <v>69.10395461069308</v>
      </c>
      <c r="L379" s="42">
        <v>13.26138514697081</v>
      </c>
      <c r="M379" s="42">
        <v>31.68</v>
      </c>
      <c r="N379" s="43">
        <v>0</v>
      </c>
      <c r="O379" s="44">
        <v>183.796319830187</v>
      </c>
      <c r="P379" s="43">
        <v>6.126543994339567</v>
      </c>
    </row>
    <row r="380" spans="1:16">
      <c r="A380" s="40" t="s">
        <v>265</v>
      </c>
      <c r="B380" s="40" t="s">
        <v>255</v>
      </c>
      <c r="C380" s="41">
        <v>33650224000</v>
      </c>
      <c r="D380" s="41">
        <v>3885000000</v>
      </c>
      <c r="E380" s="42">
        <v>3.1035917032691667</v>
      </c>
      <c r="F380" s="42">
        <v>7.9886530328678679E-2</v>
      </c>
      <c r="G380" s="41">
        <v>1198.914348</v>
      </c>
      <c r="H380" s="42">
        <v>10.75</v>
      </c>
      <c r="I380" s="42">
        <v>-0.35776023686960201</v>
      </c>
      <c r="J380" s="41">
        <v>617790000</v>
      </c>
      <c r="K380" s="42">
        <v>62.885446510950324</v>
      </c>
      <c r="L380" s="42">
        <v>10.296010296010296</v>
      </c>
      <c r="M380" s="42">
        <v>30.86</v>
      </c>
      <c r="N380" s="43">
        <v>54.813732514189361</v>
      </c>
      <c r="O380" s="44">
        <v>1297.2765989296645</v>
      </c>
      <c r="P380" s="43">
        <v>43.242553297655483</v>
      </c>
    </row>
    <row r="381" spans="1:16">
      <c r="A381" s="40" t="s">
        <v>263</v>
      </c>
      <c r="B381" s="40" t="s">
        <v>255</v>
      </c>
      <c r="C381" s="41">
        <v>14932847381</v>
      </c>
      <c r="D381" s="41">
        <v>8430000000</v>
      </c>
      <c r="E381" s="42">
        <v>4.0737369859176127</v>
      </c>
      <c r="F381" s="42">
        <v>0.24162141078989399</v>
      </c>
      <c r="G381" s="41">
        <v>3719.4775850000001</v>
      </c>
      <c r="H381" s="42">
        <v>2.64</v>
      </c>
      <c r="I381" s="42">
        <v>-9.2045046263550478E-2</v>
      </c>
      <c r="J381" s="41">
        <v>-257856860</v>
      </c>
      <c r="K381" s="42">
        <v>-65.385113275636726</v>
      </c>
      <c r="L381" s="42">
        <v>4.7449584816132857</v>
      </c>
      <c r="M381" s="42">
        <v>44.12</v>
      </c>
      <c r="N381" s="43">
        <v>47.862944147720739</v>
      </c>
      <c r="O381" s="44">
        <v>251.05716270580686</v>
      </c>
      <c r="P381" s="43">
        <v>8.3685720901935614</v>
      </c>
    </row>
    <row r="382" spans="1:16">
      <c r="A382" s="40" t="s">
        <v>3</v>
      </c>
      <c r="B382" s="40" t="s">
        <v>255</v>
      </c>
      <c r="C382" s="41">
        <v>171692372000</v>
      </c>
      <c r="D382" s="41">
        <v>43815615000</v>
      </c>
      <c r="E382" s="42">
        <v>0.79730702893463634</v>
      </c>
      <c r="F382" s="42">
        <v>9.0984347581865091E-3</v>
      </c>
      <c r="G382" s="41">
        <v>23521.313182999998</v>
      </c>
      <c r="H382" s="42">
        <v>2.29</v>
      </c>
      <c r="I382" s="42">
        <v>-4.8154902192176774E-2</v>
      </c>
      <c r="J382" s="41">
        <v>1724507000</v>
      </c>
      <c r="K382" s="42">
        <v>50.815235890605258</v>
      </c>
      <c r="L382" s="42">
        <v>0.91291654813015866</v>
      </c>
      <c r="M382" s="42">
        <v>50</v>
      </c>
      <c r="N382" s="43">
        <v>51.471170747611403</v>
      </c>
      <c r="O382" s="44">
        <v>755.73670590036704</v>
      </c>
      <c r="P382" s="43">
        <v>25.191223530012234</v>
      </c>
    </row>
    <row r="383" spans="1:16">
      <c r="A383" s="85" t="s">
        <v>443</v>
      </c>
      <c r="B383" s="85" t="s">
        <v>607</v>
      </c>
      <c r="C383" s="86">
        <v>9403353877</v>
      </c>
      <c r="D383" s="86">
        <v>244750000</v>
      </c>
      <c r="E383" s="87">
        <v>39.485807600379871</v>
      </c>
      <c r="F383" s="87">
        <v>8.0665592646332733</v>
      </c>
      <c r="G383" s="86">
        <v>49.484341999999998</v>
      </c>
      <c r="H383" s="87">
        <v>20.48</v>
      </c>
      <c r="I383" s="87">
        <v>-0.25144574548413345</v>
      </c>
      <c r="J383" s="86">
        <v>1286101</v>
      </c>
      <c r="K383" s="87">
        <v>3806.0774387081574</v>
      </c>
      <c r="L383" s="87">
        <v>163.43207354443311</v>
      </c>
      <c r="M383" s="87">
        <v>20.21</v>
      </c>
      <c r="N383" s="88">
        <v>38.207450650754851</v>
      </c>
      <c r="O383" s="89">
        <v>178.36249561631752</v>
      </c>
      <c r="P383" s="88">
        <v>5.9454165205439171</v>
      </c>
    </row>
    <row r="384" spans="1:16">
      <c r="A384" s="85" t="s">
        <v>396</v>
      </c>
      <c r="B384" s="85" t="s">
        <v>607</v>
      </c>
      <c r="C384" s="86">
        <v>6926934061</v>
      </c>
      <c r="D384" s="86">
        <v>500000000</v>
      </c>
      <c r="E384" s="87">
        <v>8.6348813804757558</v>
      </c>
      <c r="F384" s="87">
        <v>0.38377250579892247</v>
      </c>
      <c r="G384" s="86">
        <v>101.92848499999999</v>
      </c>
      <c r="H384" s="87">
        <v>45.46</v>
      </c>
      <c r="I384" s="87">
        <v>-0.35653509548496487</v>
      </c>
      <c r="J384" s="86">
        <v>852352853</v>
      </c>
      <c r="K384" s="87">
        <v>26.397518258790882</v>
      </c>
      <c r="L384" s="87">
        <v>80</v>
      </c>
      <c r="M384" s="87">
        <v>20.38</v>
      </c>
      <c r="N384" s="88">
        <v>39.736357104147906</v>
      </c>
      <c r="O384" s="89">
        <v>1656.0914655835136</v>
      </c>
      <c r="P384" s="88">
        <v>55.203048852783787</v>
      </c>
    </row>
    <row r="385" spans="1:16">
      <c r="A385" s="85" t="s">
        <v>509</v>
      </c>
      <c r="B385" s="85" t="s">
        <v>607</v>
      </c>
      <c r="C385" s="86">
        <v>-1084984172</v>
      </c>
      <c r="D385" s="86">
        <v>700000000</v>
      </c>
      <c r="E385" s="87">
        <v>35.052236595586571</v>
      </c>
      <c r="F385" s="87">
        <v>16.691541235993604</v>
      </c>
      <c r="G385" s="86">
        <v>308.44022699999999</v>
      </c>
      <c r="H385" s="87">
        <v>3.7</v>
      </c>
      <c r="I385" s="87">
        <v>-0.40960770974179095</v>
      </c>
      <c r="J385" s="86">
        <v>4623415</v>
      </c>
      <c r="K385" s="87">
        <v>454.20971295027596</v>
      </c>
      <c r="L385" s="87">
        <v>57.142857142857146</v>
      </c>
      <c r="M385" s="87">
        <v>44.06</v>
      </c>
      <c r="N385" s="88">
        <v>108.25166732410941</v>
      </c>
      <c r="O385" s="89">
        <v>132.46010828303955</v>
      </c>
      <c r="P385" s="88">
        <v>4.4153369427679845</v>
      </c>
    </row>
    <row r="386" spans="1:16">
      <c r="A386" s="85" t="s">
        <v>411</v>
      </c>
      <c r="B386" s="85" t="s">
        <v>607</v>
      </c>
      <c r="C386" s="86">
        <v>15071105467</v>
      </c>
      <c r="D386" s="86">
        <v>825000000</v>
      </c>
      <c r="E386" s="87">
        <v>6.7055083236313013</v>
      </c>
      <c r="F386" s="87">
        <v>0.31261111065880193</v>
      </c>
      <c r="G386" s="86">
        <v>254.99831699999999</v>
      </c>
      <c r="H386" s="87">
        <v>23.4</v>
      </c>
      <c r="I386" s="87">
        <v>-13.728182516544399</v>
      </c>
      <c r="J386" s="86">
        <v>4783118733</v>
      </c>
      <c r="K386" s="87">
        <v>4.4845217518876925</v>
      </c>
      <c r="L386" s="87">
        <v>48.484848484848484</v>
      </c>
      <c r="M386" s="87">
        <v>30.9</v>
      </c>
      <c r="N386" s="88">
        <v>29.67767813563805</v>
      </c>
      <c r="O386" s="89">
        <v>470</v>
      </c>
      <c r="P386" s="88">
        <v>15.666666666666666</v>
      </c>
    </row>
    <row r="387" spans="1:16">
      <c r="A387" s="75" t="s">
        <v>630</v>
      </c>
      <c r="B387" s="75" t="s">
        <v>350</v>
      </c>
      <c r="C387" s="76">
        <v>3913562968</v>
      </c>
      <c r="D387" s="76">
        <v>117000000</v>
      </c>
      <c r="E387" s="77">
        <v>40.915333287099003</v>
      </c>
      <c r="F387" s="77">
        <v>8.7425925827134616</v>
      </c>
      <c r="G387" s="76">
        <v>23.988026999999999</v>
      </c>
      <c r="H387" s="77">
        <v>40.76</v>
      </c>
      <c r="I387" s="77">
        <v>-2.5839255246579071</v>
      </c>
      <c r="J387" s="76">
        <v>-98818698</v>
      </c>
      <c r="K387" s="77">
        <v>-47.3594582272274</v>
      </c>
      <c r="L387" s="77">
        <v>341.88034188034186</v>
      </c>
      <c r="M387" s="77">
        <v>20.5</v>
      </c>
      <c r="N387" s="78">
        <v>12.447001116925401</v>
      </c>
      <c r="O387" s="79">
        <v>80.60932680323387</v>
      </c>
      <c r="P387" s="78">
        <v>2.6869775601077959</v>
      </c>
    </row>
    <row r="388" spans="1:16">
      <c r="A388" s="75" t="s">
        <v>126</v>
      </c>
      <c r="B388" s="75" t="s">
        <v>350</v>
      </c>
      <c r="C388" s="76">
        <v>5067606276</v>
      </c>
      <c r="D388" s="76">
        <v>148867243</v>
      </c>
      <c r="E388" s="77">
        <v>44.740022613864902</v>
      </c>
      <c r="F388" s="77">
        <v>16.696465668282602</v>
      </c>
      <c r="G388" s="76">
        <v>46.839131000000002</v>
      </c>
      <c r="H388" s="77">
        <v>19.09</v>
      </c>
      <c r="I388" s="77">
        <v>3.3849524700404032E-2</v>
      </c>
      <c r="J388" s="76">
        <v>-160673171</v>
      </c>
      <c r="K388" s="77">
        <v>-16.677397709415967</v>
      </c>
      <c r="L388" s="77">
        <v>268.69578017240502</v>
      </c>
      <c r="M388" s="77">
        <v>31.46</v>
      </c>
      <c r="N388" s="78">
        <v>15.462685286591615</v>
      </c>
      <c r="O388" s="79">
        <v>1605.8265528620948</v>
      </c>
      <c r="P388" s="78">
        <v>53.527551762069827</v>
      </c>
    </row>
    <row r="389" spans="1:16">
      <c r="A389" s="75" t="s">
        <v>746</v>
      </c>
      <c r="B389" s="75" t="s">
        <v>350</v>
      </c>
      <c r="C389" s="76">
        <v>13909963000</v>
      </c>
      <c r="D389" s="76">
        <v>259786000</v>
      </c>
      <c r="E389" s="77">
        <v>4.3612055524775295</v>
      </c>
      <c r="F389" s="77">
        <v>0.15988271491141351</v>
      </c>
      <c r="G389" s="76">
        <v>87.197725000000005</v>
      </c>
      <c r="H389" s="77">
        <v>105.2</v>
      </c>
      <c r="I389" s="77">
        <v>2.88831709970475</v>
      </c>
      <c r="J389" s="76">
        <v>1314132000</v>
      </c>
      <c r="K389" s="77">
        <v>20.757070066020766</v>
      </c>
      <c r="L389" s="77">
        <v>153.97288537488549</v>
      </c>
      <c r="M389" s="77">
        <v>33.56</v>
      </c>
      <c r="N389" s="78">
        <v>17.409860517438041</v>
      </c>
      <c r="O389" s="79">
        <v>1938.9298803003787</v>
      </c>
      <c r="P389" s="78">
        <v>64.630996010012623</v>
      </c>
    </row>
    <row r="390" spans="1:16">
      <c r="A390" s="75" t="s">
        <v>665</v>
      </c>
      <c r="B390" s="75" t="s">
        <v>350</v>
      </c>
      <c r="C390" s="76">
        <v>1571604579</v>
      </c>
      <c r="D390" s="76">
        <v>275000000</v>
      </c>
      <c r="E390" s="77">
        <v>24.242242425606054</v>
      </c>
      <c r="F390" s="77">
        <v>12.593372688626522</v>
      </c>
      <c r="G390" s="76">
        <v>204.47359800000001</v>
      </c>
      <c r="H390" s="77">
        <v>8.07</v>
      </c>
      <c r="I390" s="77">
        <v>-0.19977269696053668</v>
      </c>
      <c r="J390" s="76">
        <v>-81499033</v>
      </c>
      <c r="K390" s="77">
        <v>-23.619912152822721</v>
      </c>
      <c r="L390" s="77">
        <v>145.45454545454547</v>
      </c>
      <c r="M390" s="77">
        <v>74.349999999999994</v>
      </c>
      <c r="N390" s="78">
        <v>11.176025024455445</v>
      </c>
      <c r="O390" s="79">
        <v>411.30513313483783</v>
      </c>
      <c r="P390" s="78">
        <v>13.710171104494595</v>
      </c>
    </row>
    <row r="391" spans="1:16">
      <c r="A391" s="75" t="s">
        <v>747</v>
      </c>
      <c r="B391" s="75" t="s">
        <v>350</v>
      </c>
      <c r="C391" s="76">
        <v>27589684000</v>
      </c>
      <c r="D391" s="76">
        <v>388080000</v>
      </c>
      <c r="E391" s="77">
        <v>1.8172429701309816</v>
      </c>
      <c r="F391" s="77">
        <v>3.3932249329493201E-2</v>
      </c>
      <c r="G391" s="76">
        <v>160.34344200000001</v>
      </c>
      <c r="H391" s="77">
        <v>137.30000000000001</v>
      </c>
      <c r="I391" s="77">
        <v>3.2242195589904838</v>
      </c>
      <c r="J391" s="76">
        <v>1392015000</v>
      </c>
      <c r="K391" s="77">
        <v>38.473033695757586</v>
      </c>
      <c r="L391" s="77">
        <v>103.07153164296021</v>
      </c>
      <c r="M391" s="77">
        <v>41.31</v>
      </c>
      <c r="N391" s="78">
        <v>17.164443081372468</v>
      </c>
      <c r="O391" s="79">
        <v>1864.2577197790981</v>
      </c>
      <c r="P391" s="78">
        <v>62.141923992636606</v>
      </c>
    </row>
    <row r="392" spans="1:16">
      <c r="A392" s="75" t="s">
        <v>457</v>
      </c>
      <c r="B392" s="75" t="s">
        <v>350</v>
      </c>
      <c r="C392" s="76">
        <v>9991984451</v>
      </c>
      <c r="D392" s="76">
        <v>1400000000</v>
      </c>
      <c r="E392" s="77">
        <v>6.0956607277152175</v>
      </c>
      <c r="F392" s="77">
        <v>0.29026955846262942</v>
      </c>
      <c r="G392" s="76">
        <v>419.330781</v>
      </c>
      <c r="H392" s="77">
        <v>15.65</v>
      </c>
      <c r="I392" s="77">
        <v>-2.9654486849712853</v>
      </c>
      <c r="J392" s="76">
        <v>77681643</v>
      </c>
      <c r="K392" s="77">
        <v>270.33413801507777</v>
      </c>
      <c r="L392" s="77">
        <v>28.571428571428573</v>
      </c>
      <c r="M392" s="77">
        <v>29.95</v>
      </c>
      <c r="N392" s="78">
        <v>58.537070806255585</v>
      </c>
      <c r="O392" s="79">
        <v>624.4885024941708</v>
      </c>
      <c r="P392" s="78">
        <v>20.816283416472359</v>
      </c>
    </row>
    <row r="393" spans="1:16">
      <c r="A393" s="75" t="s">
        <v>676</v>
      </c>
      <c r="B393" s="75" t="s">
        <v>350</v>
      </c>
      <c r="C393" s="76">
        <v>48672074000</v>
      </c>
      <c r="D393" s="76">
        <v>3202500000</v>
      </c>
      <c r="E393" s="77">
        <v>0.83036442242849429</v>
      </c>
      <c r="F393" s="77">
        <v>5.0840453838361223E-3</v>
      </c>
      <c r="G393" s="76">
        <v>948.26043000000004</v>
      </c>
      <c r="H393" s="77">
        <v>50.8</v>
      </c>
      <c r="I393" s="77">
        <v>0.66078202173841305</v>
      </c>
      <c r="J393" s="76">
        <v>1608957000</v>
      </c>
      <c r="K393" s="77">
        <v>101.51141391597164</v>
      </c>
      <c r="L393" s="77">
        <v>12.490241998438719</v>
      </c>
      <c r="M393" s="77">
        <v>29.61</v>
      </c>
      <c r="N393" s="78">
        <v>17.454888016732728</v>
      </c>
      <c r="O393" s="79">
        <v>1597.9671318072842</v>
      </c>
      <c r="P393" s="78">
        <v>53.265571060242806</v>
      </c>
    </row>
    <row r="394" spans="1:16">
      <c r="A394" s="25" t="s">
        <v>703</v>
      </c>
      <c r="B394" s="25" t="s">
        <v>689</v>
      </c>
      <c r="C394" s="26">
        <v>69325879</v>
      </c>
      <c r="D394" s="26">
        <v>20000000</v>
      </c>
      <c r="E394" s="27">
        <v>142.66777177122682</v>
      </c>
      <c r="F394" s="27">
        <v>445.8367867850838</v>
      </c>
      <c r="G394" s="26">
        <v>52.150770999999999</v>
      </c>
      <c r="H394" s="27">
        <v>16.13</v>
      </c>
      <c r="I394" s="27">
        <v>0.53771376067607335</v>
      </c>
      <c r="J394" s="26">
        <v>-5598285</v>
      </c>
      <c r="K394" s="27">
        <v>-57.160362503873955</v>
      </c>
      <c r="L394" s="27">
        <v>2000</v>
      </c>
      <c r="M394" s="27">
        <v>86.91</v>
      </c>
      <c r="N394" s="28">
        <v>12.430338475408345</v>
      </c>
      <c r="O394" s="29">
        <v>2621.106965453816</v>
      </c>
      <c r="P394" s="28">
        <v>87.370232181793867</v>
      </c>
    </row>
    <row r="395" spans="1:16">
      <c r="A395" s="25" t="s">
        <v>704</v>
      </c>
      <c r="B395" s="25" t="s">
        <v>689</v>
      </c>
      <c r="C395" s="26">
        <v>82997498</v>
      </c>
      <c r="D395" s="26">
        <v>20000000</v>
      </c>
      <c r="E395" s="27">
        <v>145.7583588774857</v>
      </c>
      <c r="F395" s="27">
        <v>560.60907260571423</v>
      </c>
      <c r="G395" s="26">
        <v>59.663963000000003</v>
      </c>
      <c r="H395" s="27">
        <v>13.8</v>
      </c>
      <c r="I395" s="27">
        <v>0.21560618608370952</v>
      </c>
      <c r="J395" s="26">
        <v>-6495135</v>
      </c>
      <c r="K395" s="27">
        <v>-40.029960886109372</v>
      </c>
      <c r="L395" s="27">
        <v>2000</v>
      </c>
      <c r="M395" s="27">
        <v>99.43</v>
      </c>
      <c r="N395" s="28">
        <v>7.7081568777782419</v>
      </c>
      <c r="O395" s="29">
        <v>2733.1902559689293</v>
      </c>
      <c r="P395" s="28">
        <v>91.106341865630981</v>
      </c>
    </row>
    <row r="396" spans="1:16">
      <c r="A396" s="25" t="s">
        <v>705</v>
      </c>
      <c r="B396" s="25" t="s">
        <v>689</v>
      </c>
      <c r="C396" s="26">
        <v>83633027</v>
      </c>
      <c r="D396" s="26">
        <v>20000000</v>
      </c>
      <c r="E396" s="27">
        <v>422.90772745457764</v>
      </c>
      <c r="F396" s="27">
        <v>5286.3465931822202</v>
      </c>
      <c r="G396" s="26">
        <v>58.626662000000003</v>
      </c>
      <c r="H396" s="27">
        <v>4.84</v>
      </c>
      <c r="I396" s="27">
        <v>-0.13737092139609164</v>
      </c>
      <c r="J396" s="26">
        <v>-4821694</v>
      </c>
      <c r="K396" s="27">
        <v>-16.591679189927856</v>
      </c>
      <c r="L396" s="27">
        <v>2000</v>
      </c>
      <c r="M396" s="27">
        <v>97.71</v>
      </c>
      <c r="N396" s="28">
        <v>6.5367797316132519</v>
      </c>
      <c r="O396" s="29">
        <v>240.19468438390999</v>
      </c>
      <c r="P396" s="28">
        <v>8.0064894794636654</v>
      </c>
    </row>
    <row r="397" spans="1:16">
      <c r="A397" s="25" t="s">
        <v>734</v>
      </c>
      <c r="B397" s="25" t="s">
        <v>689</v>
      </c>
      <c r="C397" s="26">
        <v>162912546</v>
      </c>
      <c r="D397" s="26">
        <v>20000000</v>
      </c>
      <c r="E397" s="27">
        <v>92.597736911309894</v>
      </c>
      <c r="F397" s="27">
        <v>112.92406940403646</v>
      </c>
      <c r="G397" s="26">
        <v>10.537267999999999</v>
      </c>
      <c r="H397" s="27">
        <v>41</v>
      </c>
      <c r="I397" s="27">
        <v>-1.2733424151903066</v>
      </c>
      <c r="J397" s="26">
        <v>-6812646</v>
      </c>
      <c r="K397" s="27">
        <v>-120.36439292456998</v>
      </c>
      <c r="L397" s="27">
        <v>2000</v>
      </c>
      <c r="M397" s="27">
        <v>52.68</v>
      </c>
      <c r="N397" s="28">
        <v>1.7431313922170328</v>
      </c>
      <c r="O397" s="29">
        <v>96.738125761260093</v>
      </c>
      <c r="P397" s="28">
        <v>3.224604192042003</v>
      </c>
    </row>
    <row r="398" spans="1:16">
      <c r="A398" s="25" t="s">
        <v>756</v>
      </c>
      <c r="B398" s="25" t="s">
        <v>689</v>
      </c>
      <c r="C398" s="26">
        <v>55337978</v>
      </c>
      <c r="D398" s="26">
        <v>30000000</v>
      </c>
      <c r="E398" s="27">
        <v>126.33431141357229</v>
      </c>
      <c r="F398" s="27">
        <v>191.41562335389742</v>
      </c>
      <c r="G398" s="26">
        <v>14.484933</v>
      </c>
      <c r="H398" s="27">
        <v>21.86</v>
      </c>
      <c r="I398" s="27">
        <v>-0.67095132886603537</v>
      </c>
      <c r="J398" s="26">
        <v>-5688287</v>
      </c>
      <c r="K398" s="27">
        <v>-116.02790084255594</v>
      </c>
      <c r="L398" s="27">
        <v>1333.3333333333333</v>
      </c>
      <c r="M398" s="27">
        <v>48.28</v>
      </c>
      <c r="N398" s="28">
        <v>3.2371993996780168</v>
      </c>
      <c r="O398" s="29">
        <v>219.82134888765341</v>
      </c>
      <c r="P398" s="28">
        <v>7.3273782962551142</v>
      </c>
    </row>
    <row r="399" spans="1:16">
      <c r="A399" s="25" t="s">
        <v>713</v>
      </c>
      <c r="B399" s="25" t="s">
        <v>689</v>
      </c>
      <c r="C399" s="26">
        <v>91442529</v>
      </c>
      <c r="D399" s="26">
        <v>37500000</v>
      </c>
      <c r="E399" s="27">
        <v>99.088570938436902</v>
      </c>
      <c r="F399" s="27">
        <v>240.21471742651372</v>
      </c>
      <c r="G399" s="26">
        <v>36.075847000000003</v>
      </c>
      <c r="H399" s="27">
        <v>11.19</v>
      </c>
      <c r="I399" s="27">
        <v>-0.88012892903740791</v>
      </c>
      <c r="J399" s="26">
        <v>-6134544</v>
      </c>
      <c r="K399" s="27">
        <v>-67.242161764590819</v>
      </c>
      <c r="L399" s="27">
        <v>1066.6666666666667</v>
      </c>
      <c r="M399" s="27">
        <v>96.2</v>
      </c>
      <c r="N399" s="28">
        <v>4.7752863045947738</v>
      </c>
      <c r="O399" s="29">
        <v>545.35630077007124</v>
      </c>
      <c r="P399" s="28">
        <v>18.178543359002376</v>
      </c>
    </row>
    <row r="400" spans="1:16">
      <c r="A400" s="25" t="s">
        <v>732</v>
      </c>
      <c r="B400" s="25" t="s">
        <v>689</v>
      </c>
      <c r="C400" s="26">
        <v>583507211</v>
      </c>
      <c r="D400" s="26">
        <v>42000000</v>
      </c>
      <c r="E400" s="27">
        <v>116.75536104423755</v>
      </c>
      <c r="F400" s="27">
        <v>347.48619358404034</v>
      </c>
      <c r="G400" s="26">
        <v>39.884191999999999</v>
      </c>
      <c r="H400" s="27">
        <v>8.59</v>
      </c>
      <c r="I400" s="27">
        <v>-0.17859981203499053</v>
      </c>
      <c r="J400" s="26">
        <v>83842992</v>
      </c>
      <c r="K400" s="27">
        <v>4.0074905723784289</v>
      </c>
      <c r="L400" s="27">
        <v>952.38095238095241</v>
      </c>
      <c r="M400" s="27">
        <v>94.96</v>
      </c>
      <c r="N400" s="28">
        <v>0.34872596430086666</v>
      </c>
      <c r="O400" s="29">
        <v>94.902654074773849</v>
      </c>
      <c r="P400" s="28">
        <v>3.1634218024924619</v>
      </c>
    </row>
    <row r="401" spans="1:16">
      <c r="A401" s="25" t="s">
        <v>688</v>
      </c>
      <c r="B401" s="25" t="s">
        <v>689</v>
      </c>
      <c r="C401" s="26">
        <v>575417363</v>
      </c>
      <c r="D401" s="26">
        <v>60000000</v>
      </c>
      <c r="E401" s="27">
        <v>114.13349932909476</v>
      </c>
      <c r="F401" s="27">
        <v>380.44499776364921</v>
      </c>
      <c r="G401" s="26">
        <v>59.507702999999999</v>
      </c>
      <c r="H401" s="27">
        <v>5.89</v>
      </c>
      <c r="I401" s="27">
        <v>-0.3360491927590239</v>
      </c>
      <c r="J401" s="26">
        <v>79178091</v>
      </c>
      <c r="K401" s="27">
        <v>3.7889269141384072</v>
      </c>
      <c r="L401" s="27">
        <v>666.66666666666663</v>
      </c>
      <c r="M401" s="27">
        <v>99.17</v>
      </c>
      <c r="N401" s="28">
        <v>0.51175372170166522</v>
      </c>
      <c r="O401" s="29">
        <v>364.6849798258695</v>
      </c>
      <c r="P401" s="28">
        <v>12.15616599419565</v>
      </c>
    </row>
    <row r="402" spans="1:16">
      <c r="A402" s="25" t="s">
        <v>725</v>
      </c>
      <c r="B402" s="25" t="s">
        <v>689</v>
      </c>
      <c r="C402" s="26">
        <v>726673508</v>
      </c>
      <c r="D402" s="26">
        <v>160599284</v>
      </c>
      <c r="E402" s="27">
        <v>50.093344187710507</v>
      </c>
      <c r="F402" s="27">
        <v>44.55930218727368</v>
      </c>
      <c r="G402" s="26">
        <v>107.916184</v>
      </c>
      <c r="H402" s="27">
        <v>7.4</v>
      </c>
      <c r="I402" s="27">
        <v>-7.3703449543443433E-2</v>
      </c>
      <c r="J402" s="26">
        <v>-21257621</v>
      </c>
      <c r="K402" s="27">
        <v>-52.884327366641827</v>
      </c>
      <c r="L402" s="27">
        <v>249.06711290194792</v>
      </c>
      <c r="M402" s="27">
        <v>67.19</v>
      </c>
      <c r="N402" s="28">
        <v>0.90268602649931784</v>
      </c>
      <c r="O402" s="29">
        <v>603.13652724687063</v>
      </c>
      <c r="P402" s="28">
        <v>20.104550908229022</v>
      </c>
    </row>
    <row r="403" spans="1:16">
      <c r="A403" s="95" t="s">
        <v>530</v>
      </c>
      <c r="B403" s="95" t="s">
        <v>351</v>
      </c>
      <c r="C403" s="96">
        <v>257737541</v>
      </c>
      <c r="D403" s="96">
        <v>9500000</v>
      </c>
      <c r="E403" s="97">
        <v>36.959015870109013</v>
      </c>
      <c r="F403" s="97">
        <v>17.683739650769862</v>
      </c>
      <c r="G403" s="96">
        <v>5.3107189999999997</v>
      </c>
      <c r="H403" s="97">
        <v>203.8</v>
      </c>
      <c r="I403" s="97">
        <v>-11.178830749210306</v>
      </c>
      <c r="J403" s="96">
        <v>-5361958</v>
      </c>
      <c r="K403" s="97">
        <v>-389.78298599131136</v>
      </c>
      <c r="L403" s="97">
        <v>4210.5263157894733</v>
      </c>
      <c r="M403" s="97">
        <v>55.9</v>
      </c>
      <c r="N403" s="98">
        <v>24.761515628831699</v>
      </c>
      <c r="O403" s="99">
        <v>471.36681887812119</v>
      </c>
      <c r="P403" s="98">
        <v>15.712227295937373</v>
      </c>
    </row>
    <row r="404" spans="1:16">
      <c r="A404" s="95" t="s">
        <v>189</v>
      </c>
      <c r="B404" s="95" t="s">
        <v>351</v>
      </c>
      <c r="C404" s="96">
        <v>2158486550</v>
      </c>
      <c r="D404" s="96">
        <v>118350000</v>
      </c>
      <c r="E404" s="97">
        <v>28.789344103334834</v>
      </c>
      <c r="F404" s="97">
        <v>7.6017490767149436</v>
      </c>
      <c r="G404" s="96">
        <v>44.628962999999999</v>
      </c>
      <c r="H404" s="97">
        <v>31.14</v>
      </c>
      <c r="I404" s="97">
        <v>0.13231715392157639</v>
      </c>
      <c r="J404" s="96">
        <v>144339003</v>
      </c>
      <c r="K404" s="97">
        <v>26.238230286238018</v>
      </c>
      <c r="L404" s="97">
        <v>337.98056611744823</v>
      </c>
      <c r="M404" s="97">
        <v>37.700000000000003</v>
      </c>
      <c r="N404" s="98">
        <v>54.433781331154066</v>
      </c>
      <c r="O404" s="99">
        <v>1312.5764242487446</v>
      </c>
      <c r="P404" s="98">
        <v>43.752547474958156</v>
      </c>
    </row>
    <row r="405" spans="1:16">
      <c r="A405" s="95" t="s">
        <v>132</v>
      </c>
      <c r="B405" s="95" t="s">
        <v>351</v>
      </c>
      <c r="C405" s="96">
        <v>4550322502</v>
      </c>
      <c r="D405" s="96">
        <v>355000000</v>
      </c>
      <c r="E405" s="97">
        <v>9.6225630474179891</v>
      </c>
      <c r="F405" s="97">
        <v>0.87438101294120751</v>
      </c>
      <c r="G405" s="96">
        <v>128.94884099999999</v>
      </c>
      <c r="H405" s="97">
        <v>32.24</v>
      </c>
      <c r="I405" s="97">
        <v>-1.9380471413703901</v>
      </c>
      <c r="J405" s="96">
        <v>247915948</v>
      </c>
      <c r="K405" s="97">
        <v>44.390044645292441</v>
      </c>
      <c r="L405" s="97">
        <v>112.67605633802818</v>
      </c>
      <c r="M405" s="97">
        <v>36.32</v>
      </c>
      <c r="N405" s="98">
        <v>81.716508291447752</v>
      </c>
      <c r="O405" s="99">
        <v>656.19133389046976</v>
      </c>
      <c r="P405" s="98">
        <v>21.87304446301566</v>
      </c>
    </row>
    <row r="406" spans="1:16">
      <c r="A406" s="95" t="s">
        <v>143</v>
      </c>
      <c r="B406" s="95" t="s">
        <v>351</v>
      </c>
      <c r="C406" s="96">
        <v>6516972751</v>
      </c>
      <c r="D406" s="96">
        <v>1300000000</v>
      </c>
      <c r="E406" s="97">
        <v>10.502397408512435</v>
      </c>
      <c r="F406" s="97">
        <v>2.6929224124390858</v>
      </c>
      <c r="G406" s="96">
        <v>1143.8313330000001</v>
      </c>
      <c r="H406" s="97">
        <v>3.33</v>
      </c>
      <c r="I406" s="97">
        <v>-0.31308982209312797</v>
      </c>
      <c r="J406" s="96">
        <v>-8261366</v>
      </c>
      <c r="K406" s="97">
        <v>-472.07689382119133</v>
      </c>
      <c r="L406" s="97">
        <v>30.76923076923077</v>
      </c>
      <c r="M406" s="97">
        <v>87.98</v>
      </c>
      <c r="N406" s="98">
        <v>80.154866268487496</v>
      </c>
      <c r="O406" s="99">
        <v>468.9432641554136</v>
      </c>
      <c r="P406" s="98">
        <v>15.631442138513787</v>
      </c>
    </row>
    <row r="407" spans="1:16">
      <c r="A407" s="45" t="s">
        <v>190</v>
      </c>
      <c r="B407" s="45" t="s">
        <v>375</v>
      </c>
      <c r="C407" s="46">
        <v>8450730000</v>
      </c>
      <c r="D407" s="46">
        <v>3150000</v>
      </c>
      <c r="E407" s="47">
        <v>6.8720676135860428</v>
      </c>
      <c r="F407" s="47">
        <v>0.45355691605359488</v>
      </c>
      <c r="G407" s="46">
        <v>1.1325970000000001</v>
      </c>
      <c r="H407" s="47">
        <v>5140</v>
      </c>
      <c r="I407" s="47">
        <v>-102.79080401678766</v>
      </c>
      <c r="J407" s="46">
        <v>-123597000</v>
      </c>
      <c r="K407" s="47">
        <v>-122.5879268914294</v>
      </c>
      <c r="L407" s="47">
        <v>12698.412698412698</v>
      </c>
      <c r="M407" s="47">
        <v>35.950000000000003</v>
      </c>
      <c r="N407" s="48">
        <v>21.29059238382284</v>
      </c>
      <c r="O407" s="49">
        <v>721.36691684355105</v>
      </c>
      <c r="P407" s="48">
        <v>24.045563894785037</v>
      </c>
    </row>
    <row r="408" spans="1:16">
      <c r="A408" s="45" t="s">
        <v>394</v>
      </c>
      <c r="B408" s="45" t="s">
        <v>375</v>
      </c>
      <c r="C408" s="46">
        <v>227558534</v>
      </c>
      <c r="D408" s="46">
        <v>6200000</v>
      </c>
      <c r="E408" s="47">
        <v>121.72128799916469</v>
      </c>
      <c r="F408" s="47">
        <v>130.88310537544589</v>
      </c>
      <c r="G408" s="46">
        <v>2.1097030000000001</v>
      </c>
      <c r="H408" s="47">
        <v>155.80000000000001</v>
      </c>
      <c r="I408" s="47">
        <v>-2.04033495966533</v>
      </c>
      <c r="J408" s="46">
        <v>1749577</v>
      </c>
      <c r="K408" s="47">
        <v>531.5570563627665</v>
      </c>
      <c r="L408" s="47">
        <v>6451.6129032258068</v>
      </c>
      <c r="M408" s="47">
        <v>34.020000000000003</v>
      </c>
      <c r="N408" s="48">
        <v>47.885560001479988</v>
      </c>
      <c r="O408" s="49">
        <v>500.00852567879593</v>
      </c>
      <c r="P408" s="48">
        <v>16.666950855959865</v>
      </c>
    </row>
    <row r="409" spans="1:16">
      <c r="A409" s="45" t="s">
        <v>51</v>
      </c>
      <c r="B409" s="45" t="s">
        <v>375</v>
      </c>
      <c r="C409" s="46">
        <v>2033187111</v>
      </c>
      <c r="D409" s="46">
        <v>10800000</v>
      </c>
      <c r="E409" s="47">
        <v>34.03029070205681</v>
      </c>
      <c r="F409" s="47">
        <v>4.6474230719513834</v>
      </c>
      <c r="G409" s="46">
        <v>1.717981</v>
      </c>
      <c r="H409" s="47">
        <v>684.5</v>
      </c>
      <c r="I409" s="47">
        <v>-19.664303090730073</v>
      </c>
      <c r="J409" s="46">
        <v>-67675452</v>
      </c>
      <c r="K409" s="47">
        <v>-108.19876016491179</v>
      </c>
      <c r="L409" s="47">
        <v>3703.7037037037039</v>
      </c>
      <c r="M409" s="47">
        <v>15.9</v>
      </c>
      <c r="N409" s="48">
        <v>65.324546238632863</v>
      </c>
      <c r="O409" s="49">
        <v>504.60159448329256</v>
      </c>
      <c r="P409" s="48">
        <v>16.820053149443087</v>
      </c>
    </row>
    <row r="410" spans="1:16">
      <c r="A410" s="45" t="s">
        <v>690</v>
      </c>
      <c r="B410" s="45" t="s">
        <v>375</v>
      </c>
      <c r="C410" s="46">
        <v>52360538</v>
      </c>
      <c r="D410" s="46">
        <v>13878486</v>
      </c>
      <c r="E410" s="47">
        <v>37.720735091981908</v>
      </c>
      <c r="F410" s="47">
        <v>43.87293768337134</v>
      </c>
      <c r="G410" s="46">
        <v>13.431647</v>
      </c>
      <c r="H410" s="47">
        <v>78.95</v>
      </c>
      <c r="I410" s="47">
        <v>0.12918373059105193</v>
      </c>
      <c r="J410" s="46">
        <v>-27125850</v>
      </c>
      <c r="K410" s="47">
        <v>-31.695680209099439</v>
      </c>
      <c r="L410" s="47">
        <v>2882.1587599684863</v>
      </c>
      <c r="M410" s="47">
        <v>96.78</v>
      </c>
      <c r="N410" s="48">
        <v>52.822499176123891</v>
      </c>
      <c r="O410" s="49">
        <v>1668.2846840542886</v>
      </c>
      <c r="P410" s="48">
        <v>55.609489468476291</v>
      </c>
    </row>
    <row r="411" spans="1:16">
      <c r="A411" s="45" t="s">
        <v>54</v>
      </c>
      <c r="B411" s="45" t="s">
        <v>375</v>
      </c>
      <c r="C411" s="46">
        <v>646697458</v>
      </c>
      <c r="D411" s="46">
        <v>14276790</v>
      </c>
      <c r="E411" s="47">
        <v>43.82264251852952</v>
      </c>
      <c r="F411" s="47">
        <v>10.923496421727345</v>
      </c>
      <c r="G411" s="46">
        <v>3.1674739999999999</v>
      </c>
      <c r="H411" s="47">
        <v>288.25</v>
      </c>
      <c r="I411" s="47">
        <v>-0.65706422570769973</v>
      </c>
      <c r="J411" s="46">
        <v>43394990</v>
      </c>
      <c r="K411" s="47">
        <v>92.44795286276134</v>
      </c>
      <c r="L411" s="47">
        <v>2801.7502533832885</v>
      </c>
      <c r="M411" s="47">
        <v>22.18</v>
      </c>
      <c r="N411" s="48">
        <v>14.140957331902888</v>
      </c>
      <c r="O411" s="49">
        <v>342.72815076369199</v>
      </c>
      <c r="P411" s="48">
        <v>11.424271692123066</v>
      </c>
    </row>
    <row r="412" spans="1:16">
      <c r="A412" s="45" t="s">
        <v>453</v>
      </c>
      <c r="B412" s="45" t="s">
        <v>375</v>
      </c>
      <c r="C412" s="46">
        <v>2638457366</v>
      </c>
      <c r="D412" s="46">
        <v>37600000</v>
      </c>
      <c r="E412" s="47">
        <v>28.927566922942532</v>
      </c>
      <c r="F412" s="47">
        <v>7.6935018412081204</v>
      </c>
      <c r="G412" s="46">
        <v>13.732926000000001</v>
      </c>
      <c r="H412" s="47">
        <v>100.7</v>
      </c>
      <c r="I412" s="47">
        <v>-2.7774027474284821</v>
      </c>
      <c r="J412" s="46">
        <v>-115451486</v>
      </c>
      <c r="K412" s="47">
        <v>-32.567792154706439</v>
      </c>
      <c r="L412" s="47">
        <v>1063.8297872340424</v>
      </c>
      <c r="M412" s="47">
        <v>36.520000000000003</v>
      </c>
      <c r="N412" s="48">
        <v>45.616553430156905</v>
      </c>
      <c r="O412" s="49">
        <v>189.87044050136609</v>
      </c>
      <c r="P412" s="48">
        <v>6.3290146833788699</v>
      </c>
    </row>
    <row r="413" spans="1:16">
      <c r="A413" s="45" t="s">
        <v>735</v>
      </c>
      <c r="B413" s="45" t="s">
        <v>375</v>
      </c>
      <c r="C413" s="46">
        <v>4491655994</v>
      </c>
      <c r="D413" s="46">
        <v>71350000</v>
      </c>
      <c r="E413" s="47">
        <v>0.78089888223930071</v>
      </c>
      <c r="F413" s="47">
        <v>2.3041312499223273E-3</v>
      </c>
      <c r="G413" s="46">
        <v>10.951673</v>
      </c>
      <c r="H413" s="47">
        <v>4680</v>
      </c>
      <c r="I413" s="47">
        <v>327.65741101834283</v>
      </c>
      <c r="J413" s="46">
        <v>-288815190</v>
      </c>
      <c r="K413" s="47">
        <v>-1173.4580165260697</v>
      </c>
      <c r="L413" s="47">
        <v>560.61667834618083</v>
      </c>
      <c r="M413" s="47">
        <v>15.34</v>
      </c>
      <c r="N413" s="48">
        <v>40.087278019552976</v>
      </c>
      <c r="O413" s="49">
        <v>2915.5439244547811</v>
      </c>
      <c r="P413" s="48">
        <v>97.184797481826038</v>
      </c>
    </row>
    <row r="414" spans="1:16">
      <c r="A414" s="45" t="s">
        <v>315</v>
      </c>
      <c r="B414" s="45" t="s">
        <v>375</v>
      </c>
      <c r="C414" s="46">
        <v>1374469210</v>
      </c>
      <c r="D414" s="46">
        <v>77250000</v>
      </c>
      <c r="E414" s="47">
        <v>16.983086187820739</v>
      </c>
      <c r="F414" s="47">
        <v>4.1480335074362191</v>
      </c>
      <c r="G414" s="46">
        <v>42.211663999999999</v>
      </c>
      <c r="H414" s="47">
        <v>55.8</v>
      </c>
      <c r="I414" s="47">
        <v>1.1339639279646079</v>
      </c>
      <c r="J414" s="46">
        <v>16233628</v>
      </c>
      <c r="K414" s="47">
        <v>252.20794760111542</v>
      </c>
      <c r="L414" s="47">
        <v>517.79935275080902</v>
      </c>
      <c r="M414" s="47">
        <v>54.64</v>
      </c>
      <c r="N414" s="48">
        <v>39.879323151743748</v>
      </c>
      <c r="O414" s="49">
        <v>1799.2478086298311</v>
      </c>
      <c r="P414" s="48">
        <v>59.974926954327699</v>
      </c>
    </row>
    <row r="415" spans="1:16">
      <c r="A415" s="45" t="s">
        <v>58</v>
      </c>
      <c r="B415" s="45" t="s">
        <v>375</v>
      </c>
      <c r="C415" s="46">
        <v>3984705965</v>
      </c>
      <c r="D415" s="46">
        <v>79200000</v>
      </c>
      <c r="E415" s="47">
        <v>57.953527645716171</v>
      </c>
      <c r="F415" s="47">
        <v>27.101350376784591</v>
      </c>
      <c r="G415" s="46">
        <v>25.101271000000001</v>
      </c>
      <c r="H415" s="47">
        <v>27.5</v>
      </c>
      <c r="I415" s="47">
        <v>-0.42399526985265718</v>
      </c>
      <c r="J415" s="46">
        <v>-24337127</v>
      </c>
      <c r="K415" s="47">
        <v>-87.865753422743779</v>
      </c>
      <c r="L415" s="47">
        <v>505.05050505050502</v>
      </c>
      <c r="M415" s="47">
        <v>31.69</v>
      </c>
      <c r="N415" s="48">
        <v>63.582778466647532</v>
      </c>
      <c r="O415" s="49">
        <v>236.7921688077812</v>
      </c>
      <c r="P415" s="48">
        <v>7.8930722935927067</v>
      </c>
    </row>
    <row r="416" spans="1:16">
      <c r="A416" s="45" t="s">
        <v>424</v>
      </c>
      <c r="B416" s="45" t="s">
        <v>375</v>
      </c>
      <c r="C416" s="46">
        <v>979739005</v>
      </c>
      <c r="D416" s="46">
        <v>80000000</v>
      </c>
      <c r="E416" s="47">
        <v>34.702701952374014</v>
      </c>
      <c r="F416" s="47">
        <v>1.9193972318790937</v>
      </c>
      <c r="G416" s="46">
        <v>5.0446229999999996</v>
      </c>
      <c r="H416" s="47">
        <v>228.7</v>
      </c>
      <c r="I416" s="47">
        <v>-15.766047685023921</v>
      </c>
      <c r="J416" s="46">
        <v>801615688</v>
      </c>
      <c r="K416" s="47">
        <v>22.554448809639563</v>
      </c>
      <c r="L416" s="47">
        <v>500</v>
      </c>
      <c r="M416" s="47">
        <v>6.3</v>
      </c>
      <c r="N416" s="48">
        <v>87.96793912373316</v>
      </c>
      <c r="O416" s="49">
        <v>507.98189916853914</v>
      </c>
      <c r="P416" s="48">
        <v>16.932729972284637</v>
      </c>
    </row>
    <row r="417" spans="1:16">
      <c r="A417" s="45" t="s">
        <v>194</v>
      </c>
      <c r="B417" s="45" t="s">
        <v>375</v>
      </c>
      <c r="C417" s="46">
        <v>15094360742</v>
      </c>
      <c r="D417" s="46">
        <v>86788722</v>
      </c>
      <c r="E417" s="47">
        <v>23.182590717888939</v>
      </c>
      <c r="F417" s="47">
        <v>3.9281653638552352</v>
      </c>
      <c r="G417" s="46">
        <v>24.411895999999999</v>
      </c>
      <c r="H417" s="47">
        <v>70.7</v>
      </c>
      <c r="I417" s="47">
        <v>-1.7429409540720826</v>
      </c>
      <c r="J417" s="46">
        <v>-360792995</v>
      </c>
      <c r="K417" s="47">
        <v>-16.35739379030904</v>
      </c>
      <c r="L417" s="47">
        <v>460.88937684783514</v>
      </c>
      <c r="M417" s="47">
        <v>28.12</v>
      </c>
      <c r="N417" s="48">
        <v>40.890997367862973</v>
      </c>
      <c r="O417" s="49">
        <v>535.93994479641901</v>
      </c>
      <c r="P417" s="48">
        <v>17.864664826547301</v>
      </c>
    </row>
    <row r="418" spans="1:16">
      <c r="A418" s="45" t="s">
        <v>1</v>
      </c>
      <c r="B418" s="45" t="s">
        <v>375</v>
      </c>
      <c r="C418" s="46">
        <v>17091099555</v>
      </c>
      <c r="D418" s="46">
        <v>100066875</v>
      </c>
      <c r="E418" s="47">
        <v>3.7332253594915294</v>
      </c>
      <c r="F418" s="47">
        <v>8.8405934443462481E-2</v>
      </c>
      <c r="G418" s="46">
        <v>24.953838000000001</v>
      </c>
      <c r="H418" s="47">
        <v>429.5</v>
      </c>
      <c r="I418" s="47">
        <v>2.1625265412428121</v>
      </c>
      <c r="J418" s="46">
        <v>-1275590032</v>
      </c>
      <c r="K418" s="47">
        <v>-33.104853589824856</v>
      </c>
      <c r="L418" s="47">
        <v>399.73267877107185</v>
      </c>
      <c r="M418" s="47">
        <v>24.93</v>
      </c>
      <c r="N418" s="48">
        <v>60.686844187760158</v>
      </c>
      <c r="O418" s="49">
        <v>1419.7864556058412</v>
      </c>
      <c r="P418" s="48">
        <v>47.326215186861376</v>
      </c>
    </row>
    <row r="419" spans="1:16">
      <c r="A419" s="45" t="s">
        <v>400</v>
      </c>
      <c r="B419" s="45" t="s">
        <v>375</v>
      </c>
      <c r="C419" s="46">
        <v>1053946708</v>
      </c>
      <c r="D419" s="46">
        <v>105000000</v>
      </c>
      <c r="E419" s="47">
        <v>44.568657292318129</v>
      </c>
      <c r="F419" s="47">
        <v>32.651030983383244</v>
      </c>
      <c r="G419" s="46">
        <v>69.578063</v>
      </c>
      <c r="H419" s="47">
        <v>12.9</v>
      </c>
      <c r="I419" s="47">
        <v>0.47205722793064281</v>
      </c>
      <c r="J419" s="46">
        <v>-45288475</v>
      </c>
      <c r="K419" s="47">
        <v>-30.140118429688791</v>
      </c>
      <c r="L419" s="47">
        <v>380.95238095238096</v>
      </c>
      <c r="M419" s="47">
        <v>66.260000000000005</v>
      </c>
      <c r="N419" s="48">
        <v>51.77941704870581</v>
      </c>
      <c r="O419" s="49">
        <v>1520.5015450612257</v>
      </c>
      <c r="P419" s="48">
        <v>50.683384835374191</v>
      </c>
    </row>
    <row r="420" spans="1:16">
      <c r="A420" s="45" t="s">
        <v>413</v>
      </c>
      <c r="B420" s="45" t="s">
        <v>375</v>
      </c>
      <c r="C420" s="46">
        <v>1236382849</v>
      </c>
      <c r="D420" s="46">
        <v>112000000</v>
      </c>
      <c r="E420" s="47">
        <v>63.520068784612086</v>
      </c>
      <c r="F420" s="47">
        <v>40.510247949369955</v>
      </c>
      <c r="G420" s="46">
        <v>42.556854000000001</v>
      </c>
      <c r="H420" s="47">
        <v>14.8</v>
      </c>
      <c r="I420" s="47">
        <v>-0.464981694104944</v>
      </c>
      <c r="J420" s="46">
        <v>-12325753</v>
      </c>
      <c r="K420" s="47">
        <v>-127.21332319412859</v>
      </c>
      <c r="L420" s="47">
        <v>357.14285714285717</v>
      </c>
      <c r="M420" s="47">
        <v>37.99</v>
      </c>
      <c r="N420" s="48">
        <v>39.709719523627733</v>
      </c>
      <c r="O420" s="49">
        <v>206.28056256743065</v>
      </c>
      <c r="P420" s="48">
        <v>6.8760187522476883</v>
      </c>
    </row>
    <row r="421" spans="1:16">
      <c r="A421" s="45" t="s">
        <v>195</v>
      </c>
      <c r="B421" s="45" t="s">
        <v>375</v>
      </c>
      <c r="C421" s="46">
        <v>15443065482</v>
      </c>
      <c r="D421" s="46">
        <v>115000000</v>
      </c>
      <c r="E421" s="47">
        <v>17.190400141373853</v>
      </c>
      <c r="F421" s="47">
        <v>2.1354534337110378</v>
      </c>
      <c r="G421" s="46">
        <v>32.987870999999998</v>
      </c>
      <c r="H421" s="47">
        <v>70.55</v>
      </c>
      <c r="I421" s="47">
        <v>-2.5549780433890987</v>
      </c>
      <c r="J421" s="46">
        <v>-862680192</v>
      </c>
      <c r="K421" s="47">
        <v>-9.3313838368506321</v>
      </c>
      <c r="L421" s="47">
        <v>347.82608695652175</v>
      </c>
      <c r="M421" s="47">
        <v>28.68</v>
      </c>
      <c r="N421" s="48">
        <v>45.362761841133633</v>
      </c>
      <c r="O421" s="49">
        <v>99.838525573855236</v>
      </c>
      <c r="P421" s="48">
        <v>3.3279508524618411</v>
      </c>
    </row>
    <row r="422" spans="1:16">
      <c r="A422" s="45" t="s">
        <v>193</v>
      </c>
      <c r="B422" s="45" t="s">
        <v>375</v>
      </c>
      <c r="C422" s="46">
        <v>7824461000</v>
      </c>
      <c r="D422" s="46">
        <v>120000000</v>
      </c>
      <c r="E422" s="47">
        <v>3.9307434450922307</v>
      </c>
      <c r="F422" s="47">
        <v>0.10635128368756036</v>
      </c>
      <c r="G422" s="46">
        <v>32.616509000000001</v>
      </c>
      <c r="H422" s="47">
        <v>312</v>
      </c>
      <c r="I422" s="47">
        <v>-0.83121307250416976</v>
      </c>
      <c r="J422" s="46">
        <v>-1601211000</v>
      </c>
      <c r="K422" s="47">
        <v>-23.082529410552389</v>
      </c>
      <c r="L422" s="47">
        <v>333.33333333333331</v>
      </c>
      <c r="M422" s="47">
        <v>27.18</v>
      </c>
      <c r="N422" s="48">
        <v>88.863777408451952</v>
      </c>
      <c r="O422" s="49">
        <v>288.38685430025077</v>
      </c>
      <c r="P422" s="48">
        <v>9.6128951433416923</v>
      </c>
    </row>
    <row r="423" spans="1:16">
      <c r="A423" s="45" t="s">
        <v>52</v>
      </c>
      <c r="B423" s="45" t="s">
        <v>375</v>
      </c>
      <c r="C423" s="46">
        <v>699845726</v>
      </c>
      <c r="D423" s="46">
        <v>122522806</v>
      </c>
      <c r="E423" s="47">
        <v>16.797085469292885</v>
      </c>
      <c r="F423" s="47">
        <v>1.1055930818940423</v>
      </c>
      <c r="G423" s="46">
        <v>18.936226999999999</v>
      </c>
      <c r="H423" s="47">
        <v>125.8</v>
      </c>
      <c r="I423" s="47">
        <v>-0.88143721940562614</v>
      </c>
      <c r="J423" s="46">
        <v>62971520</v>
      </c>
      <c r="K423" s="47">
        <v>241.26506623946827</v>
      </c>
      <c r="L423" s="47">
        <v>326.46983288972342</v>
      </c>
      <c r="M423" s="47">
        <v>15.45</v>
      </c>
      <c r="N423" s="48">
        <v>46.872969068110457</v>
      </c>
      <c r="O423" s="49">
        <v>392.496910947228</v>
      </c>
      <c r="P423" s="48">
        <v>13.0832303649076</v>
      </c>
    </row>
    <row r="424" spans="1:16">
      <c r="A424" s="45" t="s">
        <v>378</v>
      </c>
      <c r="B424" s="45" t="s">
        <v>375</v>
      </c>
      <c r="C424" s="46">
        <v>3039844844</v>
      </c>
      <c r="D424" s="46">
        <v>150000000</v>
      </c>
      <c r="E424" s="47">
        <v>15.132012051437039</v>
      </c>
      <c r="F424" s="47">
        <v>3.1683442318754271</v>
      </c>
      <c r="G424" s="46">
        <v>88.296327000000005</v>
      </c>
      <c r="H424" s="47">
        <v>29.94</v>
      </c>
      <c r="I424" s="47">
        <v>-0.30205207124225808</v>
      </c>
      <c r="J424" s="46">
        <v>1035049529</v>
      </c>
      <c r="K424" s="47">
        <v>4.6142719417632811</v>
      </c>
      <c r="L424" s="47">
        <v>266.66666666666669</v>
      </c>
      <c r="M424" s="47">
        <v>58.86</v>
      </c>
      <c r="N424" s="48">
        <v>30.207879709360263</v>
      </c>
      <c r="O424" s="49">
        <v>769.16575988148259</v>
      </c>
      <c r="P424" s="48">
        <v>25.638858662716085</v>
      </c>
    </row>
    <row r="425" spans="1:16">
      <c r="A425" s="45" t="s">
        <v>86</v>
      </c>
      <c r="B425" s="45" t="s">
        <v>375</v>
      </c>
      <c r="C425" s="46">
        <v>1050946163</v>
      </c>
      <c r="D425" s="46">
        <v>150000000</v>
      </c>
      <c r="E425" s="47">
        <v>26.543187757220082</v>
      </c>
      <c r="F425" s="47">
        <v>13.61189115754876</v>
      </c>
      <c r="G425" s="46">
        <v>116.820232</v>
      </c>
      <c r="H425" s="47">
        <v>12.9</v>
      </c>
      <c r="I425" s="47">
        <v>-1.3903098421325506</v>
      </c>
      <c r="J425" s="46">
        <v>-28139576</v>
      </c>
      <c r="K425" s="47">
        <v>-69.29741940674586</v>
      </c>
      <c r="L425" s="47">
        <v>266.66666666666669</v>
      </c>
      <c r="M425" s="47">
        <v>77.88</v>
      </c>
      <c r="N425" s="48">
        <v>57.399320855989679</v>
      </c>
      <c r="O425" s="49">
        <v>366.64432488839935</v>
      </c>
      <c r="P425" s="48">
        <v>12.221477496279979</v>
      </c>
    </row>
    <row r="426" spans="1:16">
      <c r="A426" s="45" t="s">
        <v>53</v>
      </c>
      <c r="B426" s="45" t="s">
        <v>375</v>
      </c>
      <c r="C426" s="46">
        <v>1141807084</v>
      </c>
      <c r="D426" s="46">
        <v>170000000</v>
      </c>
      <c r="E426" s="47">
        <v>35.069218747232817</v>
      </c>
      <c r="F426" s="47">
        <v>10.314476102127299</v>
      </c>
      <c r="G426" s="46">
        <v>55.376739000000001</v>
      </c>
      <c r="H426" s="47">
        <v>20.6</v>
      </c>
      <c r="I426" s="47">
        <v>-1.1686820770273769</v>
      </c>
      <c r="J426" s="46">
        <v>24742161</v>
      </c>
      <c r="K426" s="47">
        <v>137.41726116809281</v>
      </c>
      <c r="L426" s="47">
        <v>235.29411764705881</v>
      </c>
      <c r="M426" s="47">
        <v>32.57</v>
      </c>
      <c r="N426" s="48">
        <v>67.602118559514665</v>
      </c>
      <c r="O426" s="49">
        <v>279.19143161010822</v>
      </c>
      <c r="P426" s="48">
        <v>9.3063810536702736</v>
      </c>
    </row>
    <row r="427" spans="1:16">
      <c r="A427" s="45" t="s">
        <v>330</v>
      </c>
      <c r="B427" s="45" t="s">
        <v>375</v>
      </c>
      <c r="C427" s="46">
        <v>1864832744</v>
      </c>
      <c r="D427" s="46">
        <v>200000000</v>
      </c>
      <c r="E427" s="47">
        <v>39.218762255863204</v>
      </c>
      <c r="F427" s="47">
        <v>21.788201253257334</v>
      </c>
      <c r="G427" s="46">
        <v>104.516908</v>
      </c>
      <c r="H427" s="47">
        <v>9.76</v>
      </c>
      <c r="I427" s="47">
        <v>-0.11559370049881322</v>
      </c>
      <c r="J427" s="46">
        <v>17617918</v>
      </c>
      <c r="K427" s="47">
        <v>102.16871255729536</v>
      </c>
      <c r="L427" s="47">
        <v>200</v>
      </c>
      <c r="M427" s="47">
        <v>52.25</v>
      </c>
      <c r="N427" s="48">
        <v>29.661901014729207</v>
      </c>
      <c r="O427" s="49">
        <v>647.00565224625313</v>
      </c>
      <c r="P427" s="48">
        <v>21.566855074875104</v>
      </c>
    </row>
    <row r="428" spans="1:16">
      <c r="A428" s="45" t="s">
        <v>332</v>
      </c>
      <c r="B428" s="45" t="s">
        <v>375</v>
      </c>
      <c r="C428" s="46">
        <v>1258198522</v>
      </c>
      <c r="D428" s="46">
        <v>200000000</v>
      </c>
      <c r="E428" s="47">
        <v>19.929201511629934</v>
      </c>
      <c r="F428" s="47">
        <v>6.2278754723843548</v>
      </c>
      <c r="G428" s="46">
        <v>138.91226599999999</v>
      </c>
      <c r="H428" s="47">
        <v>14.45</v>
      </c>
      <c r="I428" s="47">
        <v>-1.1990206828158172</v>
      </c>
      <c r="J428" s="46">
        <v>-13978192</v>
      </c>
      <c r="K428" s="47">
        <v>-228.92803303889372</v>
      </c>
      <c r="L428" s="47">
        <v>200</v>
      </c>
      <c r="M428" s="47">
        <v>69.45</v>
      </c>
      <c r="N428" s="48">
        <v>31.34043562869903</v>
      </c>
      <c r="O428" s="49">
        <v>631.56796679014485</v>
      </c>
      <c r="P428" s="48">
        <v>21.052265559671493</v>
      </c>
    </row>
    <row r="429" spans="1:16">
      <c r="A429" s="45" t="s">
        <v>331</v>
      </c>
      <c r="B429" s="45" t="s">
        <v>375</v>
      </c>
      <c r="C429" s="46">
        <v>868771214</v>
      </c>
      <c r="D429" s="46">
        <v>216733652</v>
      </c>
      <c r="E429" s="47">
        <v>37.622198031105064</v>
      </c>
      <c r="F429" s="47">
        <v>5.7862415740749951</v>
      </c>
      <c r="G429" s="46">
        <v>35.091225000000001</v>
      </c>
      <c r="H429" s="47">
        <v>30.3</v>
      </c>
      <c r="I429" s="47">
        <v>-1.0985852669395797</v>
      </c>
      <c r="J429" s="46">
        <v>-129725692</v>
      </c>
      <c r="K429" s="47">
        <v>-50.121217006111635</v>
      </c>
      <c r="L429" s="47">
        <v>184.55832599544809</v>
      </c>
      <c r="M429" s="47">
        <v>16.190000000000001</v>
      </c>
      <c r="N429" s="48">
        <v>90.850054184887682</v>
      </c>
      <c r="O429" s="49">
        <v>123.99999999999997</v>
      </c>
      <c r="P429" s="48">
        <v>4.133333333333332</v>
      </c>
    </row>
    <row r="430" spans="1:16">
      <c r="A430" s="45" t="s">
        <v>483</v>
      </c>
      <c r="B430" s="45" t="s">
        <v>375</v>
      </c>
      <c r="C430" s="46">
        <v>6314823305</v>
      </c>
      <c r="D430" s="46">
        <v>221500000</v>
      </c>
      <c r="E430" s="47">
        <v>15.063972927027857</v>
      </c>
      <c r="F430" s="47">
        <v>1.1526933410129592</v>
      </c>
      <c r="G430" s="46">
        <v>44.275882000000003</v>
      </c>
      <c r="H430" s="47">
        <v>60</v>
      </c>
      <c r="I430" s="47">
        <v>3.1093121514632287</v>
      </c>
      <c r="J430" s="46">
        <v>-70180474</v>
      </c>
      <c r="K430" s="47">
        <v>-186.21276339626888</v>
      </c>
      <c r="L430" s="47">
        <v>180.58690744920995</v>
      </c>
      <c r="M430" s="47">
        <v>19.98</v>
      </c>
      <c r="N430" s="48">
        <v>27.47061773616468</v>
      </c>
      <c r="O430" s="49">
        <v>1910.450375345087</v>
      </c>
      <c r="P430" s="48">
        <v>63.681679178169567</v>
      </c>
    </row>
    <row r="431" spans="1:16">
      <c r="A431" s="45" t="s">
        <v>327</v>
      </c>
      <c r="B431" s="45" t="s">
        <v>375</v>
      </c>
      <c r="C431" s="46">
        <v>1614800897</v>
      </c>
      <c r="D431" s="46">
        <v>224000000</v>
      </c>
      <c r="E431" s="47">
        <v>19.245721676071408</v>
      </c>
      <c r="F431" s="47">
        <v>4.5220210705054997</v>
      </c>
      <c r="G431" s="46">
        <v>107.968583</v>
      </c>
      <c r="H431" s="47">
        <v>19.25</v>
      </c>
      <c r="I431" s="47">
        <v>1.1862394494699799</v>
      </c>
      <c r="J431" s="46">
        <v>-84056857</v>
      </c>
      <c r="K431" s="47">
        <v>-50.632395165572277</v>
      </c>
      <c r="L431" s="47">
        <v>178.57142857142858</v>
      </c>
      <c r="M431" s="47">
        <v>48.2</v>
      </c>
      <c r="N431" s="48">
        <v>75.060163807761711</v>
      </c>
      <c r="O431" s="49">
        <v>1923.7255913677159</v>
      </c>
      <c r="P431" s="48">
        <v>64.124186378923866</v>
      </c>
    </row>
    <row r="432" spans="1:16">
      <c r="A432" s="45" t="s">
        <v>383</v>
      </c>
      <c r="B432" s="45" t="s">
        <v>375</v>
      </c>
      <c r="C432" s="46">
        <v>1693692129</v>
      </c>
      <c r="D432" s="46">
        <v>241875000</v>
      </c>
      <c r="E432" s="47">
        <v>45.676596910138656</v>
      </c>
      <c r="F432" s="47">
        <v>31.473968585797522</v>
      </c>
      <c r="G432" s="46">
        <v>141.93746899999999</v>
      </c>
      <c r="H432" s="47">
        <v>6.17</v>
      </c>
      <c r="I432" s="47">
        <v>-2.6181551532340031E-2</v>
      </c>
      <c r="J432" s="46">
        <v>81478670</v>
      </c>
      <c r="K432" s="47">
        <v>17.811410029152416</v>
      </c>
      <c r="L432" s="47">
        <v>165.37467700258398</v>
      </c>
      <c r="M432" s="47">
        <v>58.68</v>
      </c>
      <c r="N432" s="48">
        <v>11.060393314571574</v>
      </c>
      <c r="O432" s="49">
        <v>535.81942037010572</v>
      </c>
      <c r="P432" s="48">
        <v>17.860647345670191</v>
      </c>
    </row>
    <row r="433" spans="1:16">
      <c r="A433" s="45" t="s">
        <v>326</v>
      </c>
      <c r="B433" s="45" t="s">
        <v>375</v>
      </c>
      <c r="C433" s="46">
        <v>15862084113</v>
      </c>
      <c r="D433" s="46">
        <v>252000000</v>
      </c>
      <c r="E433" s="47">
        <v>23.578707129689853</v>
      </c>
      <c r="F433" s="47">
        <v>2.0792510696375532</v>
      </c>
      <c r="G433" s="46">
        <v>36.397486000000001</v>
      </c>
      <c r="H433" s="47">
        <v>46.62</v>
      </c>
      <c r="I433" s="47">
        <v>-1.2790460759450966</v>
      </c>
      <c r="J433" s="46">
        <v>-270919855</v>
      </c>
      <c r="K433" s="47">
        <v>-41.857397273448271</v>
      </c>
      <c r="L433" s="47">
        <v>158.73015873015873</v>
      </c>
      <c r="M433" s="47">
        <v>14.44</v>
      </c>
      <c r="N433" s="48">
        <v>61.680934576299535</v>
      </c>
      <c r="O433" s="49">
        <v>411.12504179855648</v>
      </c>
      <c r="P433" s="48">
        <v>13.704168059951883</v>
      </c>
    </row>
    <row r="434" spans="1:16">
      <c r="A434" s="45" t="s">
        <v>542</v>
      </c>
      <c r="B434" s="45" t="s">
        <v>375</v>
      </c>
      <c r="C434" s="46">
        <v>7612948946</v>
      </c>
      <c r="D434" s="46">
        <v>300500000</v>
      </c>
      <c r="E434" s="47">
        <v>20.294997777839807</v>
      </c>
      <c r="F434" s="47">
        <v>3.0698831913235223</v>
      </c>
      <c r="G434" s="46">
        <v>89.692524000000006</v>
      </c>
      <c r="H434" s="47">
        <v>21.98</v>
      </c>
      <c r="I434" s="47">
        <v>9.8660239570129704E-2</v>
      </c>
      <c r="J434" s="46">
        <v>-43799995</v>
      </c>
      <c r="K434" s="47">
        <v>-150.93609028950803</v>
      </c>
      <c r="L434" s="47">
        <v>133.11148086522462</v>
      </c>
      <c r="M434" s="47">
        <v>29.84</v>
      </c>
      <c r="N434" s="48">
        <v>27.2664171710788</v>
      </c>
      <c r="O434" s="49">
        <v>1371.9637422927151</v>
      </c>
      <c r="P434" s="48">
        <v>45.732124743090502</v>
      </c>
    </row>
    <row r="435" spans="1:16">
      <c r="A435" s="45" t="s">
        <v>266</v>
      </c>
      <c r="B435" s="45" t="s">
        <v>375</v>
      </c>
      <c r="C435" s="46">
        <v>26375357000</v>
      </c>
      <c r="D435" s="46">
        <v>335456000</v>
      </c>
      <c r="E435" s="47">
        <v>9.549587447920473</v>
      </c>
      <c r="F435" s="47">
        <v>1.1861450592527376</v>
      </c>
      <c r="G435" s="46">
        <v>158.330939</v>
      </c>
      <c r="H435" s="47">
        <v>26.46</v>
      </c>
      <c r="I435" s="47">
        <v>0.26699250767009275</v>
      </c>
      <c r="J435" s="46">
        <v>-3142265000</v>
      </c>
      <c r="K435" s="47">
        <v>-2.5621467317365023</v>
      </c>
      <c r="L435" s="47">
        <v>119.24067537918535</v>
      </c>
      <c r="M435" s="47">
        <v>47.19</v>
      </c>
      <c r="N435" s="48">
        <v>82.337361774977069</v>
      </c>
      <c r="O435" s="49">
        <v>1905.4304288629769</v>
      </c>
      <c r="P435" s="48">
        <v>63.514347628765897</v>
      </c>
    </row>
    <row r="436" spans="1:16">
      <c r="A436" s="45" t="s">
        <v>333</v>
      </c>
      <c r="B436" s="45" t="s">
        <v>375</v>
      </c>
      <c r="C436" s="46">
        <v>1724268443</v>
      </c>
      <c r="D436" s="46">
        <v>350000000</v>
      </c>
      <c r="E436" s="47">
        <v>92.364482254358393</v>
      </c>
      <c r="F436" s="47">
        <v>131.94926036336912</v>
      </c>
      <c r="G436" s="46">
        <v>199.57396499999999</v>
      </c>
      <c r="H436" s="47">
        <v>2.17</v>
      </c>
      <c r="I436" s="47">
        <v>-4.3232182042591827E-2</v>
      </c>
      <c r="J436" s="46">
        <v>-48944132</v>
      </c>
      <c r="K436" s="47">
        <v>-14.302020924592146</v>
      </c>
      <c r="L436" s="47">
        <v>114.28571428571429</v>
      </c>
      <c r="M436" s="47">
        <v>57.02</v>
      </c>
      <c r="N436" s="48">
        <v>43.358127615100258</v>
      </c>
      <c r="O436" s="49">
        <v>174.09584432472928</v>
      </c>
      <c r="P436" s="48">
        <v>5.8031948108243094</v>
      </c>
    </row>
    <row r="437" spans="1:16">
      <c r="A437" s="45" t="s">
        <v>56</v>
      </c>
      <c r="B437" s="45" t="s">
        <v>375</v>
      </c>
      <c r="C437" s="46">
        <v>2193171314</v>
      </c>
      <c r="D437" s="46">
        <v>350500000</v>
      </c>
      <c r="E437" s="47">
        <v>81.036350384526102</v>
      </c>
      <c r="F437" s="47">
        <v>231.20214089736405</v>
      </c>
      <c r="G437" s="46">
        <v>253.16424799999999</v>
      </c>
      <c r="H437" s="47">
        <v>1.95</v>
      </c>
      <c r="I437" s="47">
        <v>-1.3900231444288647E-2</v>
      </c>
      <c r="J437" s="46">
        <v>-44318667</v>
      </c>
      <c r="K437" s="47">
        <v>-7.9086313674551629</v>
      </c>
      <c r="L437" s="47">
        <v>114.12268188302426</v>
      </c>
      <c r="M437" s="47">
        <v>72.22</v>
      </c>
      <c r="N437" s="48">
        <v>28.747426451344154</v>
      </c>
      <c r="O437" s="49">
        <v>278.6691515409679</v>
      </c>
      <c r="P437" s="48">
        <v>9.2889717180322631</v>
      </c>
    </row>
    <row r="438" spans="1:16">
      <c r="A438" s="45" t="s">
        <v>55</v>
      </c>
      <c r="B438" s="45" t="s">
        <v>375</v>
      </c>
      <c r="C438" s="46">
        <v>3590822435</v>
      </c>
      <c r="D438" s="46">
        <v>372475397</v>
      </c>
      <c r="E438" s="47">
        <v>5.3346596378143323</v>
      </c>
      <c r="F438" s="47">
        <v>0.40920513951340309</v>
      </c>
      <c r="G438" s="46">
        <v>194.679441</v>
      </c>
      <c r="H438" s="47">
        <v>38.520000000000003</v>
      </c>
      <c r="I438" s="47">
        <v>-0.98743489299254594</v>
      </c>
      <c r="J438" s="46">
        <v>47613264</v>
      </c>
      <c r="K438" s="47">
        <v>273.8026717723028</v>
      </c>
      <c r="L438" s="47">
        <v>107.38964324132259</v>
      </c>
      <c r="M438" s="47">
        <v>52.26</v>
      </c>
      <c r="N438" s="48">
        <v>40.345835379165877</v>
      </c>
      <c r="O438" s="49">
        <v>1057.1210692523055</v>
      </c>
      <c r="P438" s="48">
        <v>35.237368975076848</v>
      </c>
    </row>
    <row r="439" spans="1:16">
      <c r="A439" s="45" t="s">
        <v>196</v>
      </c>
      <c r="B439" s="45" t="s">
        <v>375</v>
      </c>
      <c r="C439" s="46">
        <v>58964771000</v>
      </c>
      <c r="D439" s="46">
        <v>500000000</v>
      </c>
      <c r="E439" s="47">
        <v>1.2103927346176104</v>
      </c>
      <c r="F439" s="47">
        <v>9.3107133432123873E-3</v>
      </c>
      <c r="G439" s="46">
        <v>120.540333</v>
      </c>
      <c r="H439" s="47">
        <v>274.25</v>
      </c>
      <c r="I439" s="47">
        <v>-3.2206621737245769</v>
      </c>
      <c r="J439" s="46">
        <v>2988567000</v>
      </c>
      <c r="K439" s="47">
        <v>43.499108435581334</v>
      </c>
      <c r="L439" s="47">
        <v>80</v>
      </c>
      <c r="M439" s="47">
        <v>24.1</v>
      </c>
      <c r="N439" s="48">
        <v>70.637518395816798</v>
      </c>
      <c r="O439" s="49">
        <v>843.05288616304358</v>
      </c>
      <c r="P439" s="48">
        <v>28.101762872101453</v>
      </c>
    </row>
    <row r="440" spans="1:16">
      <c r="A440" s="45" t="s">
        <v>429</v>
      </c>
      <c r="B440" s="45" t="s">
        <v>375</v>
      </c>
      <c r="C440" s="46">
        <v>4917779893</v>
      </c>
      <c r="D440" s="46">
        <v>600000000</v>
      </c>
      <c r="E440" s="47">
        <v>40.15193492174388</v>
      </c>
      <c r="F440" s="47">
        <v>22.306630512079934</v>
      </c>
      <c r="G440" s="46">
        <v>321.37161300000002</v>
      </c>
      <c r="H440" s="47">
        <v>3.1</v>
      </c>
      <c r="I440" s="47">
        <v>-0.13251309002970801</v>
      </c>
      <c r="J440" s="46">
        <v>-340452455</v>
      </c>
      <c r="K440" s="47">
        <v>-5.28708186286981</v>
      </c>
      <c r="L440" s="47">
        <v>66.666666666666671</v>
      </c>
      <c r="M440" s="47">
        <v>53.56</v>
      </c>
      <c r="N440" s="48">
        <v>42.589553783921524</v>
      </c>
      <c r="O440" s="49">
        <v>211.35726143655276</v>
      </c>
      <c r="P440" s="48">
        <v>7.0452420478850923</v>
      </c>
    </row>
    <row r="441" spans="1:16">
      <c r="A441" s="45" t="s">
        <v>460</v>
      </c>
      <c r="B441" s="45" t="s">
        <v>375</v>
      </c>
      <c r="C441" s="46">
        <v>12170740000</v>
      </c>
      <c r="D441" s="46">
        <v>660000000</v>
      </c>
      <c r="E441" s="47">
        <v>2.2854911695363405</v>
      </c>
      <c r="F441" s="47">
        <v>4.6795478491735064E-2</v>
      </c>
      <c r="G441" s="46">
        <v>252.20048299999999</v>
      </c>
      <c r="H441" s="47">
        <v>69.400000000000006</v>
      </c>
      <c r="I441" s="47">
        <v>-2.374162067677446</v>
      </c>
      <c r="J441" s="46">
        <v>414998000</v>
      </c>
      <c r="K441" s="47">
        <v>117.68731415573087</v>
      </c>
      <c r="L441" s="47">
        <v>60.606060606060609</v>
      </c>
      <c r="M441" s="47">
        <v>38.21</v>
      </c>
      <c r="N441" s="48">
        <v>43.206535630773466</v>
      </c>
      <c r="O441" s="49">
        <v>1424.0588906920279</v>
      </c>
      <c r="P441" s="48">
        <v>47.468629689734264</v>
      </c>
    </row>
    <row r="442" spans="1:16">
      <c r="A442" s="45" t="s">
        <v>267</v>
      </c>
      <c r="B442" s="45" t="s">
        <v>375</v>
      </c>
      <c r="C442" s="46">
        <v>73314458000</v>
      </c>
      <c r="D442" s="46">
        <v>675728000</v>
      </c>
      <c r="E442" s="47">
        <v>3.7623949948003843</v>
      </c>
      <c r="F442" s="47">
        <v>6.3271743330566579E-2</v>
      </c>
      <c r="G442" s="46">
        <v>116.81877299999999</v>
      </c>
      <c r="H442" s="47">
        <v>91.05</v>
      </c>
      <c r="I442" s="47">
        <v>-1.9187893238508735</v>
      </c>
      <c r="J442" s="46">
        <v>-2214344000</v>
      </c>
      <c r="K442" s="47">
        <v>-26.854031713229741</v>
      </c>
      <c r="L442" s="47">
        <v>59.19541590699216</v>
      </c>
      <c r="M442" s="47">
        <v>17.28</v>
      </c>
      <c r="N442" s="48">
        <v>86.052571819768943</v>
      </c>
      <c r="O442" s="49">
        <v>515.40274845236718</v>
      </c>
      <c r="P442" s="48">
        <v>17.180091615078904</v>
      </c>
    </row>
    <row r="443" spans="1:16">
      <c r="A443" s="45" t="s">
        <v>182</v>
      </c>
      <c r="B443" s="45" t="s">
        <v>375</v>
      </c>
      <c r="C443" s="46">
        <v>7154261414</v>
      </c>
      <c r="D443" s="46">
        <v>700000000</v>
      </c>
      <c r="E443" s="47">
        <v>21.758694339084013</v>
      </c>
      <c r="F443" s="47">
        <v>2.0722566037222867</v>
      </c>
      <c r="G443" s="46">
        <v>119.87214899999999</v>
      </c>
      <c r="H443" s="47">
        <v>15.34</v>
      </c>
      <c r="I443" s="47">
        <v>-2.6189521690652032E-2</v>
      </c>
      <c r="J443" s="46">
        <v>-117347216</v>
      </c>
      <c r="K443" s="47">
        <v>-89.47804948350884</v>
      </c>
      <c r="L443" s="47">
        <v>57.142857142857146</v>
      </c>
      <c r="M443" s="47">
        <v>17.12</v>
      </c>
      <c r="N443" s="48">
        <v>36.411995556641145</v>
      </c>
      <c r="O443" s="49">
        <v>746.57733983223284</v>
      </c>
      <c r="P443" s="48">
        <v>24.885911327741095</v>
      </c>
    </row>
    <row r="444" spans="1:16">
      <c r="A444" s="45" t="s">
        <v>503</v>
      </c>
      <c r="B444" s="45" t="s">
        <v>375</v>
      </c>
      <c r="C444" s="46">
        <v>1513644763</v>
      </c>
      <c r="D444" s="46">
        <v>800000000</v>
      </c>
      <c r="E444" s="47">
        <v>45.635719260007683</v>
      </c>
      <c r="F444" s="47">
        <v>28.522324537504801</v>
      </c>
      <c r="G444" s="46">
        <v>295.12339900000001</v>
      </c>
      <c r="H444" s="47">
        <v>2.97</v>
      </c>
      <c r="I444" s="47">
        <v>-3.9432596512884999E-2</v>
      </c>
      <c r="J444" s="46">
        <v>-44498491</v>
      </c>
      <c r="K444" s="47">
        <v>-35.956275461116199</v>
      </c>
      <c r="L444" s="47">
        <v>50</v>
      </c>
      <c r="M444" s="47">
        <v>36.89</v>
      </c>
      <c r="N444" s="48">
        <v>46.763872835832537</v>
      </c>
      <c r="O444" s="49">
        <v>684.04910200510221</v>
      </c>
      <c r="P444" s="48">
        <v>22.801636733503408</v>
      </c>
    </row>
    <row r="445" spans="1:16">
      <c r="A445" s="45" t="s">
        <v>192</v>
      </c>
      <c r="B445" s="45" t="s">
        <v>375</v>
      </c>
      <c r="C445" s="46">
        <v>7997260000</v>
      </c>
      <c r="D445" s="46">
        <v>900000000</v>
      </c>
      <c r="E445" s="47">
        <v>8.8916346256612933</v>
      </c>
      <c r="F445" s="47">
        <v>0.82329950237604566</v>
      </c>
      <c r="G445" s="46">
        <v>354.86250699999999</v>
      </c>
      <c r="H445" s="47">
        <v>12.68</v>
      </c>
      <c r="I445" s="47">
        <v>0.279979868147473</v>
      </c>
      <c r="J445" s="46">
        <v>65458000</v>
      </c>
      <c r="K445" s="47">
        <v>164.99129212624888</v>
      </c>
      <c r="L445" s="47">
        <v>44.444444444444443</v>
      </c>
      <c r="M445" s="47">
        <v>39.42</v>
      </c>
      <c r="N445" s="48">
        <v>65.77616697572104</v>
      </c>
      <c r="O445" s="49">
        <v>2255.6947971690133</v>
      </c>
      <c r="P445" s="48">
        <v>75.189826572300447</v>
      </c>
    </row>
    <row r="446" spans="1:16">
      <c r="A446" s="45" t="s">
        <v>329</v>
      </c>
      <c r="B446" s="45" t="s">
        <v>375</v>
      </c>
      <c r="C446" s="46">
        <v>3219973000</v>
      </c>
      <c r="D446" s="46">
        <v>925000000</v>
      </c>
      <c r="E446" s="47">
        <v>27.889222335529936</v>
      </c>
      <c r="F446" s="47">
        <v>15.075255316502668</v>
      </c>
      <c r="G446" s="46">
        <v>648.99339299999997</v>
      </c>
      <c r="H446" s="47">
        <v>2.21</v>
      </c>
      <c r="I446" s="47">
        <v>-0.11115992836995092</v>
      </c>
      <c r="J446" s="46">
        <v>-158895000</v>
      </c>
      <c r="K446" s="47">
        <v>-11.642908839170522</v>
      </c>
      <c r="L446" s="47">
        <v>43.243243243243242</v>
      </c>
      <c r="M446" s="47">
        <v>70.16</v>
      </c>
      <c r="N446" s="48">
        <v>43.148856298897599</v>
      </c>
      <c r="O446" s="49">
        <v>141.50301412365781</v>
      </c>
      <c r="P446" s="48">
        <v>4.7167671374552604</v>
      </c>
    </row>
    <row r="447" spans="1:16">
      <c r="A447" s="45" t="s">
        <v>447</v>
      </c>
      <c r="B447" s="45" t="s">
        <v>375</v>
      </c>
      <c r="C447" s="46">
        <v>38403565895</v>
      </c>
      <c r="D447" s="46">
        <v>998000000</v>
      </c>
      <c r="E447" s="47">
        <v>0.31825942899850546</v>
      </c>
      <c r="F447" s="47">
        <v>1.0883864281412841E-3</v>
      </c>
      <c r="G447" s="46">
        <v>426.09840800000001</v>
      </c>
      <c r="H447" s="47">
        <v>295</v>
      </c>
      <c r="I447" s="47">
        <v>-0.29116348407904979</v>
      </c>
      <c r="J447" s="46">
        <v>1811756765</v>
      </c>
      <c r="K447" s="47">
        <v>161.39804506263289</v>
      </c>
      <c r="L447" s="47">
        <v>40.080160320641284</v>
      </c>
      <c r="M447" s="47">
        <v>42.69</v>
      </c>
      <c r="N447" s="48">
        <v>34.499222916579853</v>
      </c>
      <c r="O447" s="49">
        <v>1028.7162027333231</v>
      </c>
      <c r="P447" s="48">
        <v>34.290540091110771</v>
      </c>
    </row>
    <row r="448" spans="1:16">
      <c r="A448" s="45" t="s">
        <v>328</v>
      </c>
      <c r="B448" s="45" t="s">
        <v>375</v>
      </c>
      <c r="C448" s="46">
        <v>2224663158</v>
      </c>
      <c r="D448" s="46">
        <v>1076261904</v>
      </c>
      <c r="E448" s="47">
        <v>28.060790256404601</v>
      </c>
      <c r="F448" s="47">
        <v>26.072455182251439</v>
      </c>
      <c r="G448" s="46">
        <v>1027.688572</v>
      </c>
      <c r="H448" s="47">
        <v>1.47</v>
      </c>
      <c r="I448" s="47">
        <v>-9.4190948012141007E-2</v>
      </c>
      <c r="J448" s="46">
        <v>-96679510</v>
      </c>
      <c r="K448" s="47">
        <v>-11.132264778751981</v>
      </c>
      <c r="L448" s="47">
        <v>37.165674870900197</v>
      </c>
      <c r="M448" s="47">
        <v>90.1</v>
      </c>
      <c r="N448" s="48">
        <v>26.008766075929824</v>
      </c>
      <c r="O448" s="49">
        <v>305.6667246156245</v>
      </c>
      <c r="P448" s="48">
        <v>10.188890820520816</v>
      </c>
    </row>
    <row r="449" spans="1:16">
      <c r="A449" s="45" t="s">
        <v>514</v>
      </c>
      <c r="B449" s="45" t="s">
        <v>375</v>
      </c>
      <c r="C449" s="46">
        <v>3318993196</v>
      </c>
      <c r="D449" s="46">
        <v>1120000000</v>
      </c>
      <c r="E449" s="47">
        <v>26.996210487941386</v>
      </c>
      <c r="F449" s="47">
        <v>6.0259398410583449</v>
      </c>
      <c r="G449" s="46">
        <v>306.82462600000002</v>
      </c>
      <c r="H449" s="47">
        <v>4.83</v>
      </c>
      <c r="I449" s="47">
        <v>-0.24003623054397402</v>
      </c>
      <c r="J449" s="46">
        <v>-136181024</v>
      </c>
      <c r="K449" s="47">
        <v>-32.89738811187086</v>
      </c>
      <c r="L449" s="47">
        <v>35.714285714285715</v>
      </c>
      <c r="M449" s="47">
        <v>27.39</v>
      </c>
      <c r="N449" s="48">
        <v>39.733697962154444</v>
      </c>
      <c r="O449" s="49">
        <v>206.33938621825484</v>
      </c>
      <c r="P449" s="48">
        <v>6.8779795406084947</v>
      </c>
    </row>
    <row r="450" spans="1:16">
      <c r="A450" s="45" t="s">
        <v>527</v>
      </c>
      <c r="B450" s="45" t="s">
        <v>375</v>
      </c>
      <c r="C450" s="46">
        <v>3004671884</v>
      </c>
      <c r="D450" s="46">
        <v>1600000000</v>
      </c>
      <c r="E450" s="47">
        <v>23.735919852343592</v>
      </c>
      <c r="F450" s="47">
        <v>14.834949907714744</v>
      </c>
      <c r="G450" s="46">
        <v>1359.1032560000001</v>
      </c>
      <c r="H450" s="47">
        <v>1.24</v>
      </c>
      <c r="I450" s="47">
        <v>-0.23357075471860234</v>
      </c>
      <c r="J450" s="46">
        <v>11183518</v>
      </c>
      <c r="K450" s="47">
        <v>143.06768228029856</v>
      </c>
      <c r="L450" s="47">
        <v>25</v>
      </c>
      <c r="M450" s="47">
        <v>84.94</v>
      </c>
      <c r="N450" s="48">
        <v>67.212998324053274</v>
      </c>
      <c r="O450" s="49">
        <v>268.51939621707402</v>
      </c>
      <c r="P450" s="48">
        <v>8.9506465405691333</v>
      </c>
    </row>
    <row r="451" spans="1:16">
      <c r="A451" s="45" t="s">
        <v>268</v>
      </c>
      <c r="B451" s="45" t="s">
        <v>375</v>
      </c>
      <c r="C451" s="46">
        <v>39031208000</v>
      </c>
      <c r="D451" s="46">
        <v>1600000000</v>
      </c>
      <c r="E451" s="47">
        <v>18.426590306876435</v>
      </c>
      <c r="F451" s="47">
        <v>2.3033237883595543</v>
      </c>
      <c r="G451" s="46">
        <v>362.48923500000001</v>
      </c>
      <c r="H451" s="47">
        <v>5.99</v>
      </c>
      <c r="I451" s="47">
        <v>-7.2920248237610785E-2</v>
      </c>
      <c r="J451" s="46">
        <v>-1361636000</v>
      </c>
      <c r="K451" s="47">
        <v>-5.8752853185432814</v>
      </c>
      <c r="L451" s="47">
        <v>25</v>
      </c>
      <c r="M451" s="47">
        <v>22.65</v>
      </c>
      <c r="N451" s="48">
        <v>58.527817293605082</v>
      </c>
      <c r="O451" s="49">
        <v>1723.7315868068708</v>
      </c>
      <c r="P451" s="48">
        <v>57.45771956022903</v>
      </c>
    </row>
    <row r="452" spans="1:16">
      <c r="A452" s="45" t="s">
        <v>57</v>
      </c>
      <c r="B452" s="45" t="s">
        <v>375</v>
      </c>
      <c r="C452" s="46">
        <v>9936147750</v>
      </c>
      <c r="D452" s="46">
        <v>2153250000</v>
      </c>
      <c r="E452" s="47">
        <v>12.656339626363451</v>
      </c>
      <c r="F452" s="47">
        <v>5.8777845704695002</v>
      </c>
      <c r="G452" s="46">
        <v>1717.7861740000001</v>
      </c>
      <c r="H452" s="47">
        <v>1.84</v>
      </c>
      <c r="I452" s="47">
        <v>-0.10646701644872804</v>
      </c>
      <c r="J452" s="46">
        <v>480331723</v>
      </c>
      <c r="K452" s="47">
        <v>4.4828394563479623</v>
      </c>
      <c r="L452" s="47">
        <v>18.57657030070823</v>
      </c>
      <c r="M452" s="47">
        <v>79.77</v>
      </c>
      <c r="N452" s="48">
        <v>34.170746035762861</v>
      </c>
      <c r="O452" s="49">
        <v>629.13352186498048</v>
      </c>
      <c r="P452" s="48">
        <v>20.971117395499348</v>
      </c>
    </row>
    <row r="453" spans="1:16">
      <c r="A453" s="45" t="s">
        <v>191</v>
      </c>
      <c r="B453" s="45" t="s">
        <v>375</v>
      </c>
      <c r="C453" s="46">
        <v>164435643000</v>
      </c>
      <c r="D453" s="46">
        <v>3509100000</v>
      </c>
      <c r="E453" s="47">
        <v>0.83562302251498621</v>
      </c>
      <c r="F453" s="47">
        <v>3.1750706164543089E-3</v>
      </c>
      <c r="G453" s="46">
        <v>620.28678500000001</v>
      </c>
      <c r="H453" s="47">
        <v>77.2</v>
      </c>
      <c r="I453" s="47">
        <v>-1.0169025513778251</v>
      </c>
      <c r="J453" s="46">
        <v>5498818000</v>
      </c>
      <c r="K453" s="47">
        <v>47.861649539955678</v>
      </c>
      <c r="L453" s="47">
        <v>11.398934199652333</v>
      </c>
      <c r="M453" s="47">
        <v>17.670000000000002</v>
      </c>
      <c r="N453" s="48">
        <v>64.142292396100544</v>
      </c>
      <c r="O453" s="49">
        <v>688.17451181839465</v>
      </c>
      <c r="P453" s="48">
        <v>22.939150393946488</v>
      </c>
    </row>
    <row r="454" spans="1:16">
      <c r="A454" s="90" t="s">
        <v>423</v>
      </c>
      <c r="B454" s="90" t="s">
        <v>390</v>
      </c>
      <c r="C454" s="91">
        <v>471013063</v>
      </c>
      <c r="D454" s="91">
        <v>6224400</v>
      </c>
      <c r="E454" s="92">
        <v>98.135761648584392</v>
      </c>
      <c r="F454" s="92">
        <v>44.039945897091421</v>
      </c>
      <c r="G454" s="91">
        <v>1.5986990000000001</v>
      </c>
      <c r="H454" s="92">
        <v>255</v>
      </c>
      <c r="I454" s="92">
        <v>-12.481861145504638</v>
      </c>
      <c r="J454" s="91">
        <v>15019123</v>
      </c>
      <c r="K454" s="92">
        <v>148.36653245332633</v>
      </c>
      <c r="L454" s="92">
        <v>6426.3222157958999</v>
      </c>
      <c r="M454" s="92">
        <v>25.68</v>
      </c>
      <c r="N454" s="93">
        <v>24.534759882572583</v>
      </c>
      <c r="O454" s="94">
        <v>582.67019772167714</v>
      </c>
      <c r="P454" s="93">
        <v>19.422339924055905</v>
      </c>
    </row>
    <row r="455" spans="1:16">
      <c r="A455" s="90" t="s">
        <v>427</v>
      </c>
      <c r="B455" s="90" t="s">
        <v>390</v>
      </c>
      <c r="C455" s="91">
        <v>604420825</v>
      </c>
      <c r="D455" s="91">
        <v>16800000</v>
      </c>
      <c r="E455" s="92">
        <v>159.71078293739433</v>
      </c>
      <c r="F455" s="92">
        <v>171.28998599034139</v>
      </c>
      <c r="G455" s="91">
        <v>5.7719040000000001</v>
      </c>
      <c r="H455" s="92">
        <v>43.4</v>
      </c>
      <c r="I455" s="92">
        <v>-1.6071924905297763</v>
      </c>
      <c r="J455" s="91">
        <v>4772795</v>
      </c>
      <c r="K455" s="92">
        <v>195.35722778791043</v>
      </c>
      <c r="L455" s="92">
        <v>2380.9523809523807</v>
      </c>
      <c r="M455" s="92">
        <v>34.35</v>
      </c>
      <c r="N455" s="93">
        <v>52.723015007891988</v>
      </c>
      <c r="O455" s="94">
        <v>382.5622891374955</v>
      </c>
      <c r="P455" s="93">
        <v>12.752076304583182</v>
      </c>
    </row>
    <row r="456" spans="1:16">
      <c r="A456" s="90" t="s">
        <v>416</v>
      </c>
      <c r="B456" s="90" t="s">
        <v>390</v>
      </c>
      <c r="C456" s="91">
        <v>6909611026</v>
      </c>
      <c r="D456" s="91">
        <v>27200000</v>
      </c>
      <c r="E456" s="92">
        <v>73.115577595515262</v>
      </c>
      <c r="F456" s="92">
        <v>13.863190849497023</v>
      </c>
      <c r="G456" s="91">
        <v>3.6238980000000001</v>
      </c>
      <c r="H456" s="92">
        <v>151</v>
      </c>
      <c r="I456" s="92">
        <v>-4.8243017425874655</v>
      </c>
      <c r="J456" s="91">
        <v>-21429790</v>
      </c>
      <c r="K456" s="92">
        <v>-246.10973789290514</v>
      </c>
      <c r="L456" s="92">
        <v>1470.5882352941176</v>
      </c>
      <c r="M456" s="92">
        <v>13.32</v>
      </c>
      <c r="N456" s="93">
        <v>36.326065491562922</v>
      </c>
      <c r="O456" s="94">
        <v>230.85401071956866</v>
      </c>
      <c r="P456" s="93">
        <v>7.6951336906522885</v>
      </c>
    </row>
    <row r="457" spans="1:16">
      <c r="A457" s="90" t="s">
        <v>389</v>
      </c>
      <c r="B457" s="90" t="s">
        <v>390</v>
      </c>
      <c r="C457" s="91">
        <v>1471327206</v>
      </c>
      <c r="D457" s="91">
        <v>350000000</v>
      </c>
      <c r="E457" s="92">
        <v>32.43445301119435</v>
      </c>
      <c r="F457" s="92">
        <v>13.238552249467082</v>
      </c>
      <c r="G457" s="91">
        <v>172.747309</v>
      </c>
      <c r="H457" s="92">
        <v>7.14</v>
      </c>
      <c r="I457" s="92">
        <v>-0.29632632581976104</v>
      </c>
      <c r="J457" s="91">
        <v>171355700</v>
      </c>
      <c r="K457" s="92">
        <v>14.29774439951516</v>
      </c>
      <c r="L457" s="92">
        <v>114.28571428571429</v>
      </c>
      <c r="M457" s="92">
        <v>49.35</v>
      </c>
      <c r="N457" s="93">
        <v>88.73511689090617</v>
      </c>
      <c r="O457" s="94">
        <v>813.91790459328865</v>
      </c>
      <c r="P457" s="93">
        <v>27.13059681977629</v>
      </c>
    </row>
    <row r="458" spans="1:16">
      <c r="A458" s="90" t="s">
        <v>408</v>
      </c>
      <c r="B458" s="90" t="s">
        <v>390</v>
      </c>
      <c r="C458" s="91">
        <v>3803390886</v>
      </c>
      <c r="D458" s="91">
        <v>431419816</v>
      </c>
      <c r="E458" s="92">
        <v>23.646708751789511</v>
      </c>
      <c r="F458" s="92">
        <v>3.6540909611794481</v>
      </c>
      <c r="G458" s="91">
        <v>107.825118</v>
      </c>
      <c r="H458" s="92">
        <v>15.69</v>
      </c>
      <c r="I458" s="92">
        <v>0.42790120284760569</v>
      </c>
      <c r="J458" s="91">
        <v>30120129</v>
      </c>
      <c r="K458" s="92">
        <v>214.84958580356678</v>
      </c>
      <c r="L458" s="92">
        <v>92.717113392862785</v>
      </c>
      <c r="M458" s="92">
        <v>24.99</v>
      </c>
      <c r="N458" s="93">
        <v>36.937959851473011</v>
      </c>
      <c r="O458" s="94">
        <v>2375.62588030402</v>
      </c>
      <c r="P458" s="93">
        <v>79.187529343467332</v>
      </c>
    </row>
    <row r="459" spans="1:16">
      <c r="A459" s="90" t="s">
        <v>399</v>
      </c>
      <c r="B459" s="90" t="s">
        <v>390</v>
      </c>
      <c r="C459" s="91">
        <v>4113425775</v>
      </c>
      <c r="D459" s="91">
        <v>750000000</v>
      </c>
      <c r="E459" s="92">
        <v>18.991357152056082</v>
      </c>
      <c r="F459" s="92">
        <v>5.0643619072149555</v>
      </c>
      <c r="G459" s="91">
        <v>408.98116599999997</v>
      </c>
      <c r="H459" s="92">
        <v>5.15</v>
      </c>
      <c r="I459" s="92">
        <v>-0.14574915104633224</v>
      </c>
      <c r="J459" s="91">
        <v>274798301</v>
      </c>
      <c r="K459" s="92">
        <v>13.646372580738772</v>
      </c>
      <c r="L459" s="92">
        <v>53.333333333333336</v>
      </c>
      <c r="M459" s="92">
        <v>54.53</v>
      </c>
      <c r="N459" s="93">
        <v>33.293836134016303</v>
      </c>
      <c r="O459" s="94">
        <v>638.42489706064077</v>
      </c>
      <c r="P459" s="93">
        <v>21.28082990202136</v>
      </c>
    </row>
    <row r="460" spans="1:16">
      <c r="A460" s="90" t="s">
        <v>410</v>
      </c>
      <c r="B460" s="90" t="s">
        <v>609</v>
      </c>
      <c r="C460" s="91">
        <v>849237071</v>
      </c>
      <c r="D460" s="91">
        <v>4244586</v>
      </c>
      <c r="E460" s="92">
        <v>34.683572670267964</v>
      </c>
      <c r="F460" s="92">
        <v>2.8924773900774259</v>
      </c>
      <c r="G460" s="91">
        <v>5.2214700000000004E-4</v>
      </c>
      <c r="H460" s="92">
        <v>2209</v>
      </c>
      <c r="I460" s="92">
        <v>-82.108678001253338</v>
      </c>
      <c r="J460" s="91">
        <v>84300833</v>
      </c>
      <c r="K460" s="92">
        <v>142.2400799882962</v>
      </c>
      <c r="L460" s="92">
        <v>9423.7694795204989</v>
      </c>
      <c r="M460" s="92">
        <v>12.3</v>
      </c>
      <c r="N460" s="93">
        <v>53.472121406965769</v>
      </c>
      <c r="O460" s="94">
        <v>661.30525199874694</v>
      </c>
      <c r="P460" s="93">
        <v>22.043508399958231</v>
      </c>
    </row>
    <row r="461" spans="1:16">
      <c r="A461" s="90" t="s">
        <v>46</v>
      </c>
      <c r="B461" s="90" t="s">
        <v>609</v>
      </c>
      <c r="C461" s="91">
        <v>5369083553</v>
      </c>
      <c r="D461" s="91">
        <v>8640048</v>
      </c>
      <c r="E461" s="92">
        <v>24.28491798343401</v>
      </c>
      <c r="F461" s="92">
        <v>2.7829096841736023</v>
      </c>
      <c r="G461" s="91">
        <v>1.6379030000000001</v>
      </c>
      <c r="H461" s="92">
        <v>1006</v>
      </c>
      <c r="I461" s="92">
        <v>-7.9312029037683942</v>
      </c>
      <c r="J461" s="91">
        <v>-26123952</v>
      </c>
      <c r="K461" s="92">
        <v>-334.04013604067256</v>
      </c>
      <c r="L461" s="92">
        <v>4629.6039096079094</v>
      </c>
      <c r="M461" s="92">
        <v>18.95</v>
      </c>
      <c r="N461" s="93">
        <v>12.391752669405619</v>
      </c>
      <c r="O461" s="94">
        <v>501.50119918967539</v>
      </c>
      <c r="P461" s="93">
        <v>16.716706639655847</v>
      </c>
    </row>
    <row r="462" spans="1:16">
      <c r="A462" s="90" t="s">
        <v>442</v>
      </c>
      <c r="B462" s="90" t="s">
        <v>609</v>
      </c>
      <c r="C462" s="91">
        <v>1596724578</v>
      </c>
      <c r="D462" s="91">
        <v>24883200</v>
      </c>
      <c r="E462" s="92">
        <v>40.261354958510253</v>
      </c>
      <c r="F462" s="92">
        <v>13.154581769771545</v>
      </c>
      <c r="G462" s="91">
        <v>8.1175940000000004</v>
      </c>
      <c r="H462" s="92">
        <v>122.4</v>
      </c>
      <c r="I462" s="92">
        <v>-2.0573909335144833</v>
      </c>
      <c r="J462" s="91">
        <v>-139121733</v>
      </c>
      <c r="K462" s="92">
        <v>-21.999679949357734</v>
      </c>
      <c r="L462" s="92">
        <v>1607.5102880658437</v>
      </c>
      <c r="M462" s="92">
        <v>32.619999999999997</v>
      </c>
      <c r="N462" s="93">
        <v>28.734173077360648</v>
      </c>
      <c r="O462" s="94">
        <v>346.68229757788708</v>
      </c>
      <c r="P462" s="93">
        <v>11.556076585929569</v>
      </c>
    </row>
    <row r="463" spans="1:16">
      <c r="A463" s="90" t="s">
        <v>309</v>
      </c>
      <c r="B463" s="90" t="s">
        <v>609</v>
      </c>
      <c r="C463" s="91">
        <v>5221598542</v>
      </c>
      <c r="D463" s="91">
        <v>25000000</v>
      </c>
      <c r="E463" s="92">
        <v>48.596731414218041</v>
      </c>
      <c r="F463" s="92">
        <v>4.4686649576292448</v>
      </c>
      <c r="G463" s="91">
        <v>1.8682810000000001</v>
      </c>
      <c r="H463" s="92">
        <v>440.75</v>
      </c>
      <c r="I463" s="92">
        <v>-13.479142874080082</v>
      </c>
      <c r="J463" s="91">
        <v>-47172595</v>
      </c>
      <c r="K463" s="92">
        <v>-230.53639512517807</v>
      </c>
      <c r="L463" s="92">
        <v>1600</v>
      </c>
      <c r="M463" s="92">
        <v>7.47</v>
      </c>
      <c r="N463" s="93">
        <v>22.602353734050737</v>
      </c>
      <c r="O463" s="94">
        <v>291.236872511581</v>
      </c>
      <c r="P463" s="93">
        <v>9.707895750386033</v>
      </c>
    </row>
    <row r="464" spans="1:16">
      <c r="A464" s="90" t="s">
        <v>312</v>
      </c>
      <c r="B464" s="90" t="s">
        <v>609</v>
      </c>
      <c r="C464" s="91">
        <v>470862105</v>
      </c>
      <c r="D464" s="91">
        <v>25382175</v>
      </c>
      <c r="E464" s="92">
        <v>82.487598819445836</v>
      </c>
      <c r="F464" s="92">
        <v>154.7535188045976</v>
      </c>
      <c r="G464" s="91">
        <v>22.044357999999999</v>
      </c>
      <c r="H464" s="92">
        <v>22</v>
      </c>
      <c r="I464" s="92">
        <v>-0.23563467806194185</v>
      </c>
      <c r="J464" s="91">
        <v>-15730860</v>
      </c>
      <c r="K464" s="92">
        <v>-33.88407722146151</v>
      </c>
      <c r="L464" s="92">
        <v>1575.909077925749</v>
      </c>
      <c r="M464" s="92">
        <v>86.84</v>
      </c>
      <c r="N464" s="93">
        <v>31.79525572521305</v>
      </c>
      <c r="O464" s="94">
        <v>529.98714042980328</v>
      </c>
      <c r="P464" s="93">
        <v>17.666238014326776</v>
      </c>
    </row>
    <row r="465" spans="1:16">
      <c r="A465" s="90" t="s">
        <v>310</v>
      </c>
      <c r="B465" s="90" t="s">
        <v>609</v>
      </c>
      <c r="C465" s="91">
        <v>1308185749</v>
      </c>
      <c r="D465" s="91">
        <v>45000000</v>
      </c>
      <c r="E465" s="92">
        <v>105.61611583637612</v>
      </c>
      <c r="F465" s="92">
        <v>213.36589057853763</v>
      </c>
      <c r="G465" s="91">
        <v>30.943805000000001</v>
      </c>
      <c r="H465" s="92">
        <v>12.24</v>
      </c>
      <c r="I465" s="92">
        <v>-0.59384389869656395</v>
      </c>
      <c r="J465" s="91">
        <v>4012898</v>
      </c>
      <c r="K465" s="92">
        <v>123.35225066772193</v>
      </c>
      <c r="L465" s="92">
        <v>888.88888888888891</v>
      </c>
      <c r="M465" s="92">
        <v>68.760000000000005</v>
      </c>
      <c r="N465" s="93">
        <v>1.7170568074462831</v>
      </c>
      <c r="O465" s="94">
        <v>440.15751997288191</v>
      </c>
      <c r="P465" s="93">
        <v>14.671917332429397</v>
      </c>
    </row>
    <row r="466" spans="1:16">
      <c r="A466" s="90" t="s">
        <v>110</v>
      </c>
      <c r="B466" s="90" t="s">
        <v>609</v>
      </c>
      <c r="C466" s="91">
        <v>5800330455</v>
      </c>
      <c r="D466" s="91">
        <v>300000000</v>
      </c>
      <c r="E466" s="92">
        <v>28.565287034716111</v>
      </c>
      <c r="F466" s="92">
        <v>13.602517635579101</v>
      </c>
      <c r="G466" s="91">
        <v>195.306963</v>
      </c>
      <c r="H466" s="92">
        <v>7.17</v>
      </c>
      <c r="I466" s="92">
        <v>-0.19042092400819222</v>
      </c>
      <c r="J466" s="91">
        <v>-135829425</v>
      </c>
      <c r="K466" s="92">
        <v>-15.460567546391365</v>
      </c>
      <c r="L466" s="92">
        <v>133.33333333333334</v>
      </c>
      <c r="M466" s="92">
        <v>65.099999999999994</v>
      </c>
      <c r="N466" s="93">
        <v>21.105068641847289</v>
      </c>
      <c r="O466" s="94">
        <v>227.29476483847264</v>
      </c>
      <c r="P466" s="93">
        <v>7.5764921612824212</v>
      </c>
    </row>
    <row r="467" spans="1:16">
      <c r="A467" s="90" t="s">
        <v>164</v>
      </c>
      <c r="B467" s="90" t="s">
        <v>609</v>
      </c>
      <c r="C467" s="91">
        <v>19043468866</v>
      </c>
      <c r="D467" s="91">
        <v>336600000</v>
      </c>
      <c r="E467" s="92">
        <v>28.357667115543585</v>
      </c>
      <c r="F467" s="92">
        <v>5.6164918034350535</v>
      </c>
      <c r="G467" s="91">
        <v>90.484284000000002</v>
      </c>
      <c r="H467" s="92">
        <v>15.59</v>
      </c>
      <c r="I467" s="92">
        <v>-0.24549224933582359</v>
      </c>
      <c r="J467" s="91">
        <v>27939397</v>
      </c>
      <c r="K467" s="92">
        <v>180.71256154884088</v>
      </c>
      <c r="L467" s="92">
        <v>118.83541295306001</v>
      </c>
      <c r="M467" s="92">
        <v>26.88</v>
      </c>
      <c r="N467" s="93">
        <v>0.1546630731356351</v>
      </c>
      <c r="O467" s="94">
        <v>406.32136744112483</v>
      </c>
      <c r="P467" s="93">
        <v>13.544045581370828</v>
      </c>
    </row>
    <row r="468" spans="1:16">
      <c r="A468" s="90" t="s">
        <v>767</v>
      </c>
      <c r="B468" s="90" t="s">
        <v>609</v>
      </c>
      <c r="C468" s="91">
        <v>5485118988</v>
      </c>
      <c r="D468" s="91">
        <v>802845890</v>
      </c>
      <c r="E468" s="92">
        <v>11.068458546785781</v>
      </c>
      <c r="F468" s="92">
        <v>1.0605022692640189</v>
      </c>
      <c r="G468" s="91">
        <v>279.77893499999999</v>
      </c>
      <c r="H468" s="92">
        <v>12.92</v>
      </c>
      <c r="I468" s="92">
        <v>1.5066999999999999</v>
      </c>
      <c r="J468" s="91">
        <v>8774774</v>
      </c>
      <c r="K468" s="92">
        <v>1189.4319523215072</v>
      </c>
      <c r="L468" s="92">
        <v>49.82276237348615</v>
      </c>
      <c r="M468" s="92">
        <v>34.840000000000003</v>
      </c>
      <c r="N468" s="93">
        <v>22.662192129192288</v>
      </c>
      <c r="O468" s="94">
        <v>0</v>
      </c>
      <c r="P468" s="93">
        <v>0</v>
      </c>
    </row>
    <row r="469" spans="1:16">
      <c r="A469" s="90" t="s">
        <v>47</v>
      </c>
      <c r="B469" s="90" t="s">
        <v>609</v>
      </c>
      <c r="C469" s="91">
        <v>7156942527</v>
      </c>
      <c r="D469" s="91">
        <v>1500000000</v>
      </c>
      <c r="E469" s="92">
        <v>21.519867545215263</v>
      </c>
      <c r="F469" s="92">
        <v>7.1732891817384212</v>
      </c>
      <c r="G469" s="91">
        <v>924.882115</v>
      </c>
      <c r="H469" s="92">
        <v>2.0099999999999998</v>
      </c>
      <c r="I469" s="92">
        <v>0.11687749569166252</v>
      </c>
      <c r="J469" s="91">
        <v>-92415212</v>
      </c>
      <c r="K469" s="92">
        <v>-32.462188151448487</v>
      </c>
      <c r="L469" s="92">
        <v>26.666666666666668</v>
      </c>
      <c r="M469" s="92">
        <v>61.65</v>
      </c>
      <c r="N469" s="93">
        <v>39.653387092963925</v>
      </c>
      <c r="O469" s="94">
        <v>2723.9669934664494</v>
      </c>
      <c r="P469" s="93">
        <v>90.798899782214974</v>
      </c>
    </row>
    <row r="470" spans="1:16">
      <c r="A470" s="80" t="s">
        <v>386</v>
      </c>
      <c r="B470" s="80" t="s">
        <v>352</v>
      </c>
      <c r="C470" s="81">
        <v>181056017</v>
      </c>
      <c r="D470" s="81">
        <v>4900000</v>
      </c>
      <c r="E470" s="82">
        <v>121.89122970296194</v>
      </c>
      <c r="F470" s="82">
        <v>360.51827773724324</v>
      </c>
      <c r="G470" s="81">
        <v>4.7495229999999999</v>
      </c>
      <c r="H470" s="82">
        <v>69.099999999999994</v>
      </c>
      <c r="I470" s="82">
        <v>-0.66116578852785324</v>
      </c>
      <c r="J470" s="81">
        <v>5473469</v>
      </c>
      <c r="K470" s="82">
        <v>61.770697888304475</v>
      </c>
      <c r="L470" s="82">
        <v>8163.2653061224491</v>
      </c>
      <c r="M470" s="82">
        <v>96.92</v>
      </c>
      <c r="N470" s="83">
        <v>34.051998422297949</v>
      </c>
      <c r="O470" s="84">
        <v>399.66461068216415</v>
      </c>
      <c r="P470" s="83">
        <v>13.322153689405472</v>
      </c>
    </row>
    <row r="471" spans="1:16">
      <c r="A471" s="80" t="s">
        <v>59</v>
      </c>
      <c r="B471" s="80" t="s">
        <v>352</v>
      </c>
      <c r="C471" s="81">
        <v>3075358782</v>
      </c>
      <c r="D471" s="81">
        <v>75350000</v>
      </c>
      <c r="E471" s="82">
        <v>56.225037976340957</v>
      </c>
      <c r="F471" s="82">
        <v>39.272893497950584</v>
      </c>
      <c r="G471" s="81">
        <v>38.051651</v>
      </c>
      <c r="H471" s="82">
        <v>18.7</v>
      </c>
      <c r="I471" s="82">
        <v>-0.22345804584216467</v>
      </c>
      <c r="J471" s="81">
        <v>26168114</v>
      </c>
      <c r="K471" s="82">
        <v>54.709712744296361</v>
      </c>
      <c r="L471" s="82">
        <v>530.85600530856004</v>
      </c>
      <c r="M471" s="82">
        <v>50.49</v>
      </c>
      <c r="N471" s="83">
        <v>12.347946587833629</v>
      </c>
      <c r="O471" s="84">
        <v>430.55601138940517</v>
      </c>
      <c r="P471" s="83">
        <v>14.351867046313506</v>
      </c>
    </row>
    <row r="472" spans="1:16">
      <c r="A472" s="80" t="s">
        <v>183</v>
      </c>
      <c r="B472" s="80" t="s">
        <v>352</v>
      </c>
      <c r="C472" s="81">
        <v>130759168</v>
      </c>
      <c r="D472" s="81">
        <v>80476074</v>
      </c>
      <c r="E472" s="82">
        <v>64.254272741558196</v>
      </c>
      <c r="F472" s="82">
        <v>34.714218691156091</v>
      </c>
      <c r="G472" s="81">
        <v>26.361856</v>
      </c>
      <c r="H472" s="82">
        <v>23.62</v>
      </c>
      <c r="I472" s="82">
        <v>-0.1698870168072375</v>
      </c>
      <c r="J472" s="81">
        <v>-200662823</v>
      </c>
      <c r="K472" s="82">
        <v>-9.2241785215988905</v>
      </c>
      <c r="L472" s="82">
        <v>497.04213950596051</v>
      </c>
      <c r="M472" s="82">
        <v>32.75</v>
      </c>
      <c r="N472" s="83">
        <v>99.461073524745089</v>
      </c>
      <c r="O472" s="84">
        <v>447.17823821640104</v>
      </c>
      <c r="P472" s="83">
        <v>14.905941273880035</v>
      </c>
    </row>
    <row r="473" spans="1:16">
      <c r="A473" s="80" t="s">
        <v>147</v>
      </c>
      <c r="B473" s="80" t="s">
        <v>352</v>
      </c>
      <c r="C473" s="81">
        <v>-2968515000</v>
      </c>
      <c r="D473" s="81">
        <v>127774000</v>
      </c>
      <c r="E473" s="82">
        <v>10.449930025068841</v>
      </c>
      <c r="F473" s="82">
        <v>0.26814583292346966</v>
      </c>
      <c r="G473" s="81">
        <v>13.658674</v>
      </c>
      <c r="H473" s="82">
        <v>280.5</v>
      </c>
      <c r="I473" s="82">
        <v>24.544195453406644</v>
      </c>
      <c r="J473" s="81">
        <v>-1749407000</v>
      </c>
      <c r="K473" s="82">
        <v>-22.276731486726646</v>
      </c>
      <c r="L473" s="82">
        <v>313.0527337329973</v>
      </c>
      <c r="M473" s="82">
        <v>10.68</v>
      </c>
      <c r="N473" s="83">
        <v>107.83428805511595</v>
      </c>
      <c r="O473" s="84">
        <v>2582.5467777686708</v>
      </c>
      <c r="P473" s="83">
        <v>86.084892592289023</v>
      </c>
    </row>
    <row r="474" spans="1:16">
      <c r="A474" s="80" t="s">
        <v>479</v>
      </c>
      <c r="B474" s="80" t="s">
        <v>352</v>
      </c>
      <c r="C474" s="81">
        <v>5083033115</v>
      </c>
      <c r="D474" s="81">
        <v>160000000</v>
      </c>
      <c r="E474" s="82">
        <v>12.082591764263801</v>
      </c>
      <c r="F474" s="82">
        <v>0.95590124717276914</v>
      </c>
      <c r="G474" s="81">
        <v>40.501919000000001</v>
      </c>
      <c r="H474" s="82">
        <v>81.75</v>
      </c>
      <c r="I474" s="82">
        <v>-7.6372283248133499E-2</v>
      </c>
      <c r="J474" s="81">
        <v>70568097</v>
      </c>
      <c r="K474" s="82">
        <v>179.11776762238608</v>
      </c>
      <c r="L474" s="82">
        <v>250</v>
      </c>
      <c r="M474" s="82">
        <v>25.31</v>
      </c>
      <c r="N474" s="83">
        <v>69.290963055675064</v>
      </c>
      <c r="O474" s="84">
        <v>1362.1592293533834</v>
      </c>
      <c r="P474" s="83">
        <v>45.405307645112778</v>
      </c>
    </row>
    <row r="475" spans="1:16">
      <c r="A475" s="80" t="s">
        <v>146</v>
      </c>
      <c r="B475" s="80" t="s">
        <v>352</v>
      </c>
      <c r="C475" s="81">
        <v>10649561720</v>
      </c>
      <c r="D475" s="81">
        <v>160000000</v>
      </c>
      <c r="E475" s="82">
        <v>28.58776443682104</v>
      </c>
      <c r="F475" s="82">
        <v>2.7488235035404847</v>
      </c>
      <c r="G475" s="81">
        <v>21.20458</v>
      </c>
      <c r="H475" s="82">
        <v>66</v>
      </c>
      <c r="I475" s="82">
        <v>-0.86637867286981418</v>
      </c>
      <c r="J475" s="81">
        <v>-91204945</v>
      </c>
      <c r="K475" s="82">
        <v>-114.02890490203136</v>
      </c>
      <c r="L475" s="82">
        <v>250</v>
      </c>
      <c r="M475" s="82">
        <v>13.25</v>
      </c>
      <c r="N475" s="83">
        <v>37.415970663860598</v>
      </c>
      <c r="O475" s="84">
        <v>394.85651216640281</v>
      </c>
      <c r="P475" s="83">
        <v>13.161883738880094</v>
      </c>
    </row>
    <row r="476" spans="1:16">
      <c r="A476" s="80" t="s">
        <v>270</v>
      </c>
      <c r="B476" s="80" t="s">
        <v>352</v>
      </c>
      <c r="C476" s="81">
        <v>88342093000</v>
      </c>
      <c r="D476" s="81">
        <v>181054000</v>
      </c>
      <c r="E476" s="82">
        <v>0.82604785055004171</v>
      </c>
      <c r="F476" s="82">
        <v>8.8419362589203295E-3</v>
      </c>
      <c r="G476" s="81">
        <v>91.899596000000003</v>
      </c>
      <c r="H476" s="82">
        <v>527</v>
      </c>
      <c r="I476" s="82">
        <v>-24.77037318409532</v>
      </c>
      <c r="J476" s="81">
        <v>1610250000</v>
      </c>
      <c r="K476" s="82">
        <v>58.018235677689802</v>
      </c>
      <c r="L476" s="82">
        <v>220.92856274923503</v>
      </c>
      <c r="M476" s="82">
        <v>50.75</v>
      </c>
      <c r="N476" s="83">
        <v>61.162598530587559</v>
      </c>
      <c r="O476" s="84">
        <v>1022.9830353493574</v>
      </c>
      <c r="P476" s="83">
        <v>34.099434511645242</v>
      </c>
    </row>
    <row r="477" spans="1:16">
      <c r="A477" s="80" t="s">
        <v>271</v>
      </c>
      <c r="B477" s="80" t="s">
        <v>352</v>
      </c>
      <c r="C477" s="81">
        <v>324275000</v>
      </c>
      <c r="D477" s="81">
        <v>201000000</v>
      </c>
      <c r="E477" s="82">
        <v>23.909280500556282</v>
      </c>
      <c r="F477" s="82">
        <v>7.4344777675859088</v>
      </c>
      <c r="G477" s="81">
        <v>100.424344</v>
      </c>
      <c r="H477" s="82">
        <v>16.66</v>
      </c>
      <c r="I477" s="82">
        <v>-0.18034590341485668</v>
      </c>
      <c r="J477" s="81">
        <v>-476535000</v>
      </c>
      <c r="K477" s="82">
        <v>-6.7487173030312571</v>
      </c>
      <c r="L477" s="82">
        <v>199.00497512437812</v>
      </c>
      <c r="M477" s="82">
        <v>49.96</v>
      </c>
      <c r="N477" s="83">
        <v>98.567396574669615</v>
      </c>
      <c r="O477" s="84">
        <v>216.09205793636045</v>
      </c>
      <c r="P477" s="83">
        <v>7.2030685978786817</v>
      </c>
    </row>
    <row r="478" spans="1:16">
      <c r="A478" s="80" t="s">
        <v>148</v>
      </c>
      <c r="B478" s="80" t="s">
        <v>352</v>
      </c>
      <c r="C478" s="81">
        <v>4993766474</v>
      </c>
      <c r="D478" s="81">
        <v>240000000</v>
      </c>
      <c r="E478" s="82">
        <v>47.324190867548012</v>
      </c>
      <c r="F478" s="82">
        <v>15.168009893444875</v>
      </c>
      <c r="G478" s="81">
        <v>64.982984999999999</v>
      </c>
      <c r="H478" s="82">
        <v>13.01</v>
      </c>
      <c r="I478" s="82">
        <v>-0.39174310425607395</v>
      </c>
      <c r="J478" s="81">
        <v>176132643</v>
      </c>
      <c r="K478" s="82">
        <v>17.713922569140124</v>
      </c>
      <c r="L478" s="82">
        <v>166.66666666666666</v>
      </c>
      <c r="M478" s="82">
        <v>27.07</v>
      </c>
      <c r="N478" s="83">
        <v>51.931056841488555</v>
      </c>
      <c r="O478" s="84">
        <v>516.31910939221871</v>
      </c>
      <c r="P478" s="83">
        <v>17.210636979740624</v>
      </c>
    </row>
    <row r="479" spans="1:16">
      <c r="A479" s="80" t="s">
        <v>637</v>
      </c>
      <c r="B479" s="80" t="s">
        <v>352</v>
      </c>
      <c r="C479" s="81">
        <v>5401140707</v>
      </c>
      <c r="D479" s="81">
        <v>273000000</v>
      </c>
      <c r="E479" s="82">
        <v>27.452048244537043</v>
      </c>
      <c r="F479" s="82">
        <v>4.0222781310676989</v>
      </c>
      <c r="G479" s="81">
        <v>57.282293000000003</v>
      </c>
      <c r="H479" s="82">
        <v>25.44</v>
      </c>
      <c r="I479" s="82">
        <v>-1.1534227555900785</v>
      </c>
      <c r="J479" s="81">
        <v>66358096</v>
      </c>
      <c r="K479" s="82">
        <v>102.85105226647853</v>
      </c>
      <c r="L479" s="82">
        <v>146.52014652014651</v>
      </c>
      <c r="M479" s="82">
        <v>20.98</v>
      </c>
      <c r="N479" s="83">
        <v>48.971468798409411</v>
      </c>
      <c r="O479" s="84">
        <v>404.61145737141618</v>
      </c>
      <c r="P479" s="83">
        <v>13.487048579047206</v>
      </c>
    </row>
    <row r="480" spans="1:16">
      <c r="A480" s="80" t="s">
        <v>334</v>
      </c>
      <c r="B480" s="80" t="s">
        <v>352</v>
      </c>
      <c r="C480" s="81">
        <v>4344913335</v>
      </c>
      <c r="D480" s="81">
        <v>300000000</v>
      </c>
      <c r="E480" s="82">
        <v>3.3046285039905459</v>
      </c>
      <c r="F480" s="82">
        <v>0.250350644241708</v>
      </c>
      <c r="G480" s="81">
        <v>263.25921499999998</v>
      </c>
      <c r="H480" s="82">
        <v>45.98</v>
      </c>
      <c r="I480" s="82">
        <v>-0.27722176004385091</v>
      </c>
      <c r="J480" s="81">
        <v>117445317</v>
      </c>
      <c r="K480" s="82">
        <v>112.39273167443534</v>
      </c>
      <c r="L480" s="82">
        <v>133.33333333333334</v>
      </c>
      <c r="M480" s="82">
        <v>87.75</v>
      </c>
      <c r="N480" s="83">
        <v>21.150241298793865</v>
      </c>
      <c r="O480" s="84">
        <v>1691.3958242944655</v>
      </c>
      <c r="P480" s="83">
        <v>56.379860809815519</v>
      </c>
    </row>
    <row r="481" spans="1:16">
      <c r="A481" s="80" t="s">
        <v>288</v>
      </c>
      <c r="B481" s="80" t="s">
        <v>352</v>
      </c>
      <c r="C481" s="81">
        <v>1494939583</v>
      </c>
      <c r="D481" s="81">
        <v>560000000</v>
      </c>
      <c r="E481" s="82">
        <v>16.295057871898035</v>
      </c>
      <c r="F481" s="82">
        <v>4.8497196047315576</v>
      </c>
      <c r="G481" s="81">
        <v>363.678921</v>
      </c>
      <c r="H481" s="82">
        <v>6.75</v>
      </c>
      <c r="I481" s="82">
        <v>-4.2959824025882831E-2</v>
      </c>
      <c r="J481" s="81">
        <v>-302905028</v>
      </c>
      <c r="K481" s="82">
        <v>-11.092585759256528</v>
      </c>
      <c r="L481" s="82">
        <v>71.428571428571431</v>
      </c>
      <c r="M481" s="82">
        <v>64.94</v>
      </c>
      <c r="N481" s="83">
        <v>66.291393562536285</v>
      </c>
      <c r="O481" s="84">
        <v>1322.1849062632446</v>
      </c>
      <c r="P481" s="83">
        <v>44.072830208774818</v>
      </c>
    </row>
    <row r="482" spans="1:16">
      <c r="A482" s="80" t="s">
        <v>4</v>
      </c>
      <c r="B482" s="80" t="s">
        <v>352</v>
      </c>
      <c r="C482" s="81">
        <v>38132118898</v>
      </c>
      <c r="D482" s="81">
        <v>593290008</v>
      </c>
      <c r="E482" s="82">
        <v>2.7722992100274366</v>
      </c>
      <c r="F482" s="82">
        <v>8.0564751803223283E-2</v>
      </c>
      <c r="G482" s="81">
        <v>248.81611699999999</v>
      </c>
      <c r="H482" s="82">
        <v>58</v>
      </c>
      <c r="I482" s="82">
        <v>1.5464792969502028</v>
      </c>
      <c r="J482" s="81">
        <v>-735697133</v>
      </c>
      <c r="K482" s="82">
        <v>-46.773079465024907</v>
      </c>
      <c r="L482" s="82">
        <v>67.420653408341238</v>
      </c>
      <c r="M482" s="82">
        <v>41.93</v>
      </c>
      <c r="N482" s="83">
        <v>67.064058422197348</v>
      </c>
      <c r="O482" s="84">
        <v>1946.3025266650361</v>
      </c>
      <c r="P482" s="83">
        <v>64.876750888834536</v>
      </c>
    </row>
    <row r="483" spans="1:16">
      <c r="A483" s="80" t="s">
        <v>272</v>
      </c>
      <c r="B483" s="80" t="s">
        <v>352</v>
      </c>
      <c r="C483" s="81">
        <v>188976717000</v>
      </c>
      <c r="D483" s="81">
        <v>600000000</v>
      </c>
      <c r="E483" s="82">
        <v>0.233138668373708</v>
      </c>
      <c r="F483" s="82">
        <v>9.4311759050852754E-4</v>
      </c>
      <c r="G483" s="81">
        <v>825.45875799999999</v>
      </c>
      <c r="H483" s="82">
        <v>415.75</v>
      </c>
      <c r="I483" s="82">
        <v>7.1968749707119741</v>
      </c>
      <c r="J483" s="81">
        <v>6551167000</v>
      </c>
      <c r="K483" s="82">
        <v>37.733735073460956</v>
      </c>
      <c r="L483" s="82">
        <v>66.666666666666671</v>
      </c>
      <c r="M483" s="82">
        <v>68.78</v>
      </c>
      <c r="N483" s="83">
        <v>52.098128192978109</v>
      </c>
      <c r="O483" s="84">
        <v>2404.311613948244</v>
      </c>
      <c r="P483" s="83">
        <v>80.143720464941467</v>
      </c>
    </row>
    <row r="484" spans="1:16">
      <c r="A484" s="80" t="s">
        <v>269</v>
      </c>
      <c r="B484" s="80" t="s">
        <v>352</v>
      </c>
      <c r="C484" s="81">
        <v>15648837000</v>
      </c>
      <c r="D484" s="81">
        <v>794512000</v>
      </c>
      <c r="E484" s="82">
        <v>1.9153756468625605</v>
      </c>
      <c r="F484" s="82">
        <v>6.6965482056300679E-2</v>
      </c>
      <c r="G484" s="81">
        <v>576.62533099999996</v>
      </c>
      <c r="H484" s="82">
        <v>36.22</v>
      </c>
      <c r="I484" s="82">
        <v>-0.69853697717515217</v>
      </c>
      <c r="J484" s="81">
        <v>542874000</v>
      </c>
      <c r="K484" s="82">
        <v>52.687054454624828</v>
      </c>
      <c r="L484" s="82">
        <v>50.345369232937955</v>
      </c>
      <c r="M484" s="82">
        <v>72.569999999999993</v>
      </c>
      <c r="N484" s="83">
        <v>49.394277753346181</v>
      </c>
      <c r="O484" s="84">
        <v>542.09034646726934</v>
      </c>
      <c r="P484" s="83">
        <v>18.069678215575646</v>
      </c>
    </row>
    <row r="485" spans="1:16">
      <c r="A485" s="80" t="s">
        <v>535</v>
      </c>
      <c r="B485" s="80" t="s">
        <v>352</v>
      </c>
      <c r="C485" s="81">
        <v>6812625069</v>
      </c>
      <c r="D485" s="81">
        <v>829650000</v>
      </c>
      <c r="E485" s="82">
        <v>30.302808665532925</v>
      </c>
      <c r="F485" s="82">
        <v>3.0437341715917281</v>
      </c>
      <c r="G485" s="81">
        <v>109.24879199999999</v>
      </c>
      <c r="H485" s="82">
        <v>12.09</v>
      </c>
      <c r="I485" s="82">
        <v>-0.23923425069928325</v>
      </c>
      <c r="J485" s="81">
        <v>-265472500</v>
      </c>
      <c r="K485" s="82">
        <v>-37.502189492320298</v>
      </c>
      <c r="L485" s="82">
        <v>48.213101910444166</v>
      </c>
      <c r="M485" s="82">
        <v>13.16</v>
      </c>
      <c r="N485" s="83">
        <v>73.412428088980434</v>
      </c>
      <c r="O485" s="84">
        <v>144.65664891311019</v>
      </c>
      <c r="P485" s="83">
        <v>4.8218882971036727</v>
      </c>
    </row>
    <row r="486" spans="1:16">
      <c r="A486" s="90" t="s">
        <v>346</v>
      </c>
      <c r="B486" s="90" t="s">
        <v>715</v>
      </c>
      <c r="C486" s="91">
        <v>1352370851</v>
      </c>
      <c r="D486" s="91">
        <v>65000000</v>
      </c>
      <c r="E486" s="92">
        <v>25.62168127166553</v>
      </c>
      <c r="F486" s="92">
        <v>7.7290139582701451</v>
      </c>
      <c r="G486" s="91">
        <v>29.489985999999998</v>
      </c>
      <c r="H486" s="92">
        <v>52.95</v>
      </c>
      <c r="I486" s="92">
        <v>-1.8779247748440182</v>
      </c>
      <c r="J486" s="91">
        <v>-149675006</v>
      </c>
      <c r="K486" s="92">
        <v>-22.147986417986179</v>
      </c>
      <c r="L486" s="92">
        <v>615.38461538461536</v>
      </c>
      <c r="M486" s="92">
        <v>45.36</v>
      </c>
      <c r="N486" s="93">
        <v>69.050759590759228</v>
      </c>
      <c r="O486" s="94">
        <v>0</v>
      </c>
      <c r="P486" s="93">
        <v>0</v>
      </c>
    </row>
    <row r="487" spans="1:16">
      <c r="A487" s="85" t="s">
        <v>682</v>
      </c>
      <c r="B487" s="85" t="s">
        <v>683</v>
      </c>
      <c r="C487" s="86">
        <v>10363411307</v>
      </c>
      <c r="D487" s="86">
        <v>0</v>
      </c>
      <c r="E487" s="87">
        <v>0</v>
      </c>
      <c r="F487" s="87">
        <v>0</v>
      </c>
      <c r="G487" s="86">
        <v>35.803426999999999</v>
      </c>
      <c r="H487" s="87">
        <v>259</v>
      </c>
      <c r="I487" s="87">
        <v>5.4062308620861472</v>
      </c>
      <c r="J487" s="86">
        <v>2089864424</v>
      </c>
      <c r="K487" s="87">
        <v>21.532497267870617</v>
      </c>
      <c r="L487" s="87">
        <v>0</v>
      </c>
      <c r="M487" s="87">
        <v>19.89</v>
      </c>
      <c r="N487" s="88">
        <v>42.089484594348342</v>
      </c>
      <c r="O487" s="89">
        <v>2492.1885532356237</v>
      </c>
      <c r="P487" s="88">
        <v>83.072951774520789</v>
      </c>
    </row>
    <row r="488" spans="1:16">
      <c r="A488" s="85" t="s">
        <v>685</v>
      </c>
      <c r="B488" s="85" t="s">
        <v>683</v>
      </c>
      <c r="C488" s="86">
        <v>7810665698</v>
      </c>
      <c r="D488" s="86">
        <v>0</v>
      </c>
      <c r="E488" s="87">
        <v>0</v>
      </c>
      <c r="F488" s="87">
        <v>0</v>
      </c>
      <c r="G488" s="86">
        <v>451.23490800000002</v>
      </c>
      <c r="H488" s="87">
        <v>6.09</v>
      </c>
      <c r="I488" s="87">
        <v>-0.1560321372354716</v>
      </c>
      <c r="J488" s="86">
        <v>3157815002</v>
      </c>
      <c r="K488" s="87">
        <v>3.6346144383793133</v>
      </c>
      <c r="L488" s="87">
        <v>0</v>
      </c>
      <c r="M488" s="87">
        <v>27.99</v>
      </c>
      <c r="N488" s="88">
        <v>63.426380347460125</v>
      </c>
      <c r="O488" s="89">
        <v>641.78242705070181</v>
      </c>
      <c r="P488" s="88">
        <v>21.392747568356729</v>
      </c>
    </row>
    <row r="489" spans="1:16">
      <c r="A489" s="85" t="s">
        <v>435</v>
      </c>
      <c r="B489" s="85" t="s">
        <v>683</v>
      </c>
      <c r="C489" s="86">
        <v>11342832137</v>
      </c>
      <c r="D489" s="86">
        <v>0</v>
      </c>
      <c r="E489" s="87">
        <v>0</v>
      </c>
      <c r="F489" s="87">
        <v>0</v>
      </c>
      <c r="G489" s="86">
        <v>64.744270999999998</v>
      </c>
      <c r="H489" s="87">
        <v>104.7</v>
      </c>
      <c r="I489" s="87">
        <v>-0.96348928520531285</v>
      </c>
      <c r="J489" s="86">
        <v>1459724461</v>
      </c>
      <c r="K489" s="87">
        <v>30.135139319282807</v>
      </c>
      <c r="L489" s="87">
        <v>0</v>
      </c>
      <c r="M489" s="87">
        <v>15.05</v>
      </c>
      <c r="N489" s="88">
        <v>86.723233805975028</v>
      </c>
      <c r="O489" s="89">
        <v>736.05737150011078</v>
      </c>
      <c r="P489" s="88">
        <v>24.53524571667036</v>
      </c>
    </row>
    <row r="490" spans="1:16">
      <c r="A490" s="85" t="s">
        <v>686</v>
      </c>
      <c r="B490" s="85" t="s">
        <v>683</v>
      </c>
      <c r="C490" s="86">
        <v>35288102843</v>
      </c>
      <c r="D490" s="86">
        <v>0</v>
      </c>
      <c r="E490" s="87">
        <v>0</v>
      </c>
      <c r="F490" s="87">
        <v>0</v>
      </c>
      <c r="G490" s="86">
        <v>694.73875399999997</v>
      </c>
      <c r="H490" s="87">
        <v>26.18</v>
      </c>
      <c r="I490" s="87">
        <v>-0.40089945721864595</v>
      </c>
      <c r="J490" s="86">
        <v>9395308662</v>
      </c>
      <c r="K490" s="87">
        <v>6.0455704057634287</v>
      </c>
      <c r="L490" s="87">
        <v>0</v>
      </c>
      <c r="M490" s="87">
        <v>34.729999999999997</v>
      </c>
      <c r="N490" s="88">
        <v>37.409960967555847</v>
      </c>
      <c r="O490" s="89">
        <v>569.78232409489544</v>
      </c>
      <c r="P490" s="88">
        <v>18.992744136496515</v>
      </c>
    </row>
    <row r="491" spans="1:16">
      <c r="A491" s="85" t="s">
        <v>738</v>
      </c>
      <c r="B491" s="85" t="s">
        <v>683</v>
      </c>
      <c r="C491" s="86">
        <v>9346162322</v>
      </c>
      <c r="D491" s="86">
        <v>0</v>
      </c>
      <c r="E491" s="87">
        <v>0</v>
      </c>
      <c r="F491" s="87">
        <v>0</v>
      </c>
      <c r="G491" s="86">
        <v>8.9703370000000007</v>
      </c>
      <c r="H491" s="87">
        <v>153.9</v>
      </c>
      <c r="I491" s="87">
        <v>-3.8509542141445934</v>
      </c>
      <c r="J491" s="86">
        <v>2238951517</v>
      </c>
      <c r="K491" s="87">
        <v>13.765462337164132</v>
      </c>
      <c r="L491" s="87">
        <v>0</v>
      </c>
      <c r="M491" s="87">
        <v>5.5</v>
      </c>
      <c r="N491" s="88">
        <v>23.516401948437789</v>
      </c>
      <c r="O491" s="89">
        <v>132.81070381802908</v>
      </c>
      <c r="P491" s="88">
        <v>4.4270234606009691</v>
      </c>
    </row>
    <row r="492" spans="1:16">
      <c r="A492" s="85" t="s">
        <v>750</v>
      </c>
      <c r="B492" s="85" t="s">
        <v>683</v>
      </c>
      <c r="C492" s="86">
        <v>54752015449</v>
      </c>
      <c r="D492" s="86">
        <v>0</v>
      </c>
      <c r="E492" s="87">
        <v>0</v>
      </c>
      <c r="F492" s="87">
        <v>0</v>
      </c>
      <c r="G492" s="86">
        <v>4648.4724200000001</v>
      </c>
      <c r="H492" s="87">
        <v>6.08</v>
      </c>
      <c r="I492" s="87">
        <v>-7.3273584632321587E-2</v>
      </c>
      <c r="J492" s="86">
        <v>8018316367</v>
      </c>
      <c r="K492" s="87">
        <v>15.863679378317052</v>
      </c>
      <c r="L492" s="87">
        <v>0</v>
      </c>
      <c r="M492" s="87">
        <v>23.24</v>
      </c>
      <c r="N492" s="88">
        <v>304.66968663870136</v>
      </c>
      <c r="O492" s="89">
        <v>610.6162125584965</v>
      </c>
      <c r="P492" s="88">
        <v>20.353873751949884</v>
      </c>
    </row>
    <row r="493" spans="1:16">
      <c r="A493" s="106" t="s">
        <v>730</v>
      </c>
      <c r="B493" s="106" t="s">
        <v>693</v>
      </c>
      <c r="C493" s="107">
        <v>818057024</v>
      </c>
      <c r="D493" s="107">
        <v>100000000</v>
      </c>
      <c r="E493" s="108">
        <v>37.954423569089762</v>
      </c>
      <c r="F493" s="108">
        <v>11.163065755614635</v>
      </c>
      <c r="G493" s="107">
        <v>30.53511</v>
      </c>
      <c r="H493" s="108">
        <v>34.520000000000003</v>
      </c>
      <c r="I493" s="108">
        <v>0.27599577498079242</v>
      </c>
      <c r="J493" s="107">
        <v>56374948</v>
      </c>
      <c r="K493" s="108">
        <v>60.310476916094004</v>
      </c>
      <c r="L493" s="108">
        <v>400</v>
      </c>
      <c r="M493" s="108">
        <v>30.53</v>
      </c>
      <c r="N493" s="109">
        <v>18.965056441490265</v>
      </c>
      <c r="O493" s="110">
        <v>619.90990461999729</v>
      </c>
      <c r="P493" s="109">
        <v>20.663663487333242</v>
      </c>
    </row>
    <row r="494" spans="1:16">
      <c r="A494" s="106" t="s">
        <v>692</v>
      </c>
      <c r="B494" s="106" t="s">
        <v>693</v>
      </c>
      <c r="C494" s="107">
        <v>3482014185</v>
      </c>
      <c r="D494" s="107">
        <v>4364569202</v>
      </c>
      <c r="E494" s="108">
        <v>14.979907612169423</v>
      </c>
      <c r="F494" s="108">
        <v>2.1722542927702517</v>
      </c>
      <c r="G494" s="107">
        <v>1335.1741139999999</v>
      </c>
      <c r="H494" s="108">
        <v>2</v>
      </c>
      <c r="I494" s="108">
        <v>6.9377059180697476E-2</v>
      </c>
      <c r="J494" s="107">
        <v>-146085600</v>
      </c>
      <c r="K494" s="108">
        <v>-47.2053326200529</v>
      </c>
      <c r="L494" s="108">
        <v>9.164707477125253</v>
      </c>
      <c r="M494" s="108">
        <v>30.59</v>
      </c>
      <c r="N494" s="109">
        <v>99.461073524745089</v>
      </c>
      <c r="O494" s="110">
        <v>1739.2653154617674</v>
      </c>
      <c r="P494" s="109">
        <v>57.975510515392244</v>
      </c>
    </row>
    <row r="495" spans="1:16">
      <c r="A495" s="106" t="s">
        <v>706</v>
      </c>
      <c r="B495" s="106" t="s">
        <v>693</v>
      </c>
      <c r="C495" s="107">
        <v>8960111644</v>
      </c>
      <c r="D495" s="107">
        <v>6250000000</v>
      </c>
      <c r="E495" s="108">
        <v>5.5055752551920163</v>
      </c>
      <c r="F495" s="108">
        <v>0.28976711869431665</v>
      </c>
      <c r="G495" s="107">
        <v>2351.6406480000001</v>
      </c>
      <c r="H495" s="108">
        <v>3.09</v>
      </c>
      <c r="I495" s="108">
        <v>-5.0766446812273713E-3</v>
      </c>
      <c r="J495" s="107">
        <v>-1191006000</v>
      </c>
      <c r="K495" s="108">
        <v>-15.952900321241035</v>
      </c>
      <c r="L495" s="108">
        <v>6.4</v>
      </c>
      <c r="M495" s="108">
        <v>37.619999999999997</v>
      </c>
      <c r="N495" s="109">
        <v>22.517969335342844</v>
      </c>
      <c r="O495" s="110">
        <v>628.44756778040085</v>
      </c>
      <c r="P495" s="109">
        <v>20.948252259346695</v>
      </c>
    </row>
    <row r="496" spans="1:16">
      <c r="A496" s="106" t="s">
        <v>749</v>
      </c>
      <c r="B496" s="106" t="s">
        <v>693</v>
      </c>
      <c r="C496" s="107">
        <v>13101802922</v>
      </c>
      <c r="D496" s="107">
        <v>7500000000</v>
      </c>
      <c r="E496" s="108">
        <v>10.584614733254476</v>
      </c>
      <c r="F496" s="108">
        <v>1.5508593015757475</v>
      </c>
      <c r="G496" s="107">
        <v>3669.4808480000002</v>
      </c>
      <c r="H496" s="108">
        <v>1.03</v>
      </c>
      <c r="I496" s="108">
        <v>1.8862727845684768E-2</v>
      </c>
      <c r="J496" s="107">
        <v>-684262200</v>
      </c>
      <c r="K496" s="108">
        <v>-9.9742467141981539</v>
      </c>
      <c r="L496" s="108">
        <v>5.333333333333333</v>
      </c>
      <c r="M496" s="108">
        <v>48.92</v>
      </c>
      <c r="N496" s="109">
        <v>0</v>
      </c>
      <c r="O496" s="110">
        <v>1147.9749250832272</v>
      </c>
      <c r="P496" s="109">
        <v>38.265830836107575</v>
      </c>
    </row>
    <row r="497" spans="1:16">
      <c r="A497" s="106" t="s">
        <v>714</v>
      </c>
      <c r="B497" s="106" t="s">
        <v>693</v>
      </c>
      <c r="C497" s="107">
        <v>15945776654</v>
      </c>
      <c r="D497" s="107">
        <v>13500000000</v>
      </c>
      <c r="E497" s="108">
        <v>7.2694335584676901</v>
      </c>
      <c r="F497" s="108">
        <v>0.52279277658883061</v>
      </c>
      <c r="G497" s="107">
        <v>5395.399598</v>
      </c>
      <c r="H497" s="108">
        <v>1.02</v>
      </c>
      <c r="I497" s="108">
        <v>6.3197640033123559E-3</v>
      </c>
      <c r="J497" s="107">
        <v>734210566</v>
      </c>
      <c r="K497" s="108">
        <v>18.938708653778757</v>
      </c>
      <c r="L497" s="108">
        <v>2.9629629629629628</v>
      </c>
      <c r="M497" s="108">
        <v>39.96</v>
      </c>
      <c r="N497" s="109">
        <v>36.360147536214136</v>
      </c>
      <c r="O497" s="110">
        <v>886.51642668477166</v>
      </c>
      <c r="P497" s="109">
        <v>29.550547556159056</v>
      </c>
    </row>
    <row r="498" spans="1:16">
      <c r="A498" s="45" t="s">
        <v>297</v>
      </c>
      <c r="B498" s="45" t="s">
        <v>426</v>
      </c>
      <c r="C498" s="46">
        <v>367547592</v>
      </c>
      <c r="D498" s="46">
        <v>17512456</v>
      </c>
      <c r="E498" s="47">
        <v>66.477541030347297</v>
      </c>
      <c r="F498" s="47">
        <v>79.083640322383602</v>
      </c>
      <c r="G498" s="46">
        <v>12.279838</v>
      </c>
      <c r="H498" s="47">
        <v>49</v>
      </c>
      <c r="I498" s="47">
        <v>-2.217046653100077</v>
      </c>
      <c r="J498" s="46">
        <v>-25349652</v>
      </c>
      <c r="K498" s="47">
        <v>-33.160135216057405</v>
      </c>
      <c r="L498" s="47">
        <v>2284.088536753497</v>
      </c>
      <c r="M498" s="47">
        <v>70.12</v>
      </c>
      <c r="N498" s="48">
        <v>33.33316440542422</v>
      </c>
      <c r="O498" s="49">
        <v>33.465331182668585</v>
      </c>
      <c r="P498" s="48">
        <v>1.1155110394222862</v>
      </c>
    </row>
    <row r="499" spans="1:16">
      <c r="A499" s="45" t="s">
        <v>449</v>
      </c>
      <c r="B499" s="45" t="s">
        <v>426</v>
      </c>
      <c r="C499" s="46">
        <v>1225783772</v>
      </c>
      <c r="D499" s="46">
        <v>120000000</v>
      </c>
      <c r="E499" s="47">
        <v>24.325598328228121</v>
      </c>
      <c r="F499" s="47">
        <v>4.8265076048071673</v>
      </c>
      <c r="G499" s="46">
        <v>42.238092000000002</v>
      </c>
      <c r="H499" s="47">
        <v>38.94</v>
      </c>
      <c r="I499" s="47">
        <v>1.3759993790192553</v>
      </c>
      <c r="J499" s="46">
        <v>33866409</v>
      </c>
      <c r="K499" s="47">
        <v>148.82002990042434</v>
      </c>
      <c r="L499" s="47">
        <v>333.33333333333331</v>
      </c>
      <c r="M499" s="47">
        <v>35.19</v>
      </c>
      <c r="N499" s="48">
        <v>66.675866194064966</v>
      </c>
      <c r="O499" s="49">
        <v>1643.6398970287148</v>
      </c>
      <c r="P499" s="48">
        <v>54.787996567623829</v>
      </c>
    </row>
    <row r="500" spans="1:16">
      <c r="A500" s="45" t="s">
        <v>130</v>
      </c>
      <c r="B500" s="45" t="s">
        <v>426</v>
      </c>
      <c r="C500" s="46">
        <v>753453064</v>
      </c>
      <c r="D500" s="46">
        <v>298200000</v>
      </c>
      <c r="E500" s="47">
        <v>45.344153217327829</v>
      </c>
      <c r="F500" s="47">
        <v>15.205953459868487</v>
      </c>
      <c r="G500" s="46">
        <v>83.863085999999996</v>
      </c>
      <c r="H500" s="47">
        <v>10.52</v>
      </c>
      <c r="I500" s="47">
        <v>-0.17795291514944722</v>
      </c>
      <c r="J500" s="46">
        <v>-7762713</v>
      </c>
      <c r="K500" s="47">
        <v>-384.14404860774835</v>
      </c>
      <c r="L500" s="47">
        <v>134.1381623071764</v>
      </c>
      <c r="M500" s="47">
        <v>28.12</v>
      </c>
      <c r="N500" s="48">
        <v>24.993520669107358</v>
      </c>
      <c r="O500" s="49">
        <v>143.49607746481067</v>
      </c>
      <c r="P500" s="48">
        <v>4.7832025821603557</v>
      </c>
    </row>
    <row r="501" spans="1:16">
      <c r="A501" s="45" t="s">
        <v>516</v>
      </c>
      <c r="B501" s="45" t="s">
        <v>426</v>
      </c>
      <c r="C501" s="46">
        <v>7942743158</v>
      </c>
      <c r="D501" s="46">
        <v>2400000000</v>
      </c>
      <c r="E501" s="47">
        <v>21.509928122424189</v>
      </c>
      <c r="F501" s="47">
        <v>8.9624700510100794</v>
      </c>
      <c r="G501" s="46">
        <v>958.66017199999999</v>
      </c>
      <c r="H501" s="47">
        <v>1.94</v>
      </c>
      <c r="I501" s="47">
        <v>-0.13739826363079599</v>
      </c>
      <c r="J501" s="46">
        <v>-166416272</v>
      </c>
      <c r="K501" s="47">
        <v>-14.421666650482353</v>
      </c>
      <c r="L501" s="47">
        <v>16.666666666666668</v>
      </c>
      <c r="M501" s="47">
        <v>39.94</v>
      </c>
      <c r="N501" s="48">
        <v>23.96871921754645</v>
      </c>
      <c r="O501" s="49">
        <v>1.7143932940140161</v>
      </c>
      <c r="P501" s="48">
        <v>5.7146443133800538E-2</v>
      </c>
    </row>
    <row r="502" spans="1:16">
      <c r="A502" s="25" t="s">
        <v>16</v>
      </c>
      <c r="B502" s="25" t="s">
        <v>353</v>
      </c>
      <c r="C502" s="26">
        <v>238701401</v>
      </c>
      <c r="D502" s="26">
        <v>1770000</v>
      </c>
      <c r="E502" s="27">
        <v>29.781006485595917</v>
      </c>
      <c r="F502" s="27">
        <v>11.187119277255348</v>
      </c>
      <c r="G502" s="26">
        <v>8.7624699999999992E-4</v>
      </c>
      <c r="H502" s="27">
        <v>1533</v>
      </c>
      <c r="I502" s="27">
        <v>-17.216323568908592</v>
      </c>
      <c r="J502" s="26">
        <v>-188709133</v>
      </c>
      <c r="K502" s="27">
        <v>-14.106789415433328</v>
      </c>
      <c r="L502" s="27">
        <v>22598.870056497177</v>
      </c>
      <c r="M502" s="27">
        <v>49.5</v>
      </c>
      <c r="N502" s="28">
        <v>91.202804858681304</v>
      </c>
      <c r="O502" s="29">
        <v>530.22064885561929</v>
      </c>
      <c r="P502" s="28">
        <v>17.674021628520642</v>
      </c>
    </row>
    <row r="503" spans="1:16">
      <c r="A503" s="25" t="s">
        <v>11</v>
      </c>
      <c r="B503" s="25" t="s">
        <v>353</v>
      </c>
      <c r="C503" s="26">
        <v>4795702538</v>
      </c>
      <c r="D503" s="26">
        <v>4873440</v>
      </c>
      <c r="E503" s="27">
        <v>13.279813427651616</v>
      </c>
      <c r="F503" s="27">
        <v>0.72088261176158741</v>
      </c>
      <c r="G503" s="26">
        <v>7.7739300000000003E-4</v>
      </c>
      <c r="H503" s="27">
        <v>3875</v>
      </c>
      <c r="I503" s="27">
        <v>19.706585846111011</v>
      </c>
      <c r="J503" s="26">
        <v>-148778729</v>
      </c>
      <c r="K503" s="27">
        <v>-123.81879670446708</v>
      </c>
      <c r="L503" s="27">
        <v>8207.7546866279263</v>
      </c>
      <c r="M503" s="27">
        <v>15.95</v>
      </c>
      <c r="N503" s="28">
        <v>27.742498663634347</v>
      </c>
      <c r="O503" s="29">
        <v>1867.9589061140266</v>
      </c>
      <c r="P503" s="28">
        <v>62.265296870467552</v>
      </c>
    </row>
    <row r="504" spans="1:16">
      <c r="A504" s="25" t="s">
        <v>113</v>
      </c>
      <c r="B504" s="25" t="s">
        <v>353</v>
      </c>
      <c r="C504" s="26">
        <v>10527575581</v>
      </c>
      <c r="D504" s="26">
        <v>18000000</v>
      </c>
      <c r="E504" s="27">
        <v>11.211173638629287</v>
      </c>
      <c r="F504" s="27">
        <v>2.133023903848799</v>
      </c>
      <c r="G504" s="26">
        <v>12.229931000000001</v>
      </c>
      <c r="H504" s="27">
        <v>291.75</v>
      </c>
      <c r="I504" s="27">
        <v>-2.4384964028146214</v>
      </c>
      <c r="J504" s="26">
        <v>62342924</v>
      </c>
      <c r="K504" s="27">
        <v>84.307883922800926</v>
      </c>
      <c r="L504" s="27">
        <v>2222.2222222222222</v>
      </c>
      <c r="M504" s="27">
        <v>67.94</v>
      </c>
      <c r="N504" s="28">
        <v>26.71039890836218</v>
      </c>
      <c r="O504" s="29">
        <v>390.89884561185903</v>
      </c>
      <c r="P504" s="28">
        <v>13.0299615203953</v>
      </c>
    </row>
    <row r="505" spans="1:16">
      <c r="A505" s="25" t="s">
        <v>171</v>
      </c>
      <c r="B505" s="25" t="s">
        <v>353</v>
      </c>
      <c r="C505" s="26">
        <v>58292296</v>
      </c>
      <c r="D505" s="26">
        <v>39000000</v>
      </c>
      <c r="E505" s="27">
        <v>35.278674407337014</v>
      </c>
      <c r="F505" s="27">
        <v>14.358434842221007</v>
      </c>
      <c r="G505" s="26">
        <v>17.102171999999999</v>
      </c>
      <c r="H505" s="27">
        <v>66.3</v>
      </c>
      <c r="I505" s="27">
        <v>-4.7281998572360493</v>
      </c>
      <c r="J505" s="26">
        <v>-7099673</v>
      </c>
      <c r="K505" s="27">
        <v>-346.07227684993381</v>
      </c>
      <c r="L505" s="27">
        <v>1025.6410256410256</v>
      </c>
      <c r="M505" s="27">
        <v>43.85</v>
      </c>
      <c r="N505" s="28">
        <v>69.007396190071745</v>
      </c>
      <c r="O505" s="29">
        <v>734.97392826993598</v>
      </c>
      <c r="P505" s="28">
        <v>24.499130942331199</v>
      </c>
    </row>
    <row r="506" spans="1:16">
      <c r="A506" s="25" t="s">
        <v>150</v>
      </c>
      <c r="B506" s="25" t="s">
        <v>353</v>
      </c>
      <c r="C506" s="26">
        <v>4808797069</v>
      </c>
      <c r="D506" s="26">
        <v>39916800</v>
      </c>
      <c r="E506" s="27">
        <v>49.982409638594184</v>
      </c>
      <c r="F506" s="27">
        <v>16.261879787423485</v>
      </c>
      <c r="G506" s="26">
        <v>10.270289999999999</v>
      </c>
      <c r="H506" s="27">
        <v>77.95</v>
      </c>
      <c r="I506" s="27">
        <v>-1.2752158183371591</v>
      </c>
      <c r="J506" s="26">
        <v>25018829</v>
      </c>
      <c r="K506" s="27">
        <v>122.85121737712025</v>
      </c>
      <c r="L506" s="27">
        <v>1002.0843354176687</v>
      </c>
      <c r="M506" s="27">
        <v>25.72</v>
      </c>
      <c r="N506" s="28">
        <v>22.005448192975141</v>
      </c>
      <c r="O506" s="29">
        <v>476.88499196868565</v>
      </c>
      <c r="P506" s="28">
        <v>15.896166398956188</v>
      </c>
    </row>
    <row r="507" spans="1:16">
      <c r="A507" s="25" t="s">
        <v>387</v>
      </c>
      <c r="B507" s="25" t="s">
        <v>353</v>
      </c>
      <c r="C507" s="26">
        <v>16771427000</v>
      </c>
      <c r="D507" s="26">
        <v>87112000</v>
      </c>
      <c r="E507" s="27">
        <v>67.352986867548296</v>
      </c>
      <c r="F507" s="27">
        <v>3.0560352121111225</v>
      </c>
      <c r="G507" s="26">
        <v>2.3602780000000001</v>
      </c>
      <c r="H507" s="27">
        <v>252.5</v>
      </c>
      <c r="I507" s="27">
        <v>-6.9011349371625093</v>
      </c>
      <c r="J507" s="26">
        <v>-942067000</v>
      </c>
      <c r="K507" s="27">
        <v>-23.394658766308552</v>
      </c>
      <c r="L507" s="27">
        <v>459.1789879695105</v>
      </c>
      <c r="M507" s="27">
        <v>2.7</v>
      </c>
      <c r="N507" s="28">
        <v>24.844937467379367</v>
      </c>
      <c r="O507" s="29">
        <v>379.88600886885718</v>
      </c>
      <c r="P507" s="28">
        <v>12.662866962295238</v>
      </c>
    </row>
    <row r="508" spans="1:16">
      <c r="A508" s="25" t="s">
        <v>151</v>
      </c>
      <c r="B508" s="25" t="s">
        <v>353</v>
      </c>
      <c r="C508" s="26">
        <v>22759617000</v>
      </c>
      <c r="D508" s="26">
        <v>150214000</v>
      </c>
      <c r="E508" s="27">
        <v>7.3249580634627787</v>
      </c>
      <c r="F508" s="27">
        <v>0.23443982941589162</v>
      </c>
      <c r="G508" s="26">
        <v>25.942046000000001</v>
      </c>
      <c r="H508" s="27">
        <v>210.5</v>
      </c>
      <c r="I508" s="27">
        <v>-2.2821887407624502</v>
      </c>
      <c r="J508" s="26">
        <v>-859532000</v>
      </c>
      <c r="K508" s="27">
        <v>-36.350609401395175</v>
      </c>
      <c r="L508" s="27">
        <v>266.2867642163846</v>
      </c>
      <c r="M508" s="27">
        <v>17.27</v>
      </c>
      <c r="N508" s="28">
        <v>19.083491350124977</v>
      </c>
      <c r="O508" s="29">
        <v>301.30770660054486</v>
      </c>
      <c r="P508" s="28">
        <v>10.043590220018162</v>
      </c>
    </row>
    <row r="509" spans="1:16">
      <c r="A509" s="25" t="s">
        <v>604</v>
      </c>
      <c r="B509" s="25" t="s">
        <v>353</v>
      </c>
      <c r="C509" s="26">
        <v>5111720579</v>
      </c>
      <c r="D509" s="26">
        <v>168000000</v>
      </c>
      <c r="E509" s="27">
        <v>28.95169167050566</v>
      </c>
      <c r="F509" s="27">
        <v>5.5590805818943281</v>
      </c>
      <c r="G509" s="26">
        <v>42.916003000000003</v>
      </c>
      <c r="H509" s="27">
        <v>32.200000000000003</v>
      </c>
      <c r="I509" s="27">
        <v>-2.0644130233630733</v>
      </c>
      <c r="J509" s="26">
        <v>29451851</v>
      </c>
      <c r="K509" s="27">
        <v>176.83099103007143</v>
      </c>
      <c r="L509" s="27">
        <v>238.0952380952381</v>
      </c>
      <c r="M509" s="27">
        <v>25.54</v>
      </c>
      <c r="N509" s="28">
        <v>26.445393349074514</v>
      </c>
      <c r="O509" s="29">
        <v>587.19850673594431</v>
      </c>
      <c r="P509" s="28">
        <v>19.573283557864809</v>
      </c>
    </row>
    <row r="510" spans="1:16">
      <c r="A510" s="25" t="s">
        <v>275</v>
      </c>
      <c r="B510" s="25" t="s">
        <v>353</v>
      </c>
      <c r="C510" s="26">
        <v>27204728000</v>
      </c>
      <c r="D510" s="26">
        <v>191447000</v>
      </c>
      <c r="E510" s="27">
        <v>4.1706062187724893</v>
      </c>
      <c r="F510" s="27">
        <v>9.0019222003623153E-2</v>
      </c>
      <c r="G510" s="26">
        <v>39.326844000000001</v>
      </c>
      <c r="H510" s="27">
        <v>243.9</v>
      </c>
      <c r="I510" s="27">
        <v>1.7050593941800403</v>
      </c>
      <c r="J510" s="26">
        <v>-324227000</v>
      </c>
      <c r="K510" s="27">
        <v>-142.89425001619236</v>
      </c>
      <c r="L510" s="27">
        <v>208.93510997821852</v>
      </c>
      <c r="M510" s="27">
        <v>20.54</v>
      </c>
      <c r="N510" s="28">
        <v>28.748870296216207</v>
      </c>
      <c r="O510" s="29">
        <v>2191.627973250314</v>
      </c>
      <c r="P510" s="28">
        <v>73.054265775010464</v>
      </c>
    </row>
    <row r="511" spans="1:16">
      <c r="A511" s="25" t="s">
        <v>513</v>
      </c>
      <c r="B511" s="25" t="s">
        <v>353</v>
      </c>
      <c r="C511" s="26">
        <v>2452293810</v>
      </c>
      <c r="D511" s="26">
        <v>228600000</v>
      </c>
      <c r="E511" s="27">
        <v>53.845653446070457</v>
      </c>
      <c r="F511" s="27">
        <v>19.628774222102091</v>
      </c>
      <c r="G511" s="26">
        <v>61.006332999999998</v>
      </c>
      <c r="H511" s="27">
        <v>12.18</v>
      </c>
      <c r="I511" s="27">
        <v>-3.8758330819703701E-2</v>
      </c>
      <c r="J511" s="26">
        <v>-12902172</v>
      </c>
      <c r="K511" s="27">
        <v>-212.61536429680211</v>
      </c>
      <c r="L511" s="27">
        <v>174.97812773403325</v>
      </c>
      <c r="M511" s="27">
        <v>26.68</v>
      </c>
      <c r="N511" s="28">
        <v>45.152623224898072</v>
      </c>
      <c r="O511" s="29">
        <v>335.20172389515324</v>
      </c>
      <c r="P511" s="28">
        <v>11.173390796505108</v>
      </c>
    </row>
    <row r="512" spans="1:16">
      <c r="A512" s="25" t="s">
        <v>758</v>
      </c>
      <c r="B512" s="25" t="s">
        <v>353</v>
      </c>
      <c r="C512" s="26">
        <v>1633923073</v>
      </c>
      <c r="D512" s="26">
        <v>300000000</v>
      </c>
      <c r="E512" s="27">
        <v>104.97861060808862</v>
      </c>
      <c r="F512" s="27">
        <v>22.231810802221222</v>
      </c>
      <c r="G512" s="26">
        <v>29.313393000000001</v>
      </c>
      <c r="H512" s="27">
        <v>13</v>
      </c>
      <c r="I512" s="27">
        <v>-0.43199384428065457</v>
      </c>
      <c r="J512" s="26">
        <v>-70757340</v>
      </c>
      <c r="K512" s="27">
        <v>-66.735125995409092</v>
      </c>
      <c r="L512" s="27">
        <v>133.33333333333334</v>
      </c>
      <c r="M512" s="27">
        <v>9.77</v>
      </c>
      <c r="N512" s="28">
        <v>9.0611392962528559</v>
      </c>
      <c r="O512" s="29">
        <v>526.77458277156052</v>
      </c>
      <c r="P512" s="28">
        <v>17.559152759052019</v>
      </c>
    </row>
    <row r="513" spans="1:16">
      <c r="A513" s="25" t="s">
        <v>172</v>
      </c>
      <c r="B513" s="25" t="s">
        <v>353</v>
      </c>
      <c r="C513" s="26">
        <v>446326737</v>
      </c>
      <c r="D513" s="26">
        <v>324000000</v>
      </c>
      <c r="E513" s="27">
        <v>34.61058577779594</v>
      </c>
      <c r="F513" s="27">
        <v>26.705698902620323</v>
      </c>
      <c r="G513" s="26">
        <v>267.548676</v>
      </c>
      <c r="H513" s="27">
        <v>4.32</v>
      </c>
      <c r="I513" s="27">
        <v>0.1379574833615882</v>
      </c>
      <c r="J513" s="26">
        <v>-12403957</v>
      </c>
      <c r="K513" s="27">
        <v>-104.48278722668903</v>
      </c>
      <c r="L513" s="27">
        <v>123.45679012345678</v>
      </c>
      <c r="M513" s="27">
        <v>82.57</v>
      </c>
      <c r="N513" s="28">
        <v>35.789087952675509</v>
      </c>
      <c r="O513" s="29">
        <v>1642.6001888396534</v>
      </c>
      <c r="P513" s="28">
        <v>54.753339627988446</v>
      </c>
    </row>
    <row r="514" spans="1:16">
      <c r="A514" s="25" t="s">
        <v>462</v>
      </c>
      <c r="B514" s="25" t="s">
        <v>353</v>
      </c>
      <c r="C514" s="26">
        <v>13842631067</v>
      </c>
      <c r="D514" s="26">
        <v>361000000</v>
      </c>
      <c r="E514" s="27">
        <v>23.183521801841859</v>
      </c>
      <c r="F514" s="27">
        <v>3.0581086666458064</v>
      </c>
      <c r="G514" s="26">
        <v>83.034749000000005</v>
      </c>
      <c r="H514" s="27">
        <v>20.78</v>
      </c>
      <c r="I514" s="27">
        <v>8.6316501774714283E-2</v>
      </c>
      <c r="J514" s="26">
        <v>-428282693</v>
      </c>
      <c r="K514" s="27">
        <v>-17.70092540255882</v>
      </c>
      <c r="L514" s="27">
        <v>110.80332409972299</v>
      </c>
      <c r="M514" s="27">
        <v>23</v>
      </c>
      <c r="N514" s="28">
        <v>49.621464949248171</v>
      </c>
      <c r="O514" s="29">
        <v>722.28906177821409</v>
      </c>
      <c r="P514" s="28">
        <v>24.076302059273804</v>
      </c>
    </row>
    <row r="515" spans="1:16">
      <c r="A515" s="25" t="s">
        <v>170</v>
      </c>
      <c r="B515" s="25" t="s">
        <v>353</v>
      </c>
      <c r="C515" s="26">
        <v>6815590152</v>
      </c>
      <c r="D515" s="26">
        <v>380000000</v>
      </c>
      <c r="E515" s="27">
        <v>15.983342033066402</v>
      </c>
      <c r="F515" s="27">
        <v>1.9118830183093782</v>
      </c>
      <c r="G515" s="26">
        <v>113.969858</v>
      </c>
      <c r="H515" s="27">
        <v>21.96</v>
      </c>
      <c r="I515" s="27">
        <v>0.70190437615134016</v>
      </c>
      <c r="J515" s="26">
        <v>-422832425</v>
      </c>
      <c r="K515" s="27">
        <v>-19.771425996953759</v>
      </c>
      <c r="L515" s="27">
        <v>105.26315789473684</v>
      </c>
      <c r="M515" s="27">
        <v>29.99</v>
      </c>
      <c r="N515" s="28">
        <v>56.972341440900088</v>
      </c>
      <c r="O515" s="29">
        <v>2659.7847542711565</v>
      </c>
      <c r="P515" s="28">
        <v>88.659491809038556</v>
      </c>
    </row>
    <row r="516" spans="1:16">
      <c r="A516" s="25" t="s">
        <v>158</v>
      </c>
      <c r="B516" s="25" t="s">
        <v>353</v>
      </c>
      <c r="C516" s="26">
        <v>7665218313</v>
      </c>
      <c r="D516" s="26">
        <v>400000000</v>
      </c>
      <c r="E516" s="27">
        <v>16.657638226747771</v>
      </c>
      <c r="F516" s="27">
        <v>3.470341297239119</v>
      </c>
      <c r="G516" s="26">
        <v>194.30446800000001</v>
      </c>
      <c r="H516" s="27">
        <v>12.36</v>
      </c>
      <c r="I516" s="27">
        <v>-5.8051894232866275E-2</v>
      </c>
      <c r="J516" s="26">
        <v>-73365961</v>
      </c>
      <c r="K516" s="27">
        <v>-65.425436191042323</v>
      </c>
      <c r="L516" s="27">
        <v>100</v>
      </c>
      <c r="M516" s="27">
        <v>48.57</v>
      </c>
      <c r="N516" s="28">
        <v>16.911376383396806</v>
      </c>
      <c r="O516" s="29">
        <v>386.77938196842939</v>
      </c>
      <c r="P516" s="28">
        <v>12.892646065614313</v>
      </c>
    </row>
    <row r="517" spans="1:16">
      <c r="A517" s="25" t="s">
        <v>638</v>
      </c>
      <c r="B517" s="25" t="s">
        <v>353</v>
      </c>
      <c r="C517" s="26">
        <v>4561332204</v>
      </c>
      <c r="D517" s="26">
        <v>413000000</v>
      </c>
      <c r="E517" s="27">
        <v>42.518613905091904</v>
      </c>
      <c r="F517" s="27">
        <v>12.86882987442249</v>
      </c>
      <c r="G517" s="26">
        <v>112.701047</v>
      </c>
      <c r="H517" s="27">
        <v>8.35</v>
      </c>
      <c r="I517" s="27">
        <v>-8.0081094023800148E-2</v>
      </c>
      <c r="J517" s="26">
        <v>-320710072</v>
      </c>
      <c r="K517" s="27">
        <v>-10.302139809316621</v>
      </c>
      <c r="L517" s="27">
        <v>96.852300242130752</v>
      </c>
      <c r="M517" s="27">
        <v>27.28</v>
      </c>
      <c r="N517" s="28">
        <v>66.311507968125198</v>
      </c>
      <c r="O517" s="29">
        <v>1260.716662094864</v>
      </c>
      <c r="P517" s="28">
        <v>42.023888736495465</v>
      </c>
    </row>
    <row r="518" spans="1:16">
      <c r="A518" s="25" t="s">
        <v>273</v>
      </c>
      <c r="B518" s="25" t="s">
        <v>353</v>
      </c>
      <c r="C518" s="26">
        <v>7127430217</v>
      </c>
      <c r="D518" s="26">
        <v>460000000</v>
      </c>
      <c r="E518" s="27">
        <v>12.750742880594023</v>
      </c>
      <c r="F518" s="27">
        <v>1.1087602504864369</v>
      </c>
      <c r="G518" s="26">
        <v>119.470669</v>
      </c>
      <c r="H518" s="27">
        <v>26.26</v>
      </c>
      <c r="I518" s="27">
        <v>-0.15363444631745082</v>
      </c>
      <c r="J518" s="26">
        <v>6350791</v>
      </c>
      <c r="K518" s="27">
        <v>1810.7980564940651</v>
      </c>
      <c r="L518" s="27">
        <v>86.956521739130437</v>
      </c>
      <c r="M518" s="27">
        <v>25.97</v>
      </c>
      <c r="N518" s="28">
        <v>26.686013538602005</v>
      </c>
      <c r="O518" s="29">
        <v>310.70490569437152</v>
      </c>
      <c r="P518" s="28">
        <v>10.356830189812383</v>
      </c>
    </row>
    <row r="519" spans="1:16">
      <c r="A519" s="25" t="s">
        <v>472</v>
      </c>
      <c r="B519" s="25" t="s">
        <v>353</v>
      </c>
      <c r="C519" s="26">
        <v>6438662624</v>
      </c>
      <c r="D519" s="26">
        <v>514778661</v>
      </c>
      <c r="E519" s="27">
        <v>15.919701440069671</v>
      </c>
      <c r="F519" s="27">
        <v>1.4056969481305668</v>
      </c>
      <c r="G519" s="26">
        <v>109.374763</v>
      </c>
      <c r="H519" s="27">
        <v>22.98</v>
      </c>
      <c r="I519" s="27">
        <v>-0.50509074733675519</v>
      </c>
      <c r="J519" s="26">
        <v>-133038799</v>
      </c>
      <c r="K519" s="27">
        <v>-85.126524195396556</v>
      </c>
      <c r="L519" s="27">
        <v>77.703298583310939</v>
      </c>
      <c r="M519" s="27">
        <v>21.24</v>
      </c>
      <c r="N519" s="28">
        <v>68.970846194431985</v>
      </c>
      <c r="O519" s="29">
        <v>154.09853576762981</v>
      </c>
      <c r="P519" s="28">
        <v>5.1366178589209941</v>
      </c>
    </row>
    <row r="520" spans="1:16">
      <c r="A520" s="25" t="s">
        <v>526</v>
      </c>
      <c r="B520" s="25" t="s">
        <v>353</v>
      </c>
      <c r="C520" s="26">
        <v>8353028000</v>
      </c>
      <c r="D520" s="26">
        <v>516180000</v>
      </c>
      <c r="E520" s="27">
        <v>13.188992525386887</v>
      </c>
      <c r="F520" s="27">
        <v>1.2167214210423907</v>
      </c>
      <c r="G520" s="26">
        <v>138.27239</v>
      </c>
      <c r="H520" s="27">
        <v>21.94</v>
      </c>
      <c r="I520" s="27">
        <v>-0.64073551192532463</v>
      </c>
      <c r="J520" s="26">
        <v>9266000</v>
      </c>
      <c r="K520" s="27">
        <v>1169.8445931361969</v>
      </c>
      <c r="L520" s="27">
        <v>77.492347630671475</v>
      </c>
      <c r="M520" s="27">
        <v>26.78</v>
      </c>
      <c r="N520" s="28">
        <v>19.880042034781134</v>
      </c>
      <c r="O520" s="29">
        <v>109.23769959813011</v>
      </c>
      <c r="P520" s="28">
        <v>3.6412566532710033</v>
      </c>
    </row>
    <row r="521" spans="1:16">
      <c r="A521" s="25" t="s">
        <v>381</v>
      </c>
      <c r="B521" s="25" t="s">
        <v>353</v>
      </c>
      <c r="C521" s="26">
        <v>7835710127</v>
      </c>
      <c r="D521" s="26">
        <v>660000000</v>
      </c>
      <c r="E521" s="27">
        <v>59.163939578826707</v>
      </c>
      <c r="F521" s="27">
        <v>6.2774742783747888</v>
      </c>
      <c r="G521" s="26">
        <v>49.182918000000001</v>
      </c>
      <c r="H521" s="27">
        <v>13.75</v>
      </c>
      <c r="I521" s="27">
        <v>4.9514673447784929E-2</v>
      </c>
      <c r="J521" s="26">
        <v>392044758</v>
      </c>
      <c r="K521" s="27">
        <v>24.040112277180352</v>
      </c>
      <c r="L521" s="27">
        <v>60.606060606060609</v>
      </c>
      <c r="M521" s="27">
        <v>7.45</v>
      </c>
      <c r="N521" s="28">
        <v>67.709360458601765</v>
      </c>
      <c r="O521" s="29">
        <v>683.66099572584585</v>
      </c>
      <c r="P521" s="28">
        <v>22.788699857528194</v>
      </c>
    </row>
    <row r="522" spans="1:16">
      <c r="A522" s="25" t="s">
        <v>157</v>
      </c>
      <c r="B522" s="25" t="s">
        <v>353</v>
      </c>
      <c r="C522" s="26">
        <v>2077382264</v>
      </c>
      <c r="D522" s="26">
        <v>720000000</v>
      </c>
      <c r="E522" s="27">
        <v>55.819021336262722</v>
      </c>
      <c r="F522" s="27">
        <v>38.763209261293554</v>
      </c>
      <c r="G522" s="26">
        <v>247.17509200000001</v>
      </c>
      <c r="H522" s="27">
        <v>2.9</v>
      </c>
      <c r="I522" s="27">
        <v>-2.059953915523538E-2</v>
      </c>
      <c r="J522" s="26">
        <v>-115858447</v>
      </c>
      <c r="K522" s="27">
        <v>-12.428959970437027</v>
      </c>
      <c r="L522" s="27">
        <v>55.555555555555557</v>
      </c>
      <c r="M522" s="27">
        <v>34.32</v>
      </c>
      <c r="N522" s="28">
        <v>72.640640206856915</v>
      </c>
      <c r="O522" s="29">
        <v>411.11977880967044</v>
      </c>
      <c r="P522" s="28">
        <v>13.703992626989015</v>
      </c>
    </row>
    <row r="523" spans="1:16">
      <c r="A523" s="25" t="s">
        <v>274</v>
      </c>
      <c r="B523" s="25" t="s">
        <v>353</v>
      </c>
      <c r="C523" s="26">
        <v>34760766000</v>
      </c>
      <c r="D523" s="26">
        <v>945591000</v>
      </c>
      <c r="E523" s="27">
        <v>2.1438448191191011</v>
      </c>
      <c r="F523" s="27">
        <v>5.2725603626286359E-2</v>
      </c>
      <c r="G523" s="26">
        <v>426.23041999999998</v>
      </c>
      <c r="H523" s="27">
        <v>43.78</v>
      </c>
      <c r="I523" s="27">
        <v>-0.72171738718486722</v>
      </c>
      <c r="J523" s="26">
        <v>704762000</v>
      </c>
      <c r="K523" s="27">
        <v>57.693821460294394</v>
      </c>
      <c r="L523" s="27">
        <v>42.30158704979214</v>
      </c>
      <c r="M523" s="27">
        <v>45.07</v>
      </c>
      <c r="N523" s="28">
        <v>51.396510871973511</v>
      </c>
      <c r="O523" s="29">
        <v>251.6913127420905</v>
      </c>
      <c r="P523" s="28">
        <v>8.3897104247363501</v>
      </c>
    </row>
    <row r="524" spans="1:16">
      <c r="A524" s="25" t="s">
        <v>276</v>
      </c>
      <c r="B524" s="25" t="s">
        <v>353</v>
      </c>
      <c r="C524" s="26">
        <v>17087095351</v>
      </c>
      <c r="D524" s="26">
        <v>1500000000</v>
      </c>
      <c r="E524" s="27">
        <v>12.863246007971998</v>
      </c>
      <c r="F524" s="27">
        <v>1.7150994677295999</v>
      </c>
      <c r="G524" s="26">
        <v>545.59110899999996</v>
      </c>
      <c r="H524" s="27">
        <v>5.7</v>
      </c>
      <c r="I524" s="27">
        <v>0.15028654767394212</v>
      </c>
      <c r="J524" s="26">
        <v>-292614183</v>
      </c>
      <c r="K524" s="27">
        <v>-25.631020079433402</v>
      </c>
      <c r="L524" s="27">
        <v>26.666666666666668</v>
      </c>
      <c r="M524" s="27">
        <v>36.369999999999997</v>
      </c>
      <c r="N524" s="28">
        <v>34.090190118006674</v>
      </c>
      <c r="O524" s="29">
        <v>1678.3486451685853</v>
      </c>
      <c r="P524" s="28">
        <v>55.944954838952846</v>
      </c>
    </row>
    <row r="525" spans="1:16">
      <c r="A525" s="25" t="s">
        <v>149</v>
      </c>
      <c r="B525" s="25" t="s">
        <v>353</v>
      </c>
      <c r="C525" s="26">
        <v>13453377967</v>
      </c>
      <c r="D525" s="26">
        <v>1600000000</v>
      </c>
      <c r="E525" s="27">
        <v>4.11743857111047</v>
      </c>
      <c r="F525" s="27">
        <v>0.12254281461638303</v>
      </c>
      <c r="G525" s="26">
        <v>405.15482900000001</v>
      </c>
      <c r="H525" s="27">
        <v>23.98</v>
      </c>
      <c r="I525" s="27">
        <v>-2.912897225914584</v>
      </c>
      <c r="J525" s="26">
        <v>-433674414</v>
      </c>
      <c r="K525" s="27">
        <v>-77.477478300114797</v>
      </c>
      <c r="L525" s="27">
        <v>25</v>
      </c>
      <c r="M525" s="27">
        <v>25.32</v>
      </c>
      <c r="N525" s="28">
        <v>29.110551719318927</v>
      </c>
      <c r="O525" s="29">
        <v>847.34589358490337</v>
      </c>
      <c r="P525" s="28">
        <v>28.244863119496777</v>
      </c>
    </row>
    <row r="526" spans="1:16">
      <c r="A526" s="25" t="s">
        <v>173</v>
      </c>
      <c r="B526" s="25" t="s">
        <v>353</v>
      </c>
      <c r="C526" s="26">
        <v>6576271825</v>
      </c>
      <c r="D526" s="26">
        <v>2450000000</v>
      </c>
      <c r="E526" s="27">
        <v>18.714736903199029</v>
      </c>
      <c r="F526" s="27">
        <v>7.6386681237547052</v>
      </c>
      <c r="G526" s="26">
        <v>1796.201816</v>
      </c>
      <c r="H526" s="27">
        <v>1.19</v>
      </c>
      <c r="I526" s="27">
        <v>-3.6854059118783145E-2</v>
      </c>
      <c r="J526" s="26">
        <v>-129905290</v>
      </c>
      <c r="K526" s="27">
        <v>-18.85989400431653</v>
      </c>
      <c r="L526" s="27">
        <v>16.326530612244898</v>
      </c>
      <c r="M526" s="27">
        <v>73.31</v>
      </c>
      <c r="N526" s="28">
        <v>47.580953396127846</v>
      </c>
      <c r="O526" s="29">
        <v>151.17946836934215</v>
      </c>
      <c r="P526" s="28">
        <v>5.0393156123114045</v>
      </c>
    </row>
    <row r="527" spans="1:16">
      <c r="A527" s="25" t="s">
        <v>6</v>
      </c>
      <c r="B527" s="25" t="s">
        <v>353</v>
      </c>
      <c r="C527" s="26">
        <v>69393865000</v>
      </c>
      <c r="D527" s="26">
        <v>4861656000</v>
      </c>
      <c r="E527" s="27">
        <v>1.9302801276885249</v>
      </c>
      <c r="F527" s="27">
        <v>1.8906747272637386E-2</v>
      </c>
      <c r="G527" s="26">
        <v>961.42923199999996</v>
      </c>
      <c r="H527" s="27">
        <v>21.56</v>
      </c>
      <c r="I527" s="27">
        <v>0.21391586829301801</v>
      </c>
      <c r="J527" s="26">
        <v>102523000</v>
      </c>
      <c r="K527" s="27">
        <v>995.82314212420624</v>
      </c>
      <c r="L527" s="27">
        <v>8.2276491796210998</v>
      </c>
      <c r="M527" s="27">
        <v>19.77</v>
      </c>
      <c r="N527" s="28">
        <v>18.70120916399916</v>
      </c>
      <c r="O527" s="29">
        <v>788.65917045506285</v>
      </c>
      <c r="P527" s="28">
        <v>26.288639015168762</v>
      </c>
    </row>
    <row r="528" spans="1:16">
      <c r="A528" s="25" t="s">
        <v>93</v>
      </c>
      <c r="B528" s="25" t="s">
        <v>353</v>
      </c>
      <c r="C528" s="26">
        <v>23667886165</v>
      </c>
      <c r="D528" s="26">
        <v>5580000000</v>
      </c>
      <c r="E528" s="27">
        <v>2.9198068934322432</v>
      </c>
      <c r="F528" s="27">
        <v>0.17442096137588073</v>
      </c>
      <c r="G528" s="26">
        <v>3586.7231099999999</v>
      </c>
      <c r="H528" s="27">
        <v>3.82</v>
      </c>
      <c r="I528" s="27">
        <v>-0.33251969271026027</v>
      </c>
      <c r="J528" s="26">
        <v>-429118472</v>
      </c>
      <c r="K528" s="27">
        <v>-39.010206020681395</v>
      </c>
      <c r="L528" s="27">
        <v>7.1684587813620073</v>
      </c>
      <c r="M528" s="27">
        <v>64.27</v>
      </c>
      <c r="N528" s="28">
        <v>30.394596676317178</v>
      </c>
      <c r="O528" s="29">
        <v>474.97519340993796</v>
      </c>
      <c r="P528" s="28">
        <v>15.832506446997932</v>
      </c>
    </row>
    <row r="529" spans="1:16">
      <c r="A529" s="50" t="s">
        <v>63</v>
      </c>
      <c r="B529" s="50" t="s">
        <v>355</v>
      </c>
      <c r="C529" s="51">
        <v>549820175</v>
      </c>
      <c r="D529" s="51">
        <v>22750000</v>
      </c>
      <c r="E529" s="52">
        <v>40.808864338276102</v>
      </c>
      <c r="F529" s="52">
        <v>14.583709224792674</v>
      </c>
      <c r="G529" s="51">
        <v>7.6577849999999996</v>
      </c>
      <c r="H529" s="52">
        <v>128</v>
      </c>
      <c r="I529" s="52">
        <v>-5.857232950424418E-2</v>
      </c>
      <c r="J529" s="51">
        <v>17853471</v>
      </c>
      <c r="K529" s="52">
        <v>156.73422831896386</v>
      </c>
      <c r="L529" s="52">
        <v>1758.2417582417581</v>
      </c>
      <c r="M529" s="52">
        <v>33.659999999999997</v>
      </c>
      <c r="N529" s="53">
        <v>36.10957121615575</v>
      </c>
      <c r="O529" s="54">
        <v>1276.095830616948</v>
      </c>
      <c r="P529" s="53">
        <v>42.536527687231597</v>
      </c>
    </row>
    <row r="530" spans="1:16">
      <c r="A530" s="50" t="s">
        <v>95</v>
      </c>
      <c r="B530" s="50" t="s">
        <v>355</v>
      </c>
      <c r="C530" s="51">
        <v>418442261</v>
      </c>
      <c r="D530" s="51">
        <v>23000000</v>
      </c>
      <c r="E530" s="52">
        <v>86.673057504561768</v>
      </c>
      <c r="F530" s="52">
        <v>99.168258014372739</v>
      </c>
      <c r="G530" s="51">
        <v>11.696857</v>
      </c>
      <c r="H530" s="52">
        <v>39.46</v>
      </c>
      <c r="I530" s="52">
        <v>-0.64629604398935925</v>
      </c>
      <c r="J530" s="51">
        <v>-26354647</v>
      </c>
      <c r="K530" s="52">
        <v>-33.16303193133264</v>
      </c>
      <c r="L530" s="52">
        <v>1739.1304347826087</v>
      </c>
      <c r="M530" s="52">
        <v>50.85</v>
      </c>
      <c r="N530" s="53">
        <v>77.610472899512956</v>
      </c>
      <c r="O530" s="54">
        <v>373.34109652384262</v>
      </c>
      <c r="P530" s="53">
        <v>12.44470321746142</v>
      </c>
    </row>
    <row r="531" spans="1:16">
      <c r="A531" s="50" t="s">
        <v>464</v>
      </c>
      <c r="B531" s="50" t="s">
        <v>355</v>
      </c>
      <c r="C531" s="51">
        <v>2001882616</v>
      </c>
      <c r="D531" s="51">
        <v>24000000</v>
      </c>
      <c r="E531" s="52">
        <v>53.408532547159737</v>
      </c>
      <c r="F531" s="52">
        <v>6.0307737745211991</v>
      </c>
      <c r="G531" s="51">
        <v>2.016016</v>
      </c>
      <c r="H531" s="52">
        <v>371.5</v>
      </c>
      <c r="I531" s="52">
        <v>-5.6811129311312243</v>
      </c>
      <c r="J531" s="51">
        <v>3056816</v>
      </c>
      <c r="K531" s="52">
        <v>2897.1321793657189</v>
      </c>
      <c r="L531" s="52">
        <v>1666.6666666666667</v>
      </c>
      <c r="M531" s="52">
        <v>8.4</v>
      </c>
      <c r="N531" s="53">
        <v>86.727216051470165</v>
      </c>
      <c r="O531" s="54">
        <v>238.08011464761171</v>
      </c>
      <c r="P531" s="53">
        <v>7.9360038215870565</v>
      </c>
    </row>
    <row r="532" spans="1:16">
      <c r="A532" s="50" t="s">
        <v>60</v>
      </c>
      <c r="B532" s="50" t="s">
        <v>355</v>
      </c>
      <c r="C532" s="51">
        <v>385874216</v>
      </c>
      <c r="D532" s="51">
        <v>30000000</v>
      </c>
      <c r="E532" s="52">
        <v>36.649348017261104</v>
      </c>
      <c r="F532" s="52">
        <v>14.543392070341708</v>
      </c>
      <c r="G532" s="51">
        <v>12.224814</v>
      </c>
      <c r="H532" s="52">
        <v>89.3</v>
      </c>
      <c r="I532" s="52">
        <v>-4.6168483903161643</v>
      </c>
      <c r="J532" s="51">
        <v>11913466</v>
      </c>
      <c r="K532" s="52">
        <v>211.52534451351102</v>
      </c>
      <c r="L532" s="52">
        <v>1333.3333333333333</v>
      </c>
      <c r="M532" s="52">
        <v>40.74</v>
      </c>
      <c r="N532" s="53">
        <v>89.311552722303588</v>
      </c>
      <c r="O532" s="54">
        <v>971.9361196070596</v>
      </c>
      <c r="P532" s="53">
        <v>32.397870653568653</v>
      </c>
    </row>
    <row r="533" spans="1:16">
      <c r="A533" s="50" t="s">
        <v>335</v>
      </c>
      <c r="B533" s="50" t="s">
        <v>355</v>
      </c>
      <c r="C533" s="51">
        <v>447890029</v>
      </c>
      <c r="D533" s="51">
        <v>31862500</v>
      </c>
      <c r="E533" s="52">
        <v>59.388466884209308</v>
      </c>
      <c r="F533" s="52">
        <v>84.722660414721361</v>
      </c>
      <c r="G533" s="51">
        <v>29.645479000000002</v>
      </c>
      <c r="H533" s="52">
        <v>22.72</v>
      </c>
      <c r="I533" s="52">
        <v>-0.70408115152009287</v>
      </c>
      <c r="J533" s="51">
        <v>-12400268</v>
      </c>
      <c r="K533" s="52">
        <v>-56.529020179241286</v>
      </c>
      <c r="L533" s="52">
        <v>1255.3942722636327</v>
      </c>
      <c r="M533" s="52">
        <v>93.04</v>
      </c>
      <c r="N533" s="53">
        <v>40.883360709649878</v>
      </c>
      <c r="O533" s="54">
        <v>131.88418689629748</v>
      </c>
      <c r="P533" s="53">
        <v>4.3961395632099158</v>
      </c>
    </row>
    <row r="534" spans="1:16">
      <c r="A534" s="50" t="s">
        <v>278</v>
      </c>
      <c r="B534" s="50" t="s">
        <v>355</v>
      </c>
      <c r="C534" s="51">
        <v>3337733172</v>
      </c>
      <c r="D534" s="51">
        <v>38700772</v>
      </c>
      <c r="E534" s="52">
        <v>25.479255944958055</v>
      </c>
      <c r="F534" s="52">
        <v>5.9851415754605277</v>
      </c>
      <c r="G534" s="51">
        <v>13.534167</v>
      </c>
      <c r="H534" s="52">
        <v>116</v>
      </c>
      <c r="I534" s="52">
        <v>-10.979502236155142</v>
      </c>
      <c r="J534" s="51">
        <v>-6595639</v>
      </c>
      <c r="K534" s="52">
        <v>-645.43934560396644</v>
      </c>
      <c r="L534" s="52">
        <v>1033.5711132584124</v>
      </c>
      <c r="M534" s="52">
        <v>34.97</v>
      </c>
      <c r="N534" s="53">
        <v>45.16276237742197</v>
      </c>
      <c r="O534" s="54">
        <v>841.36076376690266</v>
      </c>
      <c r="P534" s="53">
        <v>28.04535879223009</v>
      </c>
    </row>
    <row r="535" spans="1:16">
      <c r="A535" s="50" t="s">
        <v>347</v>
      </c>
      <c r="B535" s="50" t="s">
        <v>355</v>
      </c>
      <c r="C535" s="51">
        <v>765978559</v>
      </c>
      <c r="D535" s="51">
        <v>45500000</v>
      </c>
      <c r="E535" s="52">
        <v>73.330189142591763</v>
      </c>
      <c r="F535" s="52">
        <v>47.401544371423249</v>
      </c>
      <c r="G535" s="51">
        <v>15.667655999999999</v>
      </c>
      <c r="H535" s="52">
        <v>34.82</v>
      </c>
      <c r="I535" s="52">
        <v>-1.4499981005321629</v>
      </c>
      <c r="J535" s="51">
        <v>-12773903</v>
      </c>
      <c r="K535" s="52">
        <v>-121.10628990998288</v>
      </c>
      <c r="L535" s="52">
        <v>879.12087912087907</v>
      </c>
      <c r="M535" s="52">
        <v>34.43</v>
      </c>
      <c r="N535" s="53">
        <v>45.463593429918454</v>
      </c>
      <c r="O535" s="54">
        <v>383.75455734798504</v>
      </c>
      <c r="P535" s="53">
        <v>12.791818578266168</v>
      </c>
    </row>
    <row r="536" spans="1:16">
      <c r="A536" s="50" t="s">
        <v>280</v>
      </c>
      <c r="B536" s="50" t="s">
        <v>355</v>
      </c>
      <c r="C536" s="51">
        <v>-355894230</v>
      </c>
      <c r="D536" s="51">
        <v>64864800</v>
      </c>
      <c r="E536" s="52">
        <v>16.209360326726493</v>
      </c>
      <c r="F536" s="52">
        <v>2.5241874235513975</v>
      </c>
      <c r="G536" s="51">
        <v>23.936191999999998</v>
      </c>
      <c r="H536" s="52">
        <v>103.1</v>
      </c>
      <c r="I536" s="52">
        <v>8.6008900278797427</v>
      </c>
      <c r="J536" s="51">
        <v>-73662719</v>
      </c>
      <c r="K536" s="52">
        <v>-87.175918662464795</v>
      </c>
      <c r="L536" s="52">
        <v>616.66728333394997</v>
      </c>
      <c r="M536" s="52">
        <v>36.9</v>
      </c>
      <c r="N536" s="53">
        <v>103.30335731704494</v>
      </c>
      <c r="O536" s="54">
        <v>3000</v>
      </c>
      <c r="P536" s="53">
        <v>100</v>
      </c>
    </row>
    <row r="537" spans="1:16">
      <c r="A537" s="50" t="s">
        <v>467</v>
      </c>
      <c r="B537" s="50" t="s">
        <v>355</v>
      </c>
      <c r="C537" s="51">
        <v>2725996326</v>
      </c>
      <c r="D537" s="51">
        <v>67000000</v>
      </c>
      <c r="E537" s="52">
        <v>15.239018809715214</v>
      </c>
      <c r="F537" s="52">
        <v>2.1060003882967404</v>
      </c>
      <c r="G537" s="51">
        <v>23.711504000000001</v>
      </c>
      <c r="H537" s="52">
        <v>110.7</v>
      </c>
      <c r="I537" s="52">
        <v>-0.74906982197570926</v>
      </c>
      <c r="J537" s="51">
        <v>9762773</v>
      </c>
      <c r="K537" s="52">
        <v>741.1828585997032</v>
      </c>
      <c r="L537" s="52">
        <v>597.01492537313436</v>
      </c>
      <c r="M537" s="52">
        <v>35.39</v>
      </c>
      <c r="N537" s="53">
        <v>59.562529766186529</v>
      </c>
      <c r="O537" s="54">
        <v>1168.6220092235139</v>
      </c>
      <c r="P537" s="53">
        <v>38.954066974117133</v>
      </c>
    </row>
    <row r="538" spans="1:16">
      <c r="A538" s="50" t="s">
        <v>773</v>
      </c>
      <c r="B538" s="50" t="s">
        <v>355</v>
      </c>
      <c r="C538" s="51">
        <v>2885058804</v>
      </c>
      <c r="D538" s="51">
        <v>92600000</v>
      </c>
      <c r="E538" s="52">
        <v>13.367914524057326</v>
      </c>
      <c r="F538" s="52">
        <v>0.90793665349425579</v>
      </c>
      <c r="G538" s="51">
        <v>18.897796</v>
      </c>
      <c r="H538" s="52">
        <v>158.4</v>
      </c>
      <c r="I538" s="52">
        <v>-40.239600000000003</v>
      </c>
      <c r="J538" s="51">
        <v>153759371</v>
      </c>
      <c r="K538" s="52">
        <v>95.756114923232872</v>
      </c>
      <c r="L538" s="52">
        <v>431.96544276457882</v>
      </c>
      <c r="M538" s="52">
        <v>20.399999999999999</v>
      </c>
      <c r="N538" s="53">
        <v>66.431714470543696</v>
      </c>
      <c r="O538" s="54">
        <v>0</v>
      </c>
      <c r="P538" s="53">
        <v>0</v>
      </c>
    </row>
    <row r="539" spans="1:16">
      <c r="A539" s="50" t="s">
        <v>119</v>
      </c>
      <c r="B539" s="50" t="s">
        <v>355</v>
      </c>
      <c r="C539" s="51">
        <v>5256723777</v>
      </c>
      <c r="D539" s="51">
        <v>93750000</v>
      </c>
      <c r="E539" s="52">
        <v>7.0246725158041414</v>
      </c>
      <c r="F539" s="52">
        <v>0.25927280335147929</v>
      </c>
      <c r="G539" s="51">
        <v>18.316268000000001</v>
      </c>
      <c r="H539" s="52">
        <v>311</v>
      </c>
      <c r="I539" s="52">
        <v>13.786360355926606</v>
      </c>
      <c r="J539" s="51">
        <v>771275247</v>
      </c>
      <c r="K539" s="52">
        <v>35.128509705692657</v>
      </c>
      <c r="L539" s="52">
        <v>426.66666666666669</v>
      </c>
      <c r="M539" s="52">
        <v>19.53</v>
      </c>
      <c r="N539" s="53">
        <v>8.3273159889042656</v>
      </c>
      <c r="O539" s="54">
        <v>2395.1969242133246</v>
      </c>
      <c r="P539" s="53">
        <v>79.839897473777484</v>
      </c>
    </row>
    <row r="540" spans="1:16">
      <c r="A540" s="50" t="s">
        <v>281</v>
      </c>
      <c r="B540" s="50" t="s">
        <v>355</v>
      </c>
      <c r="C540" s="51">
        <v>4102311000</v>
      </c>
      <c r="D540" s="51">
        <v>95000000</v>
      </c>
      <c r="E540" s="52">
        <v>4.8877040225413086</v>
      </c>
      <c r="F540" s="52">
        <v>0.38683846636654601</v>
      </c>
      <c r="G540" s="51">
        <v>61.261921000000001</v>
      </c>
      <c r="H540" s="52">
        <v>133.6</v>
      </c>
      <c r="I540" s="52">
        <v>-0.64510418219197163</v>
      </c>
      <c r="J540" s="51">
        <v>130778000</v>
      </c>
      <c r="K540" s="52">
        <v>96.614109406780955</v>
      </c>
      <c r="L540" s="52">
        <v>421.05263157894734</v>
      </c>
      <c r="M540" s="52">
        <v>64.48</v>
      </c>
      <c r="N540" s="53">
        <v>49.065910816726173</v>
      </c>
      <c r="O540" s="54">
        <v>334.11344124973488</v>
      </c>
      <c r="P540" s="53">
        <v>11.137114708324496</v>
      </c>
    </row>
    <row r="541" spans="1:16">
      <c r="A541" s="50" t="s">
        <v>282</v>
      </c>
      <c r="B541" s="50" t="s">
        <v>355</v>
      </c>
      <c r="C541" s="51">
        <v>1869476072</v>
      </c>
      <c r="D541" s="51">
        <v>100000000</v>
      </c>
      <c r="E541" s="52">
        <v>40.819313004839223</v>
      </c>
      <c r="F541" s="52">
        <v>21.48384894991538</v>
      </c>
      <c r="G541" s="51">
        <v>50.595194999999997</v>
      </c>
      <c r="H541" s="52">
        <v>19.37</v>
      </c>
      <c r="I541" s="52">
        <v>-0.82201886848105243</v>
      </c>
      <c r="J541" s="51">
        <v>-304722758</v>
      </c>
      <c r="K541" s="52">
        <v>-6.2351759102941697</v>
      </c>
      <c r="L541" s="52">
        <v>400</v>
      </c>
      <c r="M541" s="52">
        <v>50.59</v>
      </c>
      <c r="N541" s="53">
        <v>84.422832912542091</v>
      </c>
      <c r="O541" s="54">
        <v>41.598104256758383</v>
      </c>
      <c r="P541" s="53">
        <v>1.3866034752252794</v>
      </c>
    </row>
    <row r="542" spans="1:16">
      <c r="A542" s="50" t="s">
        <v>154</v>
      </c>
      <c r="B542" s="50" t="s">
        <v>355</v>
      </c>
      <c r="C542" s="51">
        <v>1139133952</v>
      </c>
      <c r="D542" s="51">
        <v>100500000</v>
      </c>
      <c r="E542" s="52">
        <v>31.906625770189553</v>
      </c>
      <c r="F542" s="52">
        <v>10.2412536575797</v>
      </c>
      <c r="G542" s="51">
        <v>40.319831000000001</v>
      </c>
      <c r="H542" s="52">
        <v>31.1</v>
      </c>
      <c r="I542" s="52">
        <v>0.62705581066694194</v>
      </c>
      <c r="J542" s="51">
        <v>60728696</v>
      </c>
      <c r="K542" s="52">
        <v>51.301941342524465</v>
      </c>
      <c r="L542" s="52">
        <v>398.00995024875624</v>
      </c>
      <c r="M542" s="52">
        <v>40.11</v>
      </c>
      <c r="N542" s="53">
        <v>17.080824958736908</v>
      </c>
      <c r="O542" s="54">
        <v>1604.8379327294836</v>
      </c>
      <c r="P542" s="53">
        <v>53.494597757649451</v>
      </c>
    </row>
    <row r="543" spans="1:16">
      <c r="A543" s="50" t="s">
        <v>733</v>
      </c>
      <c r="B543" s="50" t="s">
        <v>355</v>
      </c>
      <c r="C543" s="51">
        <v>2222618346</v>
      </c>
      <c r="D543" s="51">
        <v>110500000</v>
      </c>
      <c r="E543" s="52">
        <v>0.63384418639379925</v>
      </c>
      <c r="F543" s="52">
        <v>3.9074567324262968E-3</v>
      </c>
      <c r="G543" s="51">
        <v>47.739924000000002</v>
      </c>
      <c r="H543" s="52">
        <v>1322</v>
      </c>
      <c r="I543" s="52">
        <v>-255.42279067820823</v>
      </c>
      <c r="J543" s="51">
        <v>27078608</v>
      </c>
      <c r="K543" s="52">
        <v>5990.4851829902036</v>
      </c>
      <c r="L543" s="52">
        <v>361.99095022624437</v>
      </c>
      <c r="M543" s="52">
        <v>43.2</v>
      </c>
      <c r="N543" s="53">
        <v>29.211658890183301</v>
      </c>
      <c r="O543" s="54">
        <v>1203.2592033683513</v>
      </c>
      <c r="P543" s="53">
        <v>40.10864011227838</v>
      </c>
    </row>
    <row r="544" spans="1:16">
      <c r="A544" s="50" t="s">
        <v>555</v>
      </c>
      <c r="B544" s="50" t="s">
        <v>355</v>
      </c>
      <c r="C544" s="51">
        <v>1784851552</v>
      </c>
      <c r="D544" s="51">
        <v>112000000</v>
      </c>
      <c r="E544" s="52">
        <v>13.497462477054315</v>
      </c>
      <c r="F544" s="52">
        <v>0.70475472415697127</v>
      </c>
      <c r="G544" s="51">
        <v>16.937535</v>
      </c>
      <c r="H544" s="52">
        <v>175</v>
      </c>
      <c r="I544" s="52">
        <v>-0.74175156230438688</v>
      </c>
      <c r="J544" s="51">
        <v>-293057834</v>
      </c>
      <c r="K544" s="52">
        <v>-65.352288108428453</v>
      </c>
      <c r="L544" s="52">
        <v>357.14285714285717</v>
      </c>
      <c r="M544" s="52">
        <v>15.12</v>
      </c>
      <c r="N544" s="53">
        <v>15.607867892503615</v>
      </c>
      <c r="O544" s="54">
        <v>1021.3859585964536</v>
      </c>
      <c r="P544" s="53">
        <v>34.046198619881785</v>
      </c>
    </row>
    <row r="545" spans="1:16">
      <c r="A545" s="50" t="s">
        <v>89</v>
      </c>
      <c r="B545" s="50" t="s">
        <v>355</v>
      </c>
      <c r="C545" s="51">
        <v>1056734129</v>
      </c>
      <c r="D545" s="51">
        <v>117000000</v>
      </c>
      <c r="E545" s="52">
        <v>19.342812472013367</v>
      </c>
      <c r="F545" s="52">
        <v>4.4681941492292374</v>
      </c>
      <c r="G545" s="51">
        <v>53.028322000000003</v>
      </c>
      <c r="H545" s="52">
        <v>39</v>
      </c>
      <c r="I545" s="52">
        <v>1.9163087795450411</v>
      </c>
      <c r="J545" s="51">
        <v>51520744</v>
      </c>
      <c r="K545" s="52">
        <v>84.024407722062392</v>
      </c>
      <c r="L545" s="52">
        <v>341.88034188034186</v>
      </c>
      <c r="M545" s="52">
        <v>45.32</v>
      </c>
      <c r="N545" s="53">
        <v>56.930557551510638</v>
      </c>
      <c r="O545" s="54">
        <v>2903.5922609265722</v>
      </c>
      <c r="P545" s="53">
        <v>96.786408697552403</v>
      </c>
    </row>
    <row r="546" spans="1:16">
      <c r="A546" s="50" t="s">
        <v>769</v>
      </c>
      <c r="B546" s="50" t="s">
        <v>355</v>
      </c>
      <c r="C546" s="51">
        <v>3756403776</v>
      </c>
      <c r="D546" s="51">
        <v>137000000</v>
      </c>
      <c r="E546" s="52">
        <v>8.5228734448493935</v>
      </c>
      <c r="F546" s="52">
        <v>0.52720978874485913</v>
      </c>
      <c r="G546" s="51">
        <v>39.979588999999997</v>
      </c>
      <c r="H546" s="52">
        <v>117.4</v>
      </c>
      <c r="I546" s="52">
        <v>-4.8891</v>
      </c>
      <c r="J546" s="51">
        <v>233879775</v>
      </c>
      <c r="K546" s="52">
        <v>69.120983206008304</v>
      </c>
      <c r="L546" s="52">
        <v>291.97080291970804</v>
      </c>
      <c r="M546" s="52">
        <v>29.18</v>
      </c>
      <c r="N546" s="53">
        <v>6.0472135242900276</v>
      </c>
      <c r="O546" s="54">
        <v>0</v>
      </c>
      <c r="P546" s="53">
        <v>0</v>
      </c>
    </row>
    <row r="547" spans="1:16">
      <c r="A547" s="50" t="s">
        <v>670</v>
      </c>
      <c r="B547" s="50" t="s">
        <v>355</v>
      </c>
      <c r="C547" s="51">
        <v>2142280161</v>
      </c>
      <c r="D547" s="51">
        <v>155000000</v>
      </c>
      <c r="E547" s="52">
        <v>7.828031303357819</v>
      </c>
      <c r="F547" s="52">
        <v>0.43165322874870798</v>
      </c>
      <c r="G547" s="51">
        <v>44.987780999999998</v>
      </c>
      <c r="H547" s="52">
        <v>113.6</v>
      </c>
      <c r="I547" s="52">
        <v>-6.790689459770519</v>
      </c>
      <c r="J547" s="51">
        <v>5825744</v>
      </c>
      <c r="K547" s="52">
        <v>3112.9071239656255</v>
      </c>
      <c r="L547" s="52">
        <v>258.06451612903226</v>
      </c>
      <c r="M547" s="52">
        <v>29.02</v>
      </c>
      <c r="N547" s="53">
        <v>37.162606644808648</v>
      </c>
      <c r="O547" s="54">
        <v>529.86357112391011</v>
      </c>
      <c r="P547" s="53">
        <v>17.662119037463672</v>
      </c>
    </row>
    <row r="548" spans="1:16">
      <c r="A548" s="50" t="s">
        <v>770</v>
      </c>
      <c r="B548" s="50" t="s">
        <v>355</v>
      </c>
      <c r="C548" s="51">
        <v>1774061912</v>
      </c>
      <c r="D548" s="51">
        <v>170000000</v>
      </c>
      <c r="E548" s="52">
        <v>15.443421557997228</v>
      </c>
      <c r="F548" s="52">
        <v>1.2444336468974397</v>
      </c>
      <c r="G548" s="51">
        <v>37.993921</v>
      </c>
      <c r="H548" s="52">
        <v>68.2</v>
      </c>
      <c r="I548" s="52">
        <v>35.216099999999997</v>
      </c>
      <c r="J548" s="51">
        <v>-4892536</v>
      </c>
      <c r="K548" s="52">
        <v>-2536.5168493394835</v>
      </c>
      <c r="L548" s="52">
        <v>235.29411764705881</v>
      </c>
      <c r="M548" s="52">
        <v>22.34</v>
      </c>
      <c r="N548" s="53">
        <v>21.108751283267129</v>
      </c>
      <c r="O548" s="54">
        <v>0</v>
      </c>
      <c r="P548" s="53">
        <v>0</v>
      </c>
    </row>
    <row r="549" spans="1:16">
      <c r="A549" s="50" t="s">
        <v>153</v>
      </c>
      <c r="B549" s="50" t="s">
        <v>355</v>
      </c>
      <c r="C549" s="51">
        <v>824789585</v>
      </c>
      <c r="D549" s="51">
        <v>171222156</v>
      </c>
      <c r="E549" s="52">
        <v>14.456636911671378</v>
      </c>
      <c r="F549" s="52">
        <v>3.6709585115972598</v>
      </c>
      <c r="G549" s="51">
        <v>111.579138</v>
      </c>
      <c r="H549" s="52">
        <v>24.8</v>
      </c>
      <c r="I549" s="52">
        <v>-0.16067873970634849</v>
      </c>
      <c r="J549" s="51">
        <v>3224393</v>
      </c>
      <c r="K549" s="52">
        <v>1221.3491308286552</v>
      </c>
      <c r="L549" s="52">
        <v>233.61462636879773</v>
      </c>
      <c r="M549" s="52">
        <v>65.16</v>
      </c>
      <c r="N549" s="53">
        <v>37.268274537600654</v>
      </c>
      <c r="O549" s="54">
        <v>1679.9110354565837</v>
      </c>
      <c r="P549" s="53">
        <v>55.997034515219454</v>
      </c>
    </row>
    <row r="550" spans="1:16">
      <c r="A550" s="50" t="s">
        <v>97</v>
      </c>
      <c r="B550" s="50" t="s">
        <v>355</v>
      </c>
      <c r="C550" s="51">
        <v>1396248544</v>
      </c>
      <c r="D550" s="51">
        <v>197500000</v>
      </c>
      <c r="E550" s="52">
        <v>34.354135552555526</v>
      </c>
      <c r="F550" s="52">
        <v>24.849284305645948</v>
      </c>
      <c r="G550" s="51">
        <v>147.57517300000001</v>
      </c>
      <c r="H550" s="52">
        <v>7.89</v>
      </c>
      <c r="I550" s="52">
        <v>-0.19998557930066418</v>
      </c>
      <c r="J550" s="51">
        <v>-32811409</v>
      </c>
      <c r="K550" s="52">
        <v>-42.134734293184422</v>
      </c>
      <c r="L550" s="52">
        <v>202.53164556962025</v>
      </c>
      <c r="M550" s="52">
        <v>74.72</v>
      </c>
      <c r="N550" s="53">
        <v>27.207108145118372</v>
      </c>
      <c r="O550" s="54">
        <v>152.91948254854611</v>
      </c>
      <c r="P550" s="53">
        <v>5.0973160849515375</v>
      </c>
    </row>
    <row r="551" spans="1:16">
      <c r="A551" s="50" t="s">
        <v>155</v>
      </c>
      <c r="B551" s="50" t="s">
        <v>355</v>
      </c>
      <c r="C551" s="51">
        <v>427961966</v>
      </c>
      <c r="D551" s="51">
        <v>206250000</v>
      </c>
      <c r="E551" s="52">
        <v>15.471904447838915</v>
      </c>
      <c r="F551" s="52">
        <v>6.251274524379359</v>
      </c>
      <c r="G551" s="51">
        <v>206.00537199999999</v>
      </c>
      <c r="H551" s="52">
        <v>12.55</v>
      </c>
      <c r="I551" s="52">
        <v>4.0571844159597248E-2</v>
      </c>
      <c r="J551" s="51">
        <v>-116573372</v>
      </c>
      <c r="K551" s="52">
        <v>-21.231263688589191</v>
      </c>
      <c r="L551" s="52">
        <v>193.93939393939394</v>
      </c>
      <c r="M551" s="52">
        <v>99.88</v>
      </c>
      <c r="N551" s="53">
        <v>42.107297905538751</v>
      </c>
      <c r="O551" s="54">
        <v>679.91315941173457</v>
      </c>
      <c r="P551" s="53">
        <v>22.663771980391154</v>
      </c>
    </row>
    <row r="552" spans="1:16">
      <c r="A552" s="50" t="s">
        <v>401</v>
      </c>
      <c r="B552" s="50" t="s">
        <v>355</v>
      </c>
      <c r="C552" s="51">
        <v>3159865956</v>
      </c>
      <c r="D552" s="51">
        <v>300000000</v>
      </c>
      <c r="E552" s="52">
        <v>13.266797689560651</v>
      </c>
      <c r="F552" s="52">
        <v>1.300666440153005</v>
      </c>
      <c r="G552" s="51">
        <v>82.764232000000007</v>
      </c>
      <c r="H552" s="52">
        <v>36.44</v>
      </c>
      <c r="I552" s="52">
        <v>-0.58908259428696397</v>
      </c>
      <c r="J552" s="51">
        <v>82928795</v>
      </c>
      <c r="K552" s="52">
        <v>122.99708442646489</v>
      </c>
      <c r="L552" s="52">
        <v>133.33333333333334</v>
      </c>
      <c r="M552" s="52">
        <v>27.58</v>
      </c>
      <c r="N552" s="53">
        <v>15.003075765692493</v>
      </c>
      <c r="O552" s="54">
        <v>625.20877939235868</v>
      </c>
      <c r="P552" s="53">
        <v>20.840292646411957</v>
      </c>
    </row>
    <row r="553" spans="1:16">
      <c r="A553" s="50" t="s">
        <v>283</v>
      </c>
      <c r="B553" s="50" t="s">
        <v>355</v>
      </c>
      <c r="C553" s="51">
        <v>5879015160</v>
      </c>
      <c r="D553" s="51">
        <v>322274086</v>
      </c>
      <c r="E553" s="52">
        <v>3.6662606135354516</v>
      </c>
      <c r="F553" s="52">
        <v>0.13873437930413587</v>
      </c>
      <c r="G553" s="51">
        <v>127.238255</v>
      </c>
      <c r="H553" s="52">
        <v>85.75</v>
      </c>
      <c r="I553" s="52">
        <v>2.8067443202404121</v>
      </c>
      <c r="J553" s="51">
        <v>307486341</v>
      </c>
      <c r="K553" s="52">
        <v>85.943573838292863</v>
      </c>
      <c r="L553" s="52">
        <v>124.11795343669053</v>
      </c>
      <c r="M553" s="52">
        <v>39.479999999999997</v>
      </c>
      <c r="N553" s="53">
        <v>31.807439687424072</v>
      </c>
      <c r="O553" s="54">
        <v>2318.3513229152913</v>
      </c>
      <c r="P553" s="53">
        <v>77.278377430509707</v>
      </c>
    </row>
    <row r="554" spans="1:16">
      <c r="A554" s="50" t="s">
        <v>279</v>
      </c>
      <c r="B554" s="50" t="s">
        <v>355</v>
      </c>
      <c r="C554" s="51">
        <v>4414419520</v>
      </c>
      <c r="D554" s="51">
        <v>393516000</v>
      </c>
      <c r="E554" s="52">
        <v>19.308177880263685</v>
      </c>
      <c r="F554" s="52">
        <v>4.0888167783655733</v>
      </c>
      <c r="G554" s="51">
        <v>160.62860900000001</v>
      </c>
      <c r="H554" s="52">
        <v>12.9</v>
      </c>
      <c r="I554" s="52">
        <v>-9.4518041916971995E-2</v>
      </c>
      <c r="J554" s="51">
        <v>14989579</v>
      </c>
      <c r="K554" s="52">
        <v>315.03166299733971</v>
      </c>
      <c r="L554" s="52">
        <v>101.64770936886937</v>
      </c>
      <c r="M554" s="52">
        <v>40.81</v>
      </c>
      <c r="N554" s="53">
        <v>70.900911805112401</v>
      </c>
      <c r="O554" s="54">
        <v>383.63280902319281</v>
      </c>
      <c r="P554" s="53">
        <v>12.787760300773094</v>
      </c>
    </row>
    <row r="555" spans="1:16">
      <c r="A555" s="50" t="s">
        <v>88</v>
      </c>
      <c r="B555" s="50" t="s">
        <v>355</v>
      </c>
      <c r="C555" s="51">
        <v>919494030</v>
      </c>
      <c r="D555" s="51">
        <v>402170000</v>
      </c>
      <c r="E555" s="52">
        <v>15.513301075060401</v>
      </c>
      <c r="F555" s="52">
        <v>2.1429993776899763</v>
      </c>
      <c r="G555" s="51">
        <v>145.268338</v>
      </c>
      <c r="H555" s="52">
        <v>17.75</v>
      </c>
      <c r="I555" s="52">
        <v>-0.191451045566847</v>
      </c>
      <c r="J555" s="51">
        <v>-57888264</v>
      </c>
      <c r="K555" s="52">
        <v>-125.05229039171049</v>
      </c>
      <c r="L555" s="52">
        <v>99.460427182534744</v>
      </c>
      <c r="M555" s="52">
        <v>36.119999999999997</v>
      </c>
      <c r="N555" s="53">
        <v>28.948460304915347</v>
      </c>
      <c r="O555" s="54">
        <v>798.99471571596848</v>
      </c>
      <c r="P555" s="53">
        <v>26.633157190532284</v>
      </c>
    </row>
    <row r="556" spans="1:16">
      <c r="A556" s="50" t="s">
        <v>184</v>
      </c>
      <c r="B556" s="50" t="s">
        <v>355</v>
      </c>
      <c r="C556" s="51">
        <v>5647873743</v>
      </c>
      <c r="D556" s="51">
        <v>494000000</v>
      </c>
      <c r="E556" s="52">
        <v>4.4484961248293926</v>
      </c>
      <c r="F556" s="52">
        <v>0.33352047719518613</v>
      </c>
      <c r="G556" s="51">
        <v>292.914446</v>
      </c>
      <c r="H556" s="52">
        <v>30.7</v>
      </c>
      <c r="I556" s="52">
        <v>-1.1096310165071479</v>
      </c>
      <c r="J556" s="51">
        <v>-217874647</v>
      </c>
      <c r="K556" s="52">
        <v>-61.218687826491347</v>
      </c>
      <c r="L556" s="52">
        <v>80.97165991902834</v>
      </c>
      <c r="M556" s="52">
        <v>59.29</v>
      </c>
      <c r="N556" s="53">
        <v>27.205207999841747</v>
      </c>
      <c r="O556" s="54">
        <v>454.81936467131789</v>
      </c>
      <c r="P556" s="53">
        <v>15.16064548904393</v>
      </c>
    </row>
    <row r="557" spans="1:16">
      <c r="A557" s="50" t="s">
        <v>525</v>
      </c>
      <c r="B557" s="50" t="s">
        <v>355</v>
      </c>
      <c r="C557" s="51">
        <v>3963724062</v>
      </c>
      <c r="D557" s="51">
        <v>674934433</v>
      </c>
      <c r="E557" s="52">
        <v>7.1069171988809847</v>
      </c>
      <c r="F557" s="52">
        <v>0.55419942343542428</v>
      </c>
      <c r="G557" s="51">
        <v>292.99600400000003</v>
      </c>
      <c r="H557" s="52">
        <v>19.21</v>
      </c>
      <c r="I557" s="52">
        <v>-0.18611854216453239</v>
      </c>
      <c r="J557" s="51">
        <v>-901082449</v>
      </c>
      <c r="K557" s="52">
        <v>-14.231499283147174</v>
      </c>
      <c r="L557" s="52">
        <v>59.26501604341766</v>
      </c>
      <c r="M557" s="52">
        <v>43.41</v>
      </c>
      <c r="N557" s="53">
        <v>40.540103556028505</v>
      </c>
      <c r="O557" s="54">
        <v>251.97922093264864</v>
      </c>
      <c r="P557" s="53">
        <v>8.3993073644216221</v>
      </c>
    </row>
    <row r="558" spans="1:16">
      <c r="A558" s="50" t="s">
        <v>61</v>
      </c>
      <c r="B558" s="50" t="s">
        <v>355</v>
      </c>
      <c r="C558" s="51">
        <v>3787777042</v>
      </c>
      <c r="D558" s="51">
        <v>704842185</v>
      </c>
      <c r="E558" s="52">
        <v>16.915986334272063</v>
      </c>
      <c r="F558" s="52">
        <v>4.7999358421692833</v>
      </c>
      <c r="G558" s="51">
        <v>465.53517099999999</v>
      </c>
      <c r="H558" s="52">
        <v>5.08</v>
      </c>
      <c r="I558" s="52">
        <v>-0.12741450259078668</v>
      </c>
      <c r="J558" s="51">
        <v>132778559</v>
      </c>
      <c r="K558" s="52">
        <v>26.542018165749184</v>
      </c>
      <c r="L558" s="52">
        <v>56.750292265778619</v>
      </c>
      <c r="M558" s="52">
        <v>66.040000000000006</v>
      </c>
      <c r="N558" s="53">
        <v>2.0924501977181258</v>
      </c>
      <c r="O558" s="54">
        <v>782.1845382607728</v>
      </c>
      <c r="P558" s="53">
        <v>26.072817942025761</v>
      </c>
    </row>
    <row r="559" spans="1:16">
      <c r="A559" s="50" t="s">
        <v>285</v>
      </c>
      <c r="B559" s="50" t="s">
        <v>355</v>
      </c>
      <c r="C559" s="51">
        <v>7665829861</v>
      </c>
      <c r="D559" s="51">
        <v>750000000</v>
      </c>
      <c r="E559" s="52">
        <v>7.4435084232602202</v>
      </c>
      <c r="F559" s="52">
        <v>0.90224344524366307</v>
      </c>
      <c r="G559" s="51">
        <v>459.303876</v>
      </c>
      <c r="H559" s="52">
        <v>11.7</v>
      </c>
      <c r="I559" s="52">
        <v>0.27885722628257348</v>
      </c>
      <c r="J559" s="51">
        <v>309742404</v>
      </c>
      <c r="K559" s="52">
        <v>26.635035737631842</v>
      </c>
      <c r="L559" s="52">
        <v>53.333333333333336</v>
      </c>
      <c r="M559" s="52">
        <v>61.24</v>
      </c>
      <c r="N559" s="53">
        <v>80.257584655929321</v>
      </c>
      <c r="O559" s="54">
        <v>2174.6633161837244</v>
      </c>
      <c r="P559" s="53">
        <v>72.488777206124141</v>
      </c>
    </row>
    <row r="560" spans="1:16">
      <c r="A560" s="50" t="s">
        <v>284</v>
      </c>
      <c r="B560" s="50" t="s">
        <v>355</v>
      </c>
      <c r="C560" s="51">
        <v>1104228363</v>
      </c>
      <c r="D560" s="51">
        <v>805885530</v>
      </c>
      <c r="E560" s="52">
        <v>16.104489161156422</v>
      </c>
      <c r="F560" s="52">
        <v>2.4979492374612469</v>
      </c>
      <c r="G560" s="51">
        <v>306.64052400000003</v>
      </c>
      <c r="H560" s="52">
        <v>8.1</v>
      </c>
      <c r="I560" s="52">
        <v>-0.40777078833329305</v>
      </c>
      <c r="J560" s="51">
        <v>-213403973</v>
      </c>
      <c r="K560" s="52">
        <v>-30.210703902874386</v>
      </c>
      <c r="L560" s="52">
        <v>49.634840819142141</v>
      </c>
      <c r="M560" s="52">
        <v>38.049999999999997</v>
      </c>
      <c r="N560" s="53">
        <v>88.964100026904944</v>
      </c>
      <c r="O560" s="54">
        <v>131.87559275414776</v>
      </c>
      <c r="P560" s="53">
        <v>4.3958530918049252</v>
      </c>
    </row>
    <row r="561" spans="1:16">
      <c r="A561" s="50" t="s">
        <v>62</v>
      </c>
      <c r="B561" s="50" t="s">
        <v>355</v>
      </c>
      <c r="C561" s="51">
        <v>1966732279</v>
      </c>
      <c r="D561" s="51">
        <v>891754956</v>
      </c>
      <c r="E561" s="52">
        <v>13.55573920287779</v>
      </c>
      <c r="F561" s="52">
        <v>3.0402386017976424</v>
      </c>
      <c r="G561" s="51">
        <v>565.32693600000005</v>
      </c>
      <c r="H561" s="52">
        <v>5.22</v>
      </c>
      <c r="I561" s="52">
        <v>-0.23742770706188399</v>
      </c>
      <c r="J561" s="51">
        <v>179708663</v>
      </c>
      <c r="K561" s="52">
        <v>24.811128776802484</v>
      </c>
      <c r="L561" s="52">
        <v>44.855371681276083</v>
      </c>
      <c r="M561" s="52">
        <v>63.39</v>
      </c>
      <c r="N561" s="53">
        <v>21.054541648124367</v>
      </c>
      <c r="O561" s="54">
        <v>336.0646750954968</v>
      </c>
      <c r="P561" s="53">
        <v>11.20215583651656</v>
      </c>
    </row>
    <row r="562" spans="1:16">
      <c r="A562" s="50" t="s">
        <v>152</v>
      </c>
      <c r="B562" s="50" t="s">
        <v>355</v>
      </c>
      <c r="C562" s="51">
        <v>1876232593</v>
      </c>
      <c r="D562" s="51">
        <v>936000000</v>
      </c>
      <c r="E562" s="52">
        <v>14.78972473698567</v>
      </c>
      <c r="F562" s="52">
        <v>3.9502469917162579</v>
      </c>
      <c r="G562" s="51">
        <v>576.74861299999998</v>
      </c>
      <c r="H562" s="52">
        <v>4.6900000000000004</v>
      </c>
      <c r="I562" s="52">
        <v>-0.11152862792296946</v>
      </c>
      <c r="J562" s="51">
        <v>22610716</v>
      </c>
      <c r="K562" s="52">
        <v>165.58520305150884</v>
      </c>
      <c r="L562" s="52">
        <v>42.735042735042732</v>
      </c>
      <c r="M562" s="52">
        <v>61.61</v>
      </c>
      <c r="N562" s="53">
        <v>9.119840841952179</v>
      </c>
      <c r="O562" s="54">
        <v>771.75822000928338</v>
      </c>
      <c r="P562" s="53">
        <v>25.725274000309447</v>
      </c>
    </row>
    <row r="563" spans="1:16">
      <c r="A563" s="50" t="s">
        <v>480</v>
      </c>
      <c r="B563" s="50" t="s">
        <v>355</v>
      </c>
      <c r="C563" s="51">
        <v>8578258629</v>
      </c>
      <c r="D563" s="51">
        <v>950000000</v>
      </c>
      <c r="E563" s="52">
        <v>12.319131284427737</v>
      </c>
      <c r="F563" s="52">
        <v>2.5935013230374184</v>
      </c>
      <c r="G563" s="51">
        <v>592.57757400000003</v>
      </c>
      <c r="H563" s="52">
        <v>5.48</v>
      </c>
      <c r="I563" s="52">
        <v>-0.23388805480490313</v>
      </c>
      <c r="J563" s="51">
        <v>-348120495</v>
      </c>
      <c r="K563" s="52">
        <v>-13.644700809700963</v>
      </c>
      <c r="L563" s="52">
        <v>42.10526315789474</v>
      </c>
      <c r="M563" s="52">
        <v>62.37</v>
      </c>
      <c r="N563" s="53">
        <v>21.482647373319271</v>
      </c>
      <c r="O563" s="54">
        <v>114.68280068452538</v>
      </c>
      <c r="P563" s="53">
        <v>3.8227600228175125</v>
      </c>
    </row>
    <row r="564" spans="1:16">
      <c r="A564" s="50" t="s">
        <v>379</v>
      </c>
      <c r="B564" s="50" t="s">
        <v>355</v>
      </c>
      <c r="C564" s="51">
        <v>1914868068</v>
      </c>
      <c r="D564" s="51">
        <v>1000000000</v>
      </c>
      <c r="E564" s="52">
        <v>42.942414222527596</v>
      </c>
      <c r="F564" s="52">
        <v>14.314138074175865</v>
      </c>
      <c r="G564" s="51">
        <v>255.25220999999999</v>
      </c>
      <c r="H564" s="52">
        <v>3.65</v>
      </c>
      <c r="I564" s="52">
        <v>-0.22516318260007975</v>
      </c>
      <c r="J564" s="51">
        <v>-154583940</v>
      </c>
      <c r="K564" s="52">
        <v>-19.406931923199785</v>
      </c>
      <c r="L564" s="52">
        <v>40</v>
      </c>
      <c r="M564" s="52">
        <v>25.52</v>
      </c>
      <c r="N564" s="53">
        <v>65.118209216220436</v>
      </c>
      <c r="O564" s="54">
        <v>224.42122537246505</v>
      </c>
      <c r="P564" s="53">
        <v>7.4807075124155018</v>
      </c>
    </row>
    <row r="565" spans="1:16">
      <c r="A565" s="50" t="s">
        <v>286</v>
      </c>
      <c r="B565" s="50" t="s">
        <v>355</v>
      </c>
      <c r="C565" s="51">
        <v>8958460788</v>
      </c>
      <c r="D565" s="51">
        <v>1025000000</v>
      </c>
      <c r="E565" s="52">
        <v>15.139076163991998</v>
      </c>
      <c r="F565" s="52">
        <v>1.2308192003245526</v>
      </c>
      <c r="G565" s="51">
        <v>206.78594200000001</v>
      </c>
      <c r="H565" s="52">
        <v>12.78</v>
      </c>
      <c r="I565" s="52">
        <v>-0.39007185581118797</v>
      </c>
      <c r="J565" s="51">
        <v>65823811</v>
      </c>
      <c r="K565" s="52">
        <v>186.86247139352051</v>
      </c>
      <c r="L565" s="52">
        <v>39.024390243902438</v>
      </c>
      <c r="M565" s="52">
        <v>20.170000000000002</v>
      </c>
      <c r="N565" s="53">
        <v>34.876457019114426</v>
      </c>
      <c r="O565" s="54">
        <v>621.392199541011</v>
      </c>
      <c r="P565" s="53">
        <v>20.7130733180337</v>
      </c>
    </row>
    <row r="566" spans="1:16">
      <c r="A566" s="55" t="s">
        <v>450</v>
      </c>
      <c r="B566" s="55" t="s">
        <v>354</v>
      </c>
      <c r="C566" s="56">
        <v>2690495427</v>
      </c>
      <c r="D566" s="56">
        <v>58000000</v>
      </c>
      <c r="E566" s="57">
        <v>134.31134376820549</v>
      </c>
      <c r="F566" s="57">
        <v>115.78564117948748</v>
      </c>
      <c r="G566" s="56">
        <v>13.776082000000001</v>
      </c>
      <c r="H566" s="57">
        <v>21.62</v>
      </c>
      <c r="I566" s="57">
        <v>-0.23181196759535183</v>
      </c>
      <c r="J566" s="56">
        <v>15575892</v>
      </c>
      <c r="K566" s="57">
        <v>74.474065433941121</v>
      </c>
      <c r="L566" s="57">
        <v>689.65517241379314</v>
      </c>
      <c r="M566" s="57">
        <v>23.75</v>
      </c>
      <c r="N566" s="58">
        <v>40.460380955581336</v>
      </c>
      <c r="O566" s="59">
        <v>1121.7872380365</v>
      </c>
      <c r="P566" s="58">
        <v>37.392907934549996</v>
      </c>
    </row>
    <row r="567" spans="1:16">
      <c r="A567" s="55" t="s">
        <v>541</v>
      </c>
      <c r="B567" s="55" t="s">
        <v>354</v>
      </c>
      <c r="C567" s="56">
        <v>2818472369</v>
      </c>
      <c r="D567" s="56">
        <v>62830000</v>
      </c>
      <c r="E567" s="57">
        <v>30.980430296506007</v>
      </c>
      <c r="F567" s="57">
        <v>8.8050607923040651</v>
      </c>
      <c r="G567" s="56">
        <v>22.243836999999999</v>
      </c>
      <c r="H567" s="57">
        <v>58.05</v>
      </c>
      <c r="I567" s="57">
        <v>-0.84352707936479021</v>
      </c>
      <c r="J567" s="56">
        <v>-43176773</v>
      </c>
      <c r="K567" s="57">
        <v>-81.490110435071188</v>
      </c>
      <c r="L567" s="57">
        <v>636.63854846410948</v>
      </c>
      <c r="M567" s="57">
        <v>35.4</v>
      </c>
      <c r="N567" s="58">
        <v>26.085638104932311</v>
      </c>
      <c r="O567" s="59">
        <v>698.4662666034792</v>
      </c>
      <c r="P567" s="58">
        <v>23.282208886782641</v>
      </c>
    </row>
    <row r="568" spans="1:16">
      <c r="A568" s="55" t="s">
        <v>536</v>
      </c>
      <c r="B568" s="55" t="s">
        <v>354</v>
      </c>
      <c r="C568" s="56">
        <v>5034163461</v>
      </c>
      <c r="D568" s="56">
        <v>1000000000</v>
      </c>
      <c r="E568" s="57">
        <v>6.3783066138096389</v>
      </c>
      <c r="F568" s="57">
        <v>0.39864416336310243</v>
      </c>
      <c r="G568" s="56">
        <v>371.30834199999998</v>
      </c>
      <c r="H568" s="57">
        <v>16.89</v>
      </c>
      <c r="I568" s="57">
        <v>0.26439347802903157</v>
      </c>
      <c r="J568" s="56">
        <v>-78845344</v>
      </c>
      <c r="K568" s="57">
        <v>-202.92891359570959</v>
      </c>
      <c r="L568" s="57">
        <v>40</v>
      </c>
      <c r="M568" s="57">
        <v>37.130000000000003</v>
      </c>
      <c r="N568" s="58">
        <v>49.203279038029883</v>
      </c>
      <c r="O568" s="59">
        <v>1399.6587503300825</v>
      </c>
      <c r="P568" s="58">
        <v>46.655291677669418</v>
      </c>
    </row>
    <row r="569" spans="1:16">
      <c r="A569" s="55" t="s">
        <v>277</v>
      </c>
      <c r="B569" s="55" t="s">
        <v>354</v>
      </c>
      <c r="C569" s="56">
        <v>281073867000</v>
      </c>
      <c r="D569" s="56">
        <v>4560000000</v>
      </c>
      <c r="E569" s="57">
        <v>8.7639677598515792E-2</v>
      </c>
      <c r="F569" s="57">
        <v>5.0576914588247799E-5</v>
      </c>
      <c r="G569" s="56">
        <v>1175.783874</v>
      </c>
      <c r="H569" s="57">
        <v>388.25</v>
      </c>
      <c r="I569" s="57">
        <v>4.7105366165562259</v>
      </c>
      <c r="J569" s="56">
        <v>5549453000</v>
      </c>
      <c r="K569" s="57">
        <v>312.24699082954663</v>
      </c>
      <c r="L569" s="57">
        <v>8.7719298245614041</v>
      </c>
      <c r="M569" s="57">
        <v>25.78</v>
      </c>
      <c r="N569" s="58">
        <v>41.705800860307441</v>
      </c>
      <c r="O569" s="59">
        <v>1804.1012895592589</v>
      </c>
      <c r="P569" s="58">
        <v>60.136709651975295</v>
      </c>
    </row>
    <row r="570" spans="1:16">
      <c r="A570" s="60" t="s">
        <v>391</v>
      </c>
      <c r="B570" s="60" t="s">
        <v>287</v>
      </c>
      <c r="C570" s="61">
        <v>16511882</v>
      </c>
      <c r="D570" s="61">
        <v>10650000</v>
      </c>
      <c r="E570" s="62">
        <v>141.33195902136382</v>
      </c>
      <c r="F570" s="62">
        <v>491.50394373626784</v>
      </c>
      <c r="G570" s="61">
        <v>10.108192000000001</v>
      </c>
      <c r="H570" s="62">
        <v>28</v>
      </c>
      <c r="I570" s="62">
        <v>0.87989247282657257</v>
      </c>
      <c r="J570" s="61">
        <v>-2418566</v>
      </c>
      <c r="K570" s="62">
        <v>-118.89276538246217</v>
      </c>
      <c r="L570" s="62">
        <v>3755.868544600939</v>
      </c>
      <c r="M570" s="62">
        <v>94.91</v>
      </c>
      <c r="N570" s="63">
        <v>49.366315461455031</v>
      </c>
      <c r="O570" s="64">
        <v>1929.5794998450151</v>
      </c>
      <c r="P570" s="63">
        <v>64.319316661500508</v>
      </c>
    </row>
    <row r="571" spans="1:16">
      <c r="A571" s="60" t="s">
        <v>100</v>
      </c>
      <c r="B571" s="60" t="s">
        <v>287</v>
      </c>
      <c r="C571" s="61">
        <v>8264972237</v>
      </c>
      <c r="D571" s="61">
        <v>25200000</v>
      </c>
      <c r="E571" s="62">
        <v>76.636457456456583</v>
      </c>
      <c r="F571" s="62">
        <v>32.352438980267046</v>
      </c>
      <c r="G571" s="61">
        <v>5.4011089999999999</v>
      </c>
      <c r="H571" s="62">
        <v>96.65</v>
      </c>
      <c r="I571" s="62">
        <v>-4.4849304116296338</v>
      </c>
      <c r="J571" s="61">
        <v>78553885</v>
      </c>
      <c r="K571" s="62">
        <v>30.155096721186993</v>
      </c>
      <c r="L571" s="62">
        <v>1587.3015873015872</v>
      </c>
      <c r="M571" s="62">
        <v>21.43</v>
      </c>
      <c r="N571" s="63">
        <v>24.399331594818968</v>
      </c>
      <c r="O571" s="64">
        <v>626.15411994096678</v>
      </c>
      <c r="P571" s="63">
        <v>20.871803998032227</v>
      </c>
    </row>
    <row r="572" spans="1:16">
      <c r="A572" s="60" t="s">
        <v>115</v>
      </c>
      <c r="B572" s="60" t="s">
        <v>287</v>
      </c>
      <c r="C572" s="61">
        <v>1639886673</v>
      </c>
      <c r="D572" s="61">
        <v>28000000</v>
      </c>
      <c r="E572" s="62">
        <v>102.28513166960431</v>
      </c>
      <c r="F572" s="62">
        <v>45.099264404587437</v>
      </c>
      <c r="G572" s="61">
        <v>4.7491070000000004</v>
      </c>
      <c r="H572" s="62">
        <v>82.35</v>
      </c>
      <c r="I572" s="62">
        <v>-2.7775598774809538</v>
      </c>
      <c r="J572" s="61">
        <v>3154808</v>
      </c>
      <c r="K572" s="62">
        <v>718.90270342917859</v>
      </c>
      <c r="L572" s="62">
        <v>1428.5714285714287</v>
      </c>
      <c r="M572" s="62">
        <v>16.96</v>
      </c>
      <c r="N572" s="63">
        <v>25.72990536366402</v>
      </c>
      <c r="O572" s="64">
        <v>153.63778646598288</v>
      </c>
      <c r="P572" s="63">
        <v>5.1212595488660959</v>
      </c>
    </row>
    <row r="573" spans="1:16">
      <c r="A573" s="60" t="s">
        <v>313</v>
      </c>
      <c r="B573" s="60" t="s">
        <v>287</v>
      </c>
      <c r="C573" s="61">
        <v>76967995</v>
      </c>
      <c r="D573" s="61">
        <v>28340000</v>
      </c>
      <c r="E573" s="62">
        <v>89.009503887416656</v>
      </c>
      <c r="F573" s="62">
        <v>116.32492209338542</v>
      </c>
      <c r="G573" s="61">
        <v>16.64443</v>
      </c>
      <c r="H573" s="62">
        <v>27</v>
      </c>
      <c r="I573" s="62">
        <v>0.41075585146510468</v>
      </c>
      <c r="J573" s="61">
        <v>-51595</v>
      </c>
      <c r="K573" s="62">
        <v>-14830.50683205737</v>
      </c>
      <c r="L573" s="62">
        <v>1411.4326040931546</v>
      </c>
      <c r="M573" s="62">
        <v>58.73</v>
      </c>
      <c r="N573" s="63">
        <v>55.438618331220148</v>
      </c>
      <c r="O573" s="64">
        <v>2176.6762539300971</v>
      </c>
      <c r="P573" s="63">
        <v>72.555875131003233</v>
      </c>
    </row>
    <row r="574" spans="1:16">
      <c r="A574" s="60" t="s">
        <v>17</v>
      </c>
      <c r="B574" s="60" t="s">
        <v>287</v>
      </c>
      <c r="C574" s="61">
        <v>1829648308</v>
      </c>
      <c r="D574" s="61">
        <v>35100498</v>
      </c>
      <c r="E574" s="62">
        <v>457.66280903715614</v>
      </c>
      <c r="F574" s="62">
        <v>2607.7282951208049</v>
      </c>
      <c r="G574" s="61">
        <v>17.518242999999998</v>
      </c>
      <c r="H574" s="62">
        <v>4.99</v>
      </c>
      <c r="I574" s="62">
        <v>-1.8175757504738401</v>
      </c>
      <c r="J574" s="61">
        <v>-43666649</v>
      </c>
      <c r="K574" s="62">
        <v>-4.0191426184317462</v>
      </c>
      <c r="L574" s="62">
        <v>1139.5849711306091</v>
      </c>
      <c r="M574" s="62">
        <v>49.9</v>
      </c>
      <c r="N574" s="63">
        <v>40.719618521247547</v>
      </c>
      <c r="O574" s="64">
        <v>470</v>
      </c>
      <c r="P574" s="63">
        <v>15.666666666666666</v>
      </c>
    </row>
    <row r="575" spans="1:16">
      <c r="A575" s="60" t="s">
        <v>18</v>
      </c>
      <c r="B575" s="60" t="s">
        <v>287</v>
      </c>
      <c r="C575" s="61">
        <v>723569532</v>
      </c>
      <c r="D575" s="61">
        <v>54000000</v>
      </c>
      <c r="E575" s="62">
        <v>80.061280825814819</v>
      </c>
      <c r="F575" s="62">
        <v>43.606362105563626</v>
      </c>
      <c r="G575" s="61">
        <v>14.576017</v>
      </c>
      <c r="H575" s="62">
        <v>34.28</v>
      </c>
      <c r="I575" s="62">
        <v>-0.19625985823781633</v>
      </c>
      <c r="J575" s="61">
        <v>31231591</v>
      </c>
      <c r="K575" s="62">
        <v>58.786630498587151</v>
      </c>
      <c r="L575" s="62">
        <v>740.74074074074076</v>
      </c>
      <c r="M575" s="62">
        <v>26.99</v>
      </c>
      <c r="N575" s="63">
        <v>60.410642505321476</v>
      </c>
      <c r="O575" s="64">
        <v>467.18523767958499</v>
      </c>
      <c r="P575" s="63">
        <v>15.572841255986166</v>
      </c>
    </row>
    <row r="576" spans="1:16">
      <c r="A576" s="60" t="s">
        <v>716</v>
      </c>
      <c r="B576" s="60" t="s">
        <v>287</v>
      </c>
      <c r="C576" s="61">
        <v>1697139850</v>
      </c>
      <c r="D576" s="61">
        <v>63000000</v>
      </c>
      <c r="E576" s="62">
        <v>69.579428535803899</v>
      </c>
      <c r="F576" s="62">
        <v>92.036281132015745</v>
      </c>
      <c r="G576" s="61">
        <v>44.915382999999999</v>
      </c>
      <c r="H576" s="62">
        <v>12.8</v>
      </c>
      <c r="I576" s="62">
        <v>-0.18748521890829117</v>
      </c>
      <c r="J576" s="61">
        <v>-9013360</v>
      </c>
      <c r="K576" s="62">
        <v>-83.875491492628726</v>
      </c>
      <c r="L576" s="62">
        <v>634.92063492063494</v>
      </c>
      <c r="M576" s="62">
        <v>71.290000000000006</v>
      </c>
      <c r="N576" s="63">
        <v>54.420812035785445</v>
      </c>
      <c r="O576" s="64">
        <v>198.17111946606647</v>
      </c>
      <c r="P576" s="63">
        <v>6.6057039822022157</v>
      </c>
    </row>
    <row r="577" spans="1:16">
      <c r="A577" s="60" t="s">
        <v>528</v>
      </c>
      <c r="B577" s="60" t="s">
        <v>287</v>
      </c>
      <c r="C577" s="61">
        <v>2429481251</v>
      </c>
      <c r="D577" s="61">
        <v>70000000</v>
      </c>
      <c r="E577" s="62">
        <v>47.706812251319299</v>
      </c>
      <c r="F577" s="62">
        <v>16.622582665964913</v>
      </c>
      <c r="G577" s="61">
        <v>19.831706000000001</v>
      </c>
      <c r="H577" s="62">
        <v>42.28</v>
      </c>
      <c r="I577" s="62">
        <v>0.43482261153940982</v>
      </c>
      <c r="J577" s="61">
        <v>13856774</v>
      </c>
      <c r="K577" s="62">
        <v>207.11891526844559</v>
      </c>
      <c r="L577" s="62">
        <v>571.42857142857144</v>
      </c>
      <c r="M577" s="62">
        <v>28.33</v>
      </c>
      <c r="N577" s="63">
        <v>27.509129606328752</v>
      </c>
      <c r="O577" s="64">
        <v>1557.9054184629742</v>
      </c>
      <c r="P577" s="63">
        <v>51.930180615432477</v>
      </c>
    </row>
    <row r="578" spans="1:16">
      <c r="A578" s="60" t="s">
        <v>343</v>
      </c>
      <c r="B578" s="60" t="s">
        <v>287</v>
      </c>
      <c r="C578" s="61">
        <v>4894491923</v>
      </c>
      <c r="D578" s="61">
        <v>81950000</v>
      </c>
      <c r="E578" s="62">
        <v>26.951503088022367</v>
      </c>
      <c r="F578" s="62">
        <v>10.962580064275928</v>
      </c>
      <c r="G578" s="61">
        <v>48.191560000000003</v>
      </c>
      <c r="H578" s="62">
        <v>30.8</v>
      </c>
      <c r="I578" s="62">
        <v>1.2053305725144625</v>
      </c>
      <c r="J578" s="61">
        <v>52632181</v>
      </c>
      <c r="K578" s="62">
        <v>46.710965673263665</v>
      </c>
      <c r="L578" s="62">
        <v>488.10250152532029</v>
      </c>
      <c r="M578" s="62">
        <v>58.8</v>
      </c>
      <c r="N578" s="63">
        <v>20.919036814252596</v>
      </c>
      <c r="O578" s="64">
        <v>1711.4346789168217</v>
      </c>
      <c r="P578" s="63">
        <v>57.047822630560724</v>
      </c>
    </row>
    <row r="579" spans="1:16">
      <c r="A579" s="60" t="s">
        <v>385</v>
      </c>
      <c r="B579" s="60" t="s">
        <v>287</v>
      </c>
      <c r="C579" s="61">
        <v>24898395</v>
      </c>
      <c r="D579" s="61">
        <v>89254043</v>
      </c>
      <c r="E579" s="62">
        <v>56.79397313290989</v>
      </c>
      <c r="F579" s="62">
        <v>48.947554835919213</v>
      </c>
      <c r="G579" s="61">
        <v>57.175823000000001</v>
      </c>
      <c r="H579" s="62">
        <v>12.32</v>
      </c>
      <c r="I579" s="62">
        <v>-1.1748822945740702</v>
      </c>
      <c r="J579" s="61">
        <v>-7515031</v>
      </c>
      <c r="K579" s="62">
        <v>-154.39757454094334</v>
      </c>
      <c r="L579" s="62">
        <v>448.15897023286664</v>
      </c>
      <c r="M579" s="62">
        <v>64.05</v>
      </c>
      <c r="N579" s="63">
        <v>84.854246792739289</v>
      </c>
      <c r="O579" s="64">
        <v>977.27877626158477</v>
      </c>
      <c r="P579" s="63">
        <v>32.575959208719489</v>
      </c>
    </row>
    <row r="580" spans="1:16">
      <c r="A580" s="60" t="s">
        <v>289</v>
      </c>
      <c r="B580" s="60" t="s">
        <v>287</v>
      </c>
      <c r="C580" s="61">
        <v>4489506254</v>
      </c>
      <c r="D580" s="61">
        <v>100000000</v>
      </c>
      <c r="E580" s="62">
        <v>513.60210987746734</v>
      </c>
      <c r="F580" s="62">
        <v>2568.0105493873366</v>
      </c>
      <c r="G580" s="61">
        <v>35.895862999999999</v>
      </c>
      <c r="H580" s="62">
        <v>2.17</v>
      </c>
      <c r="I580" s="62">
        <v>2.1866761777087351E-2</v>
      </c>
      <c r="J580" s="61">
        <v>-156863405</v>
      </c>
      <c r="K580" s="62">
        <v>-1.2749946362569395</v>
      </c>
      <c r="L580" s="62">
        <v>400</v>
      </c>
      <c r="M580" s="62">
        <v>35.89</v>
      </c>
      <c r="N580" s="63">
        <v>14.665780125180868</v>
      </c>
      <c r="O580" s="64">
        <v>1886.3214434398099</v>
      </c>
      <c r="P580" s="63">
        <v>62.877381447993663</v>
      </c>
    </row>
    <row r="581" spans="1:16">
      <c r="A581" s="60" t="s">
        <v>384</v>
      </c>
      <c r="B581" s="60" t="s">
        <v>287</v>
      </c>
      <c r="C581" s="61">
        <v>2347697482</v>
      </c>
      <c r="D581" s="61">
        <v>140000000</v>
      </c>
      <c r="E581" s="62">
        <v>28.569143039985374</v>
      </c>
      <c r="F581" s="62">
        <v>17.00544228570558</v>
      </c>
      <c r="G581" s="61">
        <v>116.683181</v>
      </c>
      <c r="H581" s="62">
        <v>12</v>
      </c>
      <c r="I581" s="62">
        <v>3.5190013155611766E-2</v>
      </c>
      <c r="J581" s="61">
        <v>9027555</v>
      </c>
      <c r="K581" s="62">
        <v>186.09689999119362</v>
      </c>
      <c r="L581" s="62">
        <v>285.71428571428572</v>
      </c>
      <c r="M581" s="62">
        <v>83.34</v>
      </c>
      <c r="N581" s="63">
        <v>19.381903561177413</v>
      </c>
      <c r="O581" s="64">
        <v>643.15679108550773</v>
      </c>
      <c r="P581" s="63">
        <v>21.438559702850259</v>
      </c>
    </row>
    <row r="582" spans="1:16">
      <c r="A582" s="60" t="s">
        <v>0</v>
      </c>
      <c r="B582" s="60" t="s">
        <v>287</v>
      </c>
      <c r="C582" s="61">
        <v>11903282434</v>
      </c>
      <c r="D582" s="61">
        <v>149798932</v>
      </c>
      <c r="E582" s="62">
        <v>14.934236725706491</v>
      </c>
      <c r="F582" s="62">
        <v>3.3231738318193287</v>
      </c>
      <c r="G582" s="61">
        <v>88.406610999999998</v>
      </c>
      <c r="H582" s="62">
        <v>30.3</v>
      </c>
      <c r="I582" s="62">
        <v>-1.184209052170452</v>
      </c>
      <c r="J582" s="61">
        <v>21625828</v>
      </c>
      <c r="K582" s="62">
        <v>207.8055906113745</v>
      </c>
      <c r="L582" s="62">
        <v>267.02460068273382</v>
      </c>
      <c r="M582" s="62">
        <v>59.01</v>
      </c>
      <c r="N582" s="63">
        <v>53.947790459449898</v>
      </c>
      <c r="O582" s="64">
        <v>430.05171177489024</v>
      </c>
      <c r="P582" s="63">
        <v>14.335057059163008</v>
      </c>
    </row>
    <row r="583" spans="1:16">
      <c r="A583" s="60" t="s">
        <v>291</v>
      </c>
      <c r="B583" s="60" t="s">
        <v>287</v>
      </c>
      <c r="C583" s="61">
        <v>16001001473</v>
      </c>
      <c r="D583" s="61">
        <v>194529076</v>
      </c>
      <c r="E583" s="62">
        <v>9.155624083004513</v>
      </c>
      <c r="F583" s="62">
        <v>0.6275410868316339</v>
      </c>
      <c r="G583" s="61">
        <v>55.665987999999999</v>
      </c>
      <c r="H583" s="62">
        <v>78.5</v>
      </c>
      <c r="I583" s="62">
        <v>1.2261338193296325</v>
      </c>
      <c r="J583" s="61">
        <v>133437319</v>
      </c>
      <c r="K583" s="62">
        <v>109.3373338833344</v>
      </c>
      <c r="L583" s="62">
        <v>205.6247879365859</v>
      </c>
      <c r="M583" s="62">
        <v>28.61</v>
      </c>
      <c r="N583" s="63">
        <v>61.030998319960659</v>
      </c>
      <c r="O583" s="64">
        <v>1251.3016121778844</v>
      </c>
      <c r="P583" s="63">
        <v>41.710053739262811</v>
      </c>
    </row>
    <row r="584" spans="1:16">
      <c r="A584" s="60" t="s">
        <v>136</v>
      </c>
      <c r="B584" s="60" t="s">
        <v>287</v>
      </c>
      <c r="C584" s="61">
        <v>16338135196</v>
      </c>
      <c r="D584" s="61">
        <v>277292576</v>
      </c>
      <c r="E584" s="62">
        <v>26.40449760331316</v>
      </c>
      <c r="F584" s="62">
        <v>9.5222519059843709</v>
      </c>
      <c r="G584" s="61">
        <v>137.36788300000001</v>
      </c>
      <c r="H584" s="62">
        <v>11.03</v>
      </c>
      <c r="I584" s="62">
        <v>0.11684810190591045</v>
      </c>
      <c r="J584" s="61">
        <v>-114083192</v>
      </c>
      <c r="K584" s="62">
        <v>-24.306172639349011</v>
      </c>
      <c r="L584" s="62">
        <v>144.25196872201872</v>
      </c>
      <c r="M584" s="62">
        <v>49.53</v>
      </c>
      <c r="N584" s="63">
        <v>30.453477499447047</v>
      </c>
      <c r="O584" s="64">
        <v>710.8980701050483</v>
      </c>
      <c r="P584" s="63">
        <v>23.696602336834943</v>
      </c>
    </row>
    <row r="585" spans="1:16">
      <c r="A585" s="60" t="s">
        <v>420</v>
      </c>
      <c r="B585" s="60" t="s">
        <v>287</v>
      </c>
      <c r="C585" s="61">
        <v>7850147630</v>
      </c>
      <c r="D585" s="61">
        <v>390000000</v>
      </c>
      <c r="E585" s="62">
        <v>116.70076663067616</v>
      </c>
      <c r="F585" s="62">
        <v>14.961636747522585</v>
      </c>
      <c r="G585" s="61">
        <v>16.107241999999999</v>
      </c>
      <c r="H585" s="62">
        <v>21.28</v>
      </c>
      <c r="I585" s="62">
        <v>8.1238552326251323E-2</v>
      </c>
      <c r="J585" s="61">
        <v>-154878371</v>
      </c>
      <c r="K585" s="62">
        <v>-50.362099947448442</v>
      </c>
      <c r="L585" s="62">
        <v>102.56410256410257</v>
      </c>
      <c r="M585" s="62">
        <v>4.13</v>
      </c>
      <c r="N585" s="63">
        <v>14.244928020982345</v>
      </c>
      <c r="O585" s="64">
        <v>2124.8891257811047</v>
      </c>
      <c r="P585" s="63">
        <v>70.829637526036819</v>
      </c>
    </row>
    <row r="586" spans="1:16">
      <c r="A586" s="60" t="s">
        <v>20</v>
      </c>
      <c r="B586" s="60" t="s">
        <v>287</v>
      </c>
      <c r="C586" s="61">
        <v>1735116415</v>
      </c>
      <c r="D586" s="61">
        <v>400000000</v>
      </c>
      <c r="E586" s="62">
        <v>24.491243400834463</v>
      </c>
      <c r="F586" s="62">
        <v>6.8031231668984624</v>
      </c>
      <c r="G586" s="61">
        <v>175.248232</v>
      </c>
      <c r="H586" s="62">
        <v>9.32</v>
      </c>
      <c r="I586" s="62">
        <v>0.13092255966836497</v>
      </c>
      <c r="J586" s="61">
        <v>-80036018</v>
      </c>
      <c r="K586" s="62">
        <v>-44.979748992509847</v>
      </c>
      <c r="L586" s="62">
        <v>100</v>
      </c>
      <c r="M586" s="62">
        <v>43.81</v>
      </c>
      <c r="N586" s="63">
        <v>62.669573509340381</v>
      </c>
      <c r="O586" s="64">
        <v>1496.0966178815343</v>
      </c>
      <c r="P586" s="63">
        <v>49.86988726271781</v>
      </c>
    </row>
    <row r="587" spans="1:16">
      <c r="A587" s="60" t="s">
        <v>290</v>
      </c>
      <c r="B587" s="60" t="s">
        <v>287</v>
      </c>
      <c r="C587" s="61">
        <v>6286808537</v>
      </c>
      <c r="D587" s="61">
        <v>424397982</v>
      </c>
      <c r="E587" s="62">
        <v>69.234002212271434</v>
      </c>
      <c r="F587" s="62">
        <v>27.189102818853428</v>
      </c>
      <c r="G587" s="61">
        <v>82.424139999999994</v>
      </c>
      <c r="H587" s="62">
        <v>7.01</v>
      </c>
      <c r="I587" s="62">
        <v>-2.4830262776415424E-2</v>
      </c>
      <c r="J587" s="61">
        <v>-167012251</v>
      </c>
      <c r="K587" s="62">
        <v>-15.246713200698073</v>
      </c>
      <c r="L587" s="62">
        <v>94.25115503965803</v>
      </c>
      <c r="M587" s="62">
        <v>19.420000000000002</v>
      </c>
      <c r="N587" s="63">
        <v>44.429348955154651</v>
      </c>
      <c r="O587" s="64">
        <v>1071.2735703776243</v>
      </c>
      <c r="P587" s="63">
        <v>35.709119012587479</v>
      </c>
    </row>
    <row r="588" spans="1:16">
      <c r="A588" s="60" t="s">
        <v>360</v>
      </c>
      <c r="B588" s="60" t="s">
        <v>287</v>
      </c>
      <c r="C588" s="61">
        <v>7693162624</v>
      </c>
      <c r="D588" s="61">
        <v>474600000</v>
      </c>
      <c r="E588" s="62">
        <v>10.78904844164567</v>
      </c>
      <c r="F588" s="62">
        <v>0.71040405352175984</v>
      </c>
      <c r="G588" s="61">
        <v>113.270408</v>
      </c>
      <c r="H588" s="62">
        <v>32.74</v>
      </c>
      <c r="I588" s="62">
        <v>-1.8713356429448567</v>
      </c>
      <c r="J588" s="61">
        <v>-76940951</v>
      </c>
      <c r="K588" s="62">
        <v>-197.38773439387305</v>
      </c>
      <c r="L588" s="62">
        <v>84.281500210703754</v>
      </c>
      <c r="M588" s="62">
        <v>23.86</v>
      </c>
      <c r="N588" s="63">
        <v>41.768005346141983</v>
      </c>
      <c r="O588" s="64">
        <v>567.69004710313675</v>
      </c>
      <c r="P588" s="63">
        <v>18.923001570104557</v>
      </c>
    </row>
    <row r="589" spans="1:16">
      <c r="A589" s="60" t="s">
        <v>19</v>
      </c>
      <c r="B589" s="60" t="s">
        <v>287</v>
      </c>
      <c r="C589" s="61">
        <v>4880226905</v>
      </c>
      <c r="D589" s="61">
        <v>480000000</v>
      </c>
      <c r="E589" s="62">
        <v>27.132671382976138</v>
      </c>
      <c r="F589" s="62">
        <v>8.0751998163619465</v>
      </c>
      <c r="G589" s="61">
        <v>200.330117</v>
      </c>
      <c r="H589" s="62">
        <v>7.36</v>
      </c>
      <c r="I589" s="62">
        <v>-0.40046824194549213</v>
      </c>
      <c r="J589" s="61">
        <v>35267669</v>
      </c>
      <c r="K589" s="62">
        <v>95.271394318688877</v>
      </c>
      <c r="L589" s="62">
        <v>83.333333333333329</v>
      </c>
      <c r="M589" s="62">
        <v>41.73</v>
      </c>
      <c r="N589" s="63">
        <v>25.272516359951695</v>
      </c>
      <c r="O589" s="64">
        <v>554.00802005788842</v>
      </c>
      <c r="P589" s="63">
        <v>18.466934001929612</v>
      </c>
    </row>
    <row r="590" spans="1:16">
      <c r="A590" s="60" t="s">
        <v>73</v>
      </c>
      <c r="B590" s="60" t="s">
        <v>287</v>
      </c>
      <c r="C590" s="61">
        <v>4342116936</v>
      </c>
      <c r="D590" s="61">
        <v>490000000</v>
      </c>
      <c r="E590" s="62">
        <v>46.617927623336463</v>
      </c>
      <c r="F590" s="62">
        <v>10.570958644747497</v>
      </c>
      <c r="G590" s="61">
        <v>88.016211999999996</v>
      </c>
      <c r="H590" s="62">
        <v>9.75</v>
      </c>
      <c r="I590" s="62">
        <v>-0.10157911411948639</v>
      </c>
      <c r="J590" s="61">
        <v>111486274</v>
      </c>
      <c r="K590" s="62">
        <v>39.556439028539067</v>
      </c>
      <c r="L590" s="62">
        <v>81.632653061224488</v>
      </c>
      <c r="M590" s="62">
        <v>17.96</v>
      </c>
      <c r="N590" s="63">
        <v>24.591625636326011</v>
      </c>
      <c r="O590" s="64">
        <v>120.31259071768613</v>
      </c>
      <c r="P590" s="63">
        <v>4.0104196905895382</v>
      </c>
    </row>
    <row r="591" spans="1:16">
      <c r="A591" s="60" t="s">
        <v>96</v>
      </c>
      <c r="B591" s="60" t="s">
        <v>287</v>
      </c>
      <c r="C591" s="61">
        <v>2553702389</v>
      </c>
      <c r="D591" s="61">
        <v>500000000</v>
      </c>
      <c r="E591" s="62">
        <v>40.849610626617711</v>
      </c>
      <c r="F591" s="62">
        <v>27.233073751078475</v>
      </c>
      <c r="G591" s="61">
        <v>299.480053</v>
      </c>
      <c r="H591" s="62">
        <v>3.27</v>
      </c>
      <c r="I591" s="62">
        <v>-2.2232251967135852E-2</v>
      </c>
      <c r="J591" s="61">
        <v>75735008</v>
      </c>
      <c r="K591" s="62">
        <v>19.805900066716834</v>
      </c>
      <c r="L591" s="62">
        <v>80</v>
      </c>
      <c r="M591" s="62">
        <v>59.89</v>
      </c>
      <c r="N591" s="63">
        <v>46.058177788483142</v>
      </c>
      <c r="O591" s="64">
        <v>1087.2411997199765</v>
      </c>
      <c r="P591" s="63">
        <v>36.24137332399922</v>
      </c>
    </row>
    <row r="592" spans="1:16">
      <c r="A592" s="60" t="s">
        <v>199</v>
      </c>
      <c r="B592" s="60" t="s">
        <v>287</v>
      </c>
      <c r="C592" s="61">
        <v>1509446134</v>
      </c>
      <c r="D592" s="61">
        <v>546000000</v>
      </c>
      <c r="E592" s="62">
        <v>42.015161952672635</v>
      </c>
      <c r="F592" s="62">
        <v>19.237711516791499</v>
      </c>
      <c r="G592" s="61">
        <v>205.642202</v>
      </c>
      <c r="H592" s="62">
        <v>4.63</v>
      </c>
      <c r="I592" s="62">
        <v>-0.24822678351015084</v>
      </c>
      <c r="J592" s="61">
        <v>-45102815</v>
      </c>
      <c r="K592" s="62">
        <v>-48.422698228480861</v>
      </c>
      <c r="L592" s="62">
        <v>73.260073260073256</v>
      </c>
      <c r="M592" s="62">
        <v>37.659999999999997</v>
      </c>
      <c r="N592" s="63">
        <v>38.363616764463949</v>
      </c>
      <c r="O592" s="64">
        <v>0</v>
      </c>
      <c r="P592" s="63">
        <v>0</v>
      </c>
    </row>
    <row r="593" spans="1:16">
      <c r="A593" s="60" t="s">
        <v>75</v>
      </c>
      <c r="B593" s="60" t="s">
        <v>287</v>
      </c>
      <c r="C593" s="61">
        <v>11763538202</v>
      </c>
      <c r="D593" s="61">
        <v>1300000000</v>
      </c>
      <c r="E593" s="62">
        <v>39.44282668595158</v>
      </c>
      <c r="F593" s="62">
        <v>5.0567726520450744</v>
      </c>
      <c r="G593" s="61">
        <v>158.22672900000001</v>
      </c>
      <c r="H593" s="62">
        <v>6.41</v>
      </c>
      <c r="I593" s="62">
        <v>-3.1751876697646786E-2</v>
      </c>
      <c r="J593" s="61">
        <v>13336188</v>
      </c>
      <c r="K593" s="62">
        <v>584.87477830996386</v>
      </c>
      <c r="L593" s="62">
        <v>30.76923076923077</v>
      </c>
      <c r="M593" s="62">
        <v>12.17</v>
      </c>
      <c r="N593" s="63">
        <v>26.240053915917031</v>
      </c>
      <c r="O593" s="64">
        <v>191.11220532359727</v>
      </c>
      <c r="P593" s="63">
        <v>6.3704068441199091</v>
      </c>
    </row>
    <row r="594" spans="1:16">
      <c r="A594" s="60" t="s">
        <v>135</v>
      </c>
      <c r="B594" s="60" t="s">
        <v>287</v>
      </c>
      <c r="C594" s="61">
        <v>12175279869</v>
      </c>
      <c r="D594" s="61">
        <v>1762000000</v>
      </c>
      <c r="E594" s="62">
        <v>16.457571655316563</v>
      </c>
      <c r="F594" s="62">
        <v>3.1134263441764212</v>
      </c>
      <c r="G594" s="61">
        <v>624.90556200000003</v>
      </c>
      <c r="H594" s="62">
        <v>3.89</v>
      </c>
      <c r="I594" s="62">
        <v>0.1549395578099535</v>
      </c>
      <c r="J594" s="61">
        <v>527350742</v>
      </c>
      <c r="K594" s="62">
        <v>10.023689319090785</v>
      </c>
      <c r="L594" s="62">
        <v>22.701475595913735</v>
      </c>
      <c r="M594" s="62">
        <v>35.46</v>
      </c>
      <c r="N594" s="63">
        <v>17.813850952116347</v>
      </c>
      <c r="O594" s="64">
        <v>2096.9908578784407</v>
      </c>
      <c r="P594" s="63">
        <v>69.899695262614685</v>
      </c>
    </row>
    <row r="595" spans="1:16">
      <c r="A595" s="35" t="s">
        <v>5</v>
      </c>
      <c r="B595" s="35" t="s">
        <v>745</v>
      </c>
      <c r="C595" s="36">
        <v>290909226000</v>
      </c>
      <c r="D595" s="36">
        <v>2200000000</v>
      </c>
      <c r="E595" s="37">
        <v>0.43301827573118545</v>
      </c>
      <c r="F595" s="37">
        <v>2.0502759267575069E-3</v>
      </c>
      <c r="G595" s="36">
        <v>941.18174399999998</v>
      </c>
      <c r="H595" s="37">
        <v>98.15</v>
      </c>
      <c r="I595" s="37">
        <v>-2.115268771097405</v>
      </c>
      <c r="J595" s="36">
        <v>4634415000</v>
      </c>
      <c r="K595" s="37">
        <v>45.572094859869047</v>
      </c>
      <c r="L595" s="37">
        <v>18.181818181818183</v>
      </c>
      <c r="M595" s="37">
        <v>42.78</v>
      </c>
      <c r="N595" s="38">
        <v>52.938839616880983</v>
      </c>
      <c r="O595" s="39">
        <v>643.64402612811136</v>
      </c>
      <c r="P595" s="38">
        <v>21.454800870937046</v>
      </c>
    </row>
    <row r="596" spans="1:16">
      <c r="A596" s="35" t="s">
        <v>239</v>
      </c>
      <c r="B596" s="35" t="s">
        <v>745</v>
      </c>
      <c r="C596" s="36">
        <v>243598033000</v>
      </c>
      <c r="D596" s="36">
        <v>3500000000</v>
      </c>
      <c r="E596" s="37">
        <v>1.6631698520527258</v>
      </c>
      <c r="F596" s="37">
        <v>9.5038277260155769E-3</v>
      </c>
      <c r="G596" s="36">
        <v>463.44384700000001</v>
      </c>
      <c r="H596" s="37">
        <v>51.9</v>
      </c>
      <c r="I596" s="37">
        <v>-1.1217547373068513</v>
      </c>
      <c r="J596" s="36">
        <v>10457008000</v>
      </c>
      <c r="K596" s="37">
        <v>16.735188497512866</v>
      </c>
      <c r="L596" s="37">
        <v>11.428571428571429</v>
      </c>
      <c r="M596" s="37">
        <v>13.24</v>
      </c>
      <c r="N596" s="38">
        <v>59.499713511362124</v>
      </c>
      <c r="O596" s="39">
        <v>371.2667154532092</v>
      </c>
      <c r="P596" s="38">
        <v>12.37555718177364</v>
      </c>
    </row>
    <row r="597" spans="1:16">
      <c r="A597" s="30" t="s">
        <v>64</v>
      </c>
      <c r="B597" s="30" t="s">
        <v>357</v>
      </c>
      <c r="C597" s="31">
        <v>240921520</v>
      </c>
      <c r="D597" s="31">
        <v>7425000</v>
      </c>
      <c r="E597" s="32">
        <v>48.732174014406411</v>
      </c>
      <c r="F597" s="32">
        <v>40.765563723701959</v>
      </c>
      <c r="G597" s="31">
        <v>5.4653780000000003</v>
      </c>
      <c r="H597" s="32">
        <v>150.19999999999999</v>
      </c>
      <c r="I597" s="32">
        <v>5.1835082775361911</v>
      </c>
      <c r="J597" s="31">
        <v>-3585419</v>
      </c>
      <c r="K597" s="32">
        <v>-333.4129149201251</v>
      </c>
      <c r="L597" s="32">
        <v>5387.2053872053875</v>
      </c>
      <c r="M597" s="32">
        <v>73.599999999999994</v>
      </c>
      <c r="N597" s="33">
        <v>95.206491953348859</v>
      </c>
      <c r="O597" s="34">
        <v>1638.5482405468704</v>
      </c>
      <c r="P597" s="33">
        <v>54.618274684895681</v>
      </c>
    </row>
    <row r="598" spans="1:16">
      <c r="A598" s="30" t="s">
        <v>546</v>
      </c>
      <c r="B598" s="30" t="s">
        <v>357</v>
      </c>
      <c r="C598" s="31">
        <v>155992742</v>
      </c>
      <c r="D598" s="31">
        <v>8000000</v>
      </c>
      <c r="E598" s="32">
        <v>86.244204605061057</v>
      </c>
      <c r="F598" s="32">
        <v>46.871850328837532</v>
      </c>
      <c r="G598" s="31">
        <v>2.010942</v>
      </c>
      <c r="H598" s="32">
        <v>230.7</v>
      </c>
      <c r="I598" s="32">
        <v>-15.13605267474756</v>
      </c>
      <c r="J598" s="31">
        <v>-115395100</v>
      </c>
      <c r="K598" s="32">
        <v>-15.945217777877916</v>
      </c>
      <c r="L598" s="32">
        <v>5000</v>
      </c>
      <c r="M598" s="32">
        <v>25.13</v>
      </c>
      <c r="N598" s="33">
        <v>86.727216051470165</v>
      </c>
      <c r="O598" s="34">
        <v>349.92131892737478</v>
      </c>
      <c r="P598" s="33">
        <v>11.664043964245826</v>
      </c>
    </row>
    <row r="599" spans="1:16">
      <c r="A599" s="30" t="s">
        <v>104</v>
      </c>
      <c r="B599" s="30" t="s">
        <v>357</v>
      </c>
      <c r="C599" s="31">
        <v>360638941</v>
      </c>
      <c r="D599" s="31">
        <v>15000000</v>
      </c>
      <c r="E599" s="32">
        <v>14.198045411880328</v>
      </c>
      <c r="F599" s="32">
        <v>4.4647941546793479</v>
      </c>
      <c r="G599" s="31">
        <v>12.081939999999999</v>
      </c>
      <c r="H599" s="32">
        <v>233.2</v>
      </c>
      <c r="I599" s="32">
        <v>12.238556527015021</v>
      </c>
      <c r="J599" s="31">
        <v>3667696</v>
      </c>
      <c r="K599" s="32">
        <v>867.02932849396461</v>
      </c>
      <c r="L599" s="32">
        <v>2666.6666666666665</v>
      </c>
      <c r="M599" s="32">
        <v>80.540000000000006</v>
      </c>
      <c r="N599" s="33">
        <v>98.067344001997398</v>
      </c>
      <c r="O599" s="34">
        <v>2267.3644483701796</v>
      </c>
      <c r="P599" s="33">
        <v>75.578814945672647</v>
      </c>
    </row>
    <row r="600" spans="1:16">
      <c r="A600" s="30" t="s">
        <v>336</v>
      </c>
      <c r="B600" s="30" t="s">
        <v>357</v>
      </c>
      <c r="C600" s="31">
        <v>919757915</v>
      </c>
      <c r="D600" s="31">
        <v>19440000</v>
      </c>
      <c r="E600" s="32">
        <v>66.417789909385618</v>
      </c>
      <c r="F600" s="32">
        <v>14.415835353915025</v>
      </c>
      <c r="G600" s="31">
        <v>2.4591859999999999</v>
      </c>
      <c r="H600" s="32">
        <v>244.9</v>
      </c>
      <c r="I600" s="32">
        <v>-3.0292171948788962</v>
      </c>
      <c r="J600" s="31">
        <v>-13239520</v>
      </c>
      <c r="K600" s="32">
        <v>-347.99448922619553</v>
      </c>
      <c r="L600" s="32">
        <v>2057.6131687242801</v>
      </c>
      <c r="M600" s="32">
        <v>12.65</v>
      </c>
      <c r="N600" s="33">
        <v>78.501147953787751</v>
      </c>
      <c r="O600" s="34">
        <v>298.07024390250336</v>
      </c>
      <c r="P600" s="33">
        <v>9.9356747967501118</v>
      </c>
    </row>
    <row r="601" spans="1:16">
      <c r="A601" s="30" t="s">
        <v>727</v>
      </c>
      <c r="B601" s="30" t="s">
        <v>357</v>
      </c>
      <c r="C601" s="31">
        <v>455277050</v>
      </c>
      <c r="D601" s="31">
        <v>31042007</v>
      </c>
      <c r="E601" s="32">
        <v>8.6898522333023962</v>
      </c>
      <c r="F601" s="32">
        <v>1.5552137737640475</v>
      </c>
      <c r="G601" s="31">
        <v>24.164194999999999</v>
      </c>
      <c r="H601" s="32">
        <v>190.5</v>
      </c>
      <c r="I601" s="32">
        <v>8.5610151493409035</v>
      </c>
      <c r="J601" s="31">
        <v>8883359</v>
      </c>
      <c r="K601" s="32">
        <v>628.99194550169591</v>
      </c>
      <c r="L601" s="32">
        <v>1288.5764763856926</v>
      </c>
      <c r="M601" s="32">
        <v>77.84</v>
      </c>
      <c r="N601" s="33">
        <v>83.014332507635672</v>
      </c>
      <c r="O601" s="34">
        <v>2600.7975190544612</v>
      </c>
      <c r="P601" s="33">
        <v>86.693250635148701</v>
      </c>
    </row>
    <row r="602" spans="1:16">
      <c r="A602" s="30" t="s">
        <v>553</v>
      </c>
      <c r="B602" s="30" t="s">
        <v>357</v>
      </c>
      <c r="C602" s="31">
        <v>9944531679</v>
      </c>
      <c r="D602" s="31">
        <v>125000000</v>
      </c>
      <c r="E602" s="32">
        <v>7.9192670322398309</v>
      </c>
      <c r="F602" s="32">
        <v>0.33699008647829065</v>
      </c>
      <c r="G602" s="31">
        <v>25.599695000000001</v>
      </c>
      <c r="H602" s="32">
        <v>197.4</v>
      </c>
      <c r="I602" s="32">
        <v>-9.4148538780960678</v>
      </c>
      <c r="J602" s="31">
        <v>199317137</v>
      </c>
      <c r="K602" s="32">
        <v>117.90255646708391</v>
      </c>
      <c r="L602" s="32">
        <v>320</v>
      </c>
      <c r="M602" s="32">
        <v>20.47</v>
      </c>
      <c r="N602" s="33">
        <v>14.881840592712162</v>
      </c>
      <c r="O602" s="34">
        <v>258.26634421871614</v>
      </c>
      <c r="P602" s="33">
        <v>8.6088781406238706</v>
      </c>
    </row>
    <row r="603" spans="1:16">
      <c r="A603" s="30" t="s">
        <v>65</v>
      </c>
      <c r="B603" s="30" t="s">
        <v>357</v>
      </c>
      <c r="C603" s="31">
        <v>2454857833</v>
      </c>
      <c r="D603" s="31">
        <v>150000000</v>
      </c>
      <c r="E603" s="32">
        <v>99.559102514514478</v>
      </c>
      <c r="F603" s="32">
        <v>34.933018426145431</v>
      </c>
      <c r="G603" s="31">
        <v>20.225930999999999</v>
      </c>
      <c r="H603" s="32">
        <v>19.87</v>
      </c>
      <c r="I603" s="32">
        <v>-2.5683814118941939E-3</v>
      </c>
      <c r="J603" s="31">
        <v>-74622811</v>
      </c>
      <c r="K603" s="32">
        <v>-38.192075074738206</v>
      </c>
      <c r="L603" s="32">
        <v>266.66666666666669</v>
      </c>
      <c r="M603" s="32">
        <v>13.48</v>
      </c>
      <c r="N603" s="33">
        <v>32.415891618364775</v>
      </c>
      <c r="O603" s="34">
        <v>1751.9880415757229</v>
      </c>
      <c r="P603" s="33">
        <v>58.39960138585743</v>
      </c>
    </row>
    <row r="604" spans="1:16">
      <c r="A604" s="30" t="s">
        <v>295</v>
      </c>
      <c r="B604" s="30" t="s">
        <v>357</v>
      </c>
      <c r="C604" s="31">
        <v>67808233000</v>
      </c>
      <c r="D604" s="31">
        <v>220000000</v>
      </c>
      <c r="E604" s="32">
        <v>2.8285192924956806</v>
      </c>
      <c r="F604" s="32">
        <v>8.0861043238870223E-2</v>
      </c>
      <c r="G604" s="31">
        <v>86.823064000000002</v>
      </c>
      <c r="H604" s="32">
        <v>162.9</v>
      </c>
      <c r="I604" s="32">
        <v>-5.9995164654599193</v>
      </c>
      <c r="J604" s="31">
        <v>564104000</v>
      </c>
      <c r="K604" s="32">
        <v>62.009842156765416</v>
      </c>
      <c r="L604" s="32">
        <v>181.81818181818181</v>
      </c>
      <c r="M604" s="32">
        <v>39.46</v>
      </c>
      <c r="N604" s="33">
        <v>52.323195234686352</v>
      </c>
      <c r="O604" s="34">
        <v>453.90220788896181</v>
      </c>
      <c r="P604" s="33">
        <v>15.130073596298727</v>
      </c>
    </row>
    <row r="605" spans="1:16">
      <c r="A605" s="30" t="s">
        <v>545</v>
      </c>
      <c r="B605" s="30" t="s">
        <v>357</v>
      </c>
      <c r="C605" s="31">
        <v>1049965568</v>
      </c>
      <c r="D605" s="31">
        <v>390000000</v>
      </c>
      <c r="E605" s="32">
        <v>43.349797044378327</v>
      </c>
      <c r="F605" s="32">
        <v>18.525554292469369</v>
      </c>
      <c r="G605" s="31">
        <v>151.529539</v>
      </c>
      <c r="H605" s="32">
        <v>6.09</v>
      </c>
      <c r="I605" s="32">
        <v>-1.0425377906892193</v>
      </c>
      <c r="J605" s="31">
        <v>-35370132</v>
      </c>
      <c r="K605" s="32">
        <v>-66.157513915978598</v>
      </c>
      <c r="L605" s="32">
        <v>102.56410256410257</v>
      </c>
      <c r="M605" s="32">
        <v>38.85</v>
      </c>
      <c r="N605" s="33">
        <v>46.682109249306571</v>
      </c>
      <c r="O605" s="34">
        <v>470</v>
      </c>
      <c r="P605" s="33">
        <v>15.666666666666666</v>
      </c>
    </row>
    <row r="606" spans="1:16">
      <c r="A606" s="30" t="s">
        <v>156</v>
      </c>
      <c r="B606" s="30" t="s">
        <v>357</v>
      </c>
      <c r="C606" s="31">
        <v>-421692226</v>
      </c>
      <c r="D606" s="31">
        <v>600000000</v>
      </c>
      <c r="E606" s="32">
        <v>65.885006944279738</v>
      </c>
      <c r="F606" s="32">
        <v>109.80834490713289</v>
      </c>
      <c r="G606" s="31">
        <v>399.45994000000002</v>
      </c>
      <c r="H606" s="32">
        <v>1.52</v>
      </c>
      <c r="I606" s="32">
        <v>-5.8873265447022753E-2</v>
      </c>
      <c r="J606" s="31">
        <v>-82587584</v>
      </c>
      <c r="K606" s="32">
        <v>-7.2650145571518356</v>
      </c>
      <c r="L606" s="32">
        <v>66.666666666666671</v>
      </c>
      <c r="M606" s="32">
        <v>66.569999999999993</v>
      </c>
      <c r="N606" s="33">
        <v>114.70553072265308</v>
      </c>
      <c r="O606" s="34">
        <v>233.00219283936821</v>
      </c>
      <c r="P606" s="33">
        <v>7.7667397613122739</v>
      </c>
    </row>
    <row r="607" spans="1:16">
      <c r="A607" s="30" t="s">
        <v>296</v>
      </c>
      <c r="B607" s="30" t="s">
        <v>357</v>
      </c>
      <c r="C607" s="31">
        <v>34465646741</v>
      </c>
      <c r="D607" s="31">
        <v>621000000</v>
      </c>
      <c r="E607" s="32">
        <v>1.2143171390785348</v>
      </c>
      <c r="F607" s="32">
        <v>5.5869203546286394E-3</v>
      </c>
      <c r="G607" s="31">
        <v>92.579552000000007</v>
      </c>
      <c r="H607" s="32">
        <v>356</v>
      </c>
      <c r="I607" s="32">
        <v>33.042676201802919</v>
      </c>
      <c r="J607" s="31">
        <v>1539513808</v>
      </c>
      <c r="K607" s="32">
        <v>141.18093574124021</v>
      </c>
      <c r="L607" s="32">
        <v>64.412238325281805</v>
      </c>
      <c r="M607" s="32">
        <v>14.9</v>
      </c>
      <c r="N607" s="33">
        <v>64.679327760331546</v>
      </c>
      <c r="O607" s="34">
        <v>3000</v>
      </c>
      <c r="P607" s="33">
        <v>100</v>
      </c>
    </row>
    <row r="608" spans="1:16">
      <c r="A608" s="30" t="s">
        <v>244</v>
      </c>
      <c r="B608" s="30" t="s">
        <v>357</v>
      </c>
      <c r="C608" s="31">
        <v>11748972614</v>
      </c>
      <c r="D608" s="31">
        <v>4500000000</v>
      </c>
      <c r="E608" s="32">
        <v>3.100198412698413</v>
      </c>
      <c r="F608" s="32">
        <v>6.8893298059964733E-2</v>
      </c>
      <c r="G608" s="31">
        <v>1152.410032</v>
      </c>
      <c r="H608" s="32">
        <v>11.2</v>
      </c>
      <c r="I608" s="32">
        <v>0.37616904889899061</v>
      </c>
      <c r="J608" s="31">
        <v>374434153</v>
      </c>
      <c r="K608" s="32">
        <v>120.18134467557503</v>
      </c>
      <c r="L608" s="32">
        <v>8.8888888888888893</v>
      </c>
      <c r="M608" s="32">
        <v>25.6</v>
      </c>
      <c r="N608" s="33">
        <v>47.373497903469016</v>
      </c>
      <c r="O608" s="34">
        <v>2097.6014342187768</v>
      </c>
      <c r="P608" s="33">
        <v>69.920047807292562</v>
      </c>
    </row>
    <row r="609" spans="1:16">
      <c r="A609" s="55" t="s">
        <v>68</v>
      </c>
      <c r="B609" s="55" t="s">
        <v>356</v>
      </c>
      <c r="C609" s="56">
        <v>1840705156</v>
      </c>
      <c r="D609" s="56">
        <v>21000000</v>
      </c>
      <c r="E609" s="57">
        <v>62.532338012362423</v>
      </c>
      <c r="F609" s="57">
        <v>38.671823136896982</v>
      </c>
      <c r="G609" s="56">
        <v>8.2712769999999995</v>
      </c>
      <c r="H609" s="57">
        <v>77.349999999999994</v>
      </c>
      <c r="I609" s="57">
        <v>-1.3784295137945861</v>
      </c>
      <c r="J609" s="56">
        <v>-125144677</v>
      </c>
      <c r="K609" s="57">
        <v>-12.921044975808281</v>
      </c>
      <c r="L609" s="57">
        <v>1904.7619047619048</v>
      </c>
      <c r="M609" s="57">
        <v>39.380000000000003</v>
      </c>
      <c r="N609" s="58">
        <v>21.154940274216422</v>
      </c>
      <c r="O609" s="59">
        <v>331.89187665101451</v>
      </c>
      <c r="P609" s="58">
        <v>11.063062555033817</v>
      </c>
    </row>
    <row r="610" spans="1:16">
      <c r="A610" s="55" t="s">
        <v>292</v>
      </c>
      <c r="B610" s="55" t="s">
        <v>356</v>
      </c>
      <c r="C610" s="56">
        <v>8163584863</v>
      </c>
      <c r="D610" s="56">
        <v>24300000</v>
      </c>
      <c r="E610" s="57">
        <v>11.2880842855291</v>
      </c>
      <c r="F610" s="57">
        <v>0.32507363016898921</v>
      </c>
      <c r="G610" s="56">
        <v>2.442218</v>
      </c>
      <c r="H610" s="57">
        <v>1451</v>
      </c>
      <c r="I610" s="57">
        <v>-17.407538622654556</v>
      </c>
      <c r="J610" s="56">
        <v>-70950936</v>
      </c>
      <c r="K610" s="57">
        <v>-489.41849054676317</v>
      </c>
      <c r="L610" s="57">
        <v>1646.0905349794239</v>
      </c>
      <c r="M610" s="57">
        <v>10.050000000000001</v>
      </c>
      <c r="N610" s="58">
        <v>63.288409796063938</v>
      </c>
      <c r="O610" s="59">
        <v>380.73749980580789</v>
      </c>
      <c r="P610" s="58">
        <v>12.691249993526929</v>
      </c>
    </row>
    <row r="611" spans="1:16">
      <c r="A611" s="55" t="s">
        <v>543</v>
      </c>
      <c r="B611" s="55" t="s">
        <v>356</v>
      </c>
      <c r="C611" s="56">
        <v>4125761531</v>
      </c>
      <c r="D611" s="56">
        <v>90488084</v>
      </c>
      <c r="E611" s="57">
        <v>32.246208846015129</v>
      </c>
      <c r="F611" s="57">
        <v>6.363546806500576</v>
      </c>
      <c r="G611" s="56">
        <v>21.769193000000001</v>
      </c>
      <c r="H611" s="57">
        <v>57</v>
      </c>
      <c r="I611" s="57">
        <v>-1.0222021220696504</v>
      </c>
      <c r="J611" s="56">
        <v>-25344686</v>
      </c>
      <c r="K611" s="57">
        <v>-199.93669300144416</v>
      </c>
      <c r="L611" s="57">
        <v>442.0471539655984</v>
      </c>
      <c r="M611" s="57">
        <v>24.05</v>
      </c>
      <c r="N611" s="58">
        <v>59.170664817978519</v>
      </c>
      <c r="O611" s="59">
        <v>4.4656655217615793</v>
      </c>
      <c r="P611" s="58">
        <v>0.14885551739205263</v>
      </c>
    </row>
    <row r="612" spans="1:16">
      <c r="A612" s="55" t="s">
        <v>66</v>
      </c>
      <c r="B612" s="55" t="s">
        <v>356</v>
      </c>
      <c r="C612" s="56">
        <v>1306156803</v>
      </c>
      <c r="D612" s="56">
        <v>99687500</v>
      </c>
      <c r="E612" s="57">
        <v>75.7693022409929</v>
      </c>
      <c r="F612" s="57">
        <v>36.193725506967802</v>
      </c>
      <c r="G612" s="56">
        <v>24.468298000000001</v>
      </c>
      <c r="H612" s="57">
        <v>21.58</v>
      </c>
      <c r="I612" s="57">
        <v>-0.6466164050497234</v>
      </c>
      <c r="J612" s="56">
        <v>-162987339</v>
      </c>
      <c r="K612" s="57">
        <v>-12.844172515755963</v>
      </c>
      <c r="L612" s="57">
        <v>401.2539184952978</v>
      </c>
      <c r="M612" s="57">
        <v>24.54</v>
      </c>
      <c r="N612" s="58">
        <v>75.860049402761945</v>
      </c>
      <c r="O612" s="59">
        <v>91.868068688084932</v>
      </c>
      <c r="P612" s="58">
        <v>3.0622689562694978</v>
      </c>
    </row>
    <row r="613" spans="1:16">
      <c r="A613" s="55" t="s">
        <v>337</v>
      </c>
      <c r="B613" s="55" t="s">
        <v>356</v>
      </c>
      <c r="C613" s="56">
        <v>12392289821</v>
      </c>
      <c r="D613" s="56">
        <v>102000000</v>
      </c>
      <c r="E613" s="57">
        <v>5.9491981313806637</v>
      </c>
      <c r="F613" s="57">
        <v>0.19313070157708945</v>
      </c>
      <c r="G613" s="56">
        <v>22.563583000000001</v>
      </c>
      <c r="H613" s="57">
        <v>298</v>
      </c>
      <c r="I613" s="57">
        <v>-8.9509558677555106</v>
      </c>
      <c r="J613" s="56">
        <v>887823164</v>
      </c>
      <c r="K613" s="57">
        <v>34.696098557752883</v>
      </c>
      <c r="L613" s="57">
        <v>392.15686274509807</v>
      </c>
      <c r="M613" s="57">
        <v>22.12</v>
      </c>
      <c r="N613" s="58">
        <v>23.739501236649485</v>
      </c>
      <c r="O613" s="59">
        <v>606.63695107292233</v>
      </c>
      <c r="P613" s="58">
        <v>20.221231702430746</v>
      </c>
    </row>
    <row r="614" spans="1:16">
      <c r="A614" s="55" t="s">
        <v>537</v>
      </c>
      <c r="B614" s="55" t="s">
        <v>356</v>
      </c>
      <c r="C614" s="56">
        <v>7584806686</v>
      </c>
      <c r="D614" s="56">
        <v>115200000</v>
      </c>
      <c r="E614" s="57">
        <v>13.824852173620679</v>
      </c>
      <c r="F614" s="57">
        <v>1.3187626081368933</v>
      </c>
      <c r="G614" s="56">
        <v>32.517617000000001</v>
      </c>
      <c r="H614" s="57">
        <v>89</v>
      </c>
      <c r="I614" s="57">
        <v>-1.7554087077338922</v>
      </c>
      <c r="J614" s="56">
        <v>266471917</v>
      </c>
      <c r="K614" s="57">
        <v>39.340730978416758</v>
      </c>
      <c r="L614" s="57">
        <v>347.22222222222223</v>
      </c>
      <c r="M614" s="57">
        <v>28.22</v>
      </c>
      <c r="N614" s="58">
        <v>59.497423677855373</v>
      </c>
      <c r="O614" s="59">
        <v>729.80429058497202</v>
      </c>
      <c r="P614" s="58">
        <v>24.326809686165735</v>
      </c>
    </row>
    <row r="615" spans="1:16">
      <c r="A615" s="55" t="s">
        <v>122</v>
      </c>
      <c r="B615" s="55" t="s">
        <v>356</v>
      </c>
      <c r="C615" s="56">
        <v>2913670000</v>
      </c>
      <c r="D615" s="56">
        <v>150000000</v>
      </c>
      <c r="E615" s="57">
        <v>68.378803528209502</v>
      </c>
      <c r="F615" s="57">
        <v>37.988224182338612</v>
      </c>
      <c r="G615" s="56">
        <v>45.644831000000003</v>
      </c>
      <c r="H615" s="57">
        <v>12.82</v>
      </c>
      <c r="I615" s="57">
        <v>-4.9061362579770673E-2</v>
      </c>
      <c r="J615" s="56">
        <v>-64393000</v>
      </c>
      <c r="K615" s="57">
        <v>-27.953348966502571</v>
      </c>
      <c r="L615" s="57">
        <v>266.66666666666669</v>
      </c>
      <c r="M615" s="57">
        <v>30.42</v>
      </c>
      <c r="N615" s="58">
        <v>32.591821078338377</v>
      </c>
      <c r="O615" s="59">
        <v>1028.8385448292295</v>
      </c>
      <c r="P615" s="58">
        <v>34.294618160974316</v>
      </c>
    </row>
    <row r="616" spans="1:16">
      <c r="A616" s="55" t="s">
        <v>293</v>
      </c>
      <c r="B616" s="55" t="s">
        <v>356</v>
      </c>
      <c r="C616" s="56">
        <v>115747897000</v>
      </c>
      <c r="D616" s="56">
        <v>500000000</v>
      </c>
      <c r="E616" s="57">
        <v>1.1619783261992707</v>
      </c>
      <c r="F616" s="57">
        <v>1.5702409813503657E-2</v>
      </c>
      <c r="G616" s="56">
        <v>231.500754</v>
      </c>
      <c r="H616" s="57">
        <v>148.69999999999999</v>
      </c>
      <c r="I616" s="57">
        <v>-2.5896560922137439</v>
      </c>
      <c r="J616" s="56">
        <v>-7758354000</v>
      </c>
      <c r="K616" s="57">
        <v>-9.5381056342621129</v>
      </c>
      <c r="L616" s="57">
        <v>80</v>
      </c>
      <c r="M616" s="57">
        <v>46.3</v>
      </c>
      <c r="N616" s="58">
        <v>72.514038386411244</v>
      </c>
      <c r="O616" s="59">
        <v>502.13288469579294</v>
      </c>
      <c r="P616" s="58">
        <v>16.737762823193098</v>
      </c>
    </row>
    <row r="617" spans="1:16">
      <c r="A617" s="55" t="s">
        <v>468</v>
      </c>
      <c r="B617" s="55" t="s">
        <v>356</v>
      </c>
      <c r="C617" s="56">
        <v>3885250224</v>
      </c>
      <c r="D617" s="56">
        <v>672000000</v>
      </c>
      <c r="E617" s="57">
        <v>1.158746918845593</v>
      </c>
      <c r="F617" s="57">
        <v>9.8532901262380363E-3</v>
      </c>
      <c r="G617" s="56">
        <v>217.993559</v>
      </c>
      <c r="H617" s="57">
        <v>158.4</v>
      </c>
      <c r="I617" s="57">
        <v>13.491837436787648</v>
      </c>
      <c r="J617" s="56">
        <v>15350052</v>
      </c>
      <c r="K617" s="57">
        <v>7661.2118317253908</v>
      </c>
      <c r="L617" s="57">
        <v>59.523809523809526</v>
      </c>
      <c r="M617" s="57">
        <v>32.43</v>
      </c>
      <c r="N617" s="58">
        <v>40.152998892736015</v>
      </c>
      <c r="O617" s="59">
        <v>1680</v>
      </c>
      <c r="P617" s="58">
        <v>56</v>
      </c>
    </row>
    <row r="618" spans="1:16">
      <c r="A618" s="55" t="s">
        <v>118</v>
      </c>
      <c r="B618" s="55" t="s">
        <v>356</v>
      </c>
      <c r="C618" s="56">
        <v>8174952000</v>
      </c>
      <c r="D618" s="56">
        <v>1080000000</v>
      </c>
      <c r="E618" s="57">
        <v>15.503089998383025</v>
      </c>
      <c r="F618" s="57">
        <v>2.8709425922931526</v>
      </c>
      <c r="G618" s="56">
        <v>431.473364</v>
      </c>
      <c r="H618" s="57">
        <v>5.98</v>
      </c>
      <c r="I618" s="57">
        <v>-0.20027717297661951</v>
      </c>
      <c r="J618" s="56">
        <v>64035000</v>
      </c>
      <c r="K618" s="57">
        <v>84.32888264230499</v>
      </c>
      <c r="L618" s="57">
        <v>37.037037037037038</v>
      </c>
      <c r="M618" s="57">
        <v>39.950000000000003</v>
      </c>
      <c r="N618" s="58">
        <v>34.440837745389111</v>
      </c>
      <c r="O618" s="59">
        <v>112.06336735403512</v>
      </c>
      <c r="P618" s="58">
        <v>3.7354455784678375</v>
      </c>
    </row>
    <row r="619" spans="1:16">
      <c r="A619" s="55" t="s">
        <v>294</v>
      </c>
      <c r="B619" s="55" t="s">
        <v>356</v>
      </c>
      <c r="C619" s="56">
        <v>966388000000</v>
      </c>
      <c r="D619" s="56">
        <v>1380000000</v>
      </c>
      <c r="E619" s="57">
        <v>0.19514549814166846</v>
      </c>
      <c r="F619" s="57">
        <v>4.859442655054247E-4</v>
      </c>
      <c r="G619" s="56">
        <v>692.54227100000003</v>
      </c>
      <c r="H619" s="57">
        <v>296</v>
      </c>
      <c r="I619" s="57">
        <v>-4.7058184994950807</v>
      </c>
      <c r="J619" s="56">
        <v>9856000000</v>
      </c>
      <c r="K619" s="57">
        <v>40.744724025974023</v>
      </c>
      <c r="L619" s="57">
        <v>28.985507246376812</v>
      </c>
      <c r="M619" s="57">
        <v>50.18</v>
      </c>
      <c r="N619" s="58">
        <v>55.220193574426339</v>
      </c>
      <c r="O619" s="59">
        <v>587.47911156249813</v>
      </c>
      <c r="P619" s="58">
        <v>19.582637052083271</v>
      </c>
    </row>
    <row r="620" spans="1:16">
      <c r="A620" s="55" t="s">
        <v>739</v>
      </c>
      <c r="B620" s="55" t="s">
        <v>356</v>
      </c>
      <c r="C620" s="56">
        <v>27061282133</v>
      </c>
      <c r="D620" s="56">
        <v>2000000000</v>
      </c>
      <c r="E620" s="57">
        <v>2.2119367164905412</v>
      </c>
      <c r="F620" s="57">
        <v>3.9498869937331094E-2</v>
      </c>
      <c r="G620" s="56">
        <v>639.07318699999996</v>
      </c>
      <c r="H620" s="57">
        <v>28.3</v>
      </c>
      <c r="I620" s="57">
        <v>1.6021423809170692</v>
      </c>
      <c r="J620" s="56">
        <v>774982515</v>
      </c>
      <c r="K620" s="57">
        <v>72.259694788081774</v>
      </c>
      <c r="L620" s="57">
        <v>20</v>
      </c>
      <c r="M620" s="57">
        <v>31.95</v>
      </c>
      <c r="N620" s="58">
        <v>26.54643140201021</v>
      </c>
      <c r="O620" s="59">
        <v>3000</v>
      </c>
      <c r="P620" s="58">
        <v>100</v>
      </c>
    </row>
    <row r="621" spans="1:16">
      <c r="A621" s="45" t="s">
        <v>694</v>
      </c>
      <c r="B621" s="45" t="s">
        <v>695</v>
      </c>
      <c r="C621" s="46">
        <v>1441301000</v>
      </c>
      <c r="D621" s="46">
        <v>56000000</v>
      </c>
      <c r="E621" s="47">
        <v>32.502088096649771</v>
      </c>
      <c r="F621" s="47">
        <v>6.3120655823525542</v>
      </c>
      <c r="G621" s="46">
        <v>13.570377000000001</v>
      </c>
      <c r="H621" s="47">
        <v>90.7</v>
      </c>
      <c r="I621" s="47">
        <v>3.0393472039820892</v>
      </c>
      <c r="J621" s="46">
        <v>137762000</v>
      </c>
      <c r="K621" s="47">
        <v>37.377506133766929</v>
      </c>
      <c r="L621" s="47">
        <v>714.28571428571433</v>
      </c>
      <c r="M621" s="47">
        <v>24.23</v>
      </c>
      <c r="N621" s="48">
        <v>0</v>
      </c>
      <c r="O621" s="49">
        <v>2260.1122209410541</v>
      </c>
      <c r="P621" s="48">
        <v>75.337074031368473</v>
      </c>
    </row>
    <row r="622" spans="1:16">
      <c r="A622" s="45" t="s">
        <v>711</v>
      </c>
      <c r="B622" s="45" t="s">
        <v>695</v>
      </c>
      <c r="C622" s="46">
        <v>4247524000</v>
      </c>
      <c r="D622" s="46">
        <v>139700000</v>
      </c>
      <c r="E622" s="47">
        <v>29.565242728717369</v>
      </c>
      <c r="F622" s="47">
        <v>3.5155117312034769</v>
      </c>
      <c r="G622" s="46">
        <v>26.359023000000001</v>
      </c>
      <c r="H622" s="47">
        <v>51.35</v>
      </c>
      <c r="I622" s="47">
        <v>-0.37565064815245108</v>
      </c>
      <c r="J622" s="46">
        <v>402500000</v>
      </c>
      <c r="K622" s="47">
        <v>20.894260869565219</v>
      </c>
      <c r="L622" s="47">
        <v>286.32784538296352</v>
      </c>
      <c r="M622" s="47">
        <v>18.86</v>
      </c>
      <c r="N622" s="48">
        <v>0</v>
      </c>
      <c r="O622" s="49">
        <v>277.88759934431715</v>
      </c>
      <c r="P622" s="48">
        <v>9.2629199781439056</v>
      </c>
    </row>
    <row r="623" spans="1:16">
      <c r="A623" s="45" t="s">
        <v>742</v>
      </c>
      <c r="B623" s="45" t="s">
        <v>695</v>
      </c>
      <c r="C623" s="46">
        <v>2485538000</v>
      </c>
      <c r="D623" s="46">
        <v>600000000</v>
      </c>
      <c r="E623" s="47">
        <v>24.080602592999288</v>
      </c>
      <c r="F623" s="47">
        <v>2.5993742004532909</v>
      </c>
      <c r="G623" s="46">
        <v>159.75809699999999</v>
      </c>
      <c r="H623" s="47">
        <v>10.4</v>
      </c>
      <c r="I623" s="47">
        <v>-0.43038196315342431</v>
      </c>
      <c r="J623" s="46">
        <v>131816000</v>
      </c>
      <c r="K623" s="47">
        <v>70.279783941251438</v>
      </c>
      <c r="L623" s="47">
        <v>66.666666666666671</v>
      </c>
      <c r="M623" s="47">
        <v>26.62</v>
      </c>
      <c r="N623" s="48">
        <v>0</v>
      </c>
      <c r="O623" s="49">
        <v>46.063064776836626</v>
      </c>
      <c r="P623" s="48">
        <v>1.5354354925612208</v>
      </c>
    </row>
    <row r="624" spans="1:16">
      <c r="A624" s="25" t="s">
        <v>675</v>
      </c>
      <c r="B624" s="25" t="s">
        <v>691</v>
      </c>
      <c r="C624" s="26">
        <v>1459734156</v>
      </c>
      <c r="D624" s="26">
        <v>33811732</v>
      </c>
      <c r="E624" s="27">
        <v>15.235499816619805</v>
      </c>
      <c r="F624" s="27">
        <v>1.5019934320055739</v>
      </c>
      <c r="G624" s="26">
        <v>7.956887</v>
      </c>
      <c r="H624" s="27">
        <v>330</v>
      </c>
      <c r="I624" s="27">
        <v>1.6286589467924273</v>
      </c>
      <c r="J624" s="26">
        <v>174328179</v>
      </c>
      <c r="K624" s="27">
        <v>58.186345192075919</v>
      </c>
      <c r="L624" s="27">
        <v>1183.0213252607114</v>
      </c>
      <c r="M624" s="27">
        <v>23.53</v>
      </c>
      <c r="N624" s="28">
        <v>26.786695117843799</v>
      </c>
      <c r="O624" s="29">
        <v>1757.4283874796215</v>
      </c>
      <c r="P624" s="28">
        <v>58.580946249320718</v>
      </c>
    </row>
    <row r="625" spans="1:16">
      <c r="A625" s="25" t="s">
        <v>116</v>
      </c>
      <c r="B625" s="25" t="s">
        <v>691</v>
      </c>
      <c r="C625" s="26">
        <v>2293640501</v>
      </c>
      <c r="D625" s="26">
        <v>592000000</v>
      </c>
      <c r="E625" s="27">
        <v>48.959876793449247</v>
      </c>
      <c r="F625" s="27">
        <v>11.814642083361305</v>
      </c>
      <c r="G625" s="26">
        <v>110.71429000000001</v>
      </c>
      <c r="H625" s="27">
        <v>7.38</v>
      </c>
      <c r="I625" s="27">
        <v>3.8210754253158896E-2</v>
      </c>
      <c r="J625" s="26">
        <v>-484144539</v>
      </c>
      <c r="K625" s="27">
        <v>-8.5594273325057575</v>
      </c>
      <c r="L625" s="27">
        <v>67.567567567567565</v>
      </c>
      <c r="M625" s="27">
        <v>18.7</v>
      </c>
      <c r="N625" s="28">
        <v>58.330816287923518</v>
      </c>
      <c r="O625" s="29">
        <v>1706.324082854341</v>
      </c>
      <c r="P625" s="28">
        <v>56.87746942847803</v>
      </c>
    </row>
    <row r="626" spans="1:16">
      <c r="A626" s="25" t="s">
        <v>83</v>
      </c>
      <c r="B626" s="25" t="s">
        <v>691</v>
      </c>
      <c r="C626" s="26">
        <v>4451435451</v>
      </c>
      <c r="D626" s="26">
        <v>800000000</v>
      </c>
      <c r="E626" s="27">
        <v>72.540303392564908</v>
      </c>
      <c r="F626" s="27">
        <v>90.675379240706135</v>
      </c>
      <c r="G626" s="26">
        <v>475.40234800000002</v>
      </c>
      <c r="H626" s="27">
        <v>1.1599999999999999</v>
      </c>
      <c r="I626" s="27">
        <v>-1.4472474894682509E-2</v>
      </c>
      <c r="J626" s="26">
        <v>-73450635</v>
      </c>
      <c r="K626" s="27">
        <v>-10.891668942004381</v>
      </c>
      <c r="L626" s="27">
        <v>50</v>
      </c>
      <c r="M626" s="27">
        <v>59.42</v>
      </c>
      <c r="N626" s="28">
        <v>16.055939799272334</v>
      </c>
      <c r="O626" s="29">
        <v>428.38723355488634</v>
      </c>
      <c r="P626" s="28">
        <v>14.279574451829545</v>
      </c>
    </row>
    <row r="627" spans="1:16">
      <c r="A627" s="65" t="s">
        <v>67</v>
      </c>
      <c r="B627" s="65" t="s">
        <v>608</v>
      </c>
      <c r="C627" s="66">
        <v>24553432694</v>
      </c>
      <c r="D627" s="66">
        <v>10983458</v>
      </c>
      <c r="E627" s="67">
        <v>0.36779769775258381</v>
      </c>
      <c r="F627" s="67">
        <v>2.8849030339595226E-3</v>
      </c>
      <c r="G627" s="66">
        <v>3.4871699999999996E-4</v>
      </c>
      <c r="H627" s="67">
        <v>11515</v>
      </c>
      <c r="I627" s="67">
        <v>42.326041161637477</v>
      </c>
      <c r="J627" s="66">
        <v>5402190789</v>
      </c>
      <c r="K627" s="67">
        <v>23.599775297569558</v>
      </c>
      <c r="L627" s="67">
        <v>3641.8403020250998</v>
      </c>
      <c r="M627" s="67">
        <v>85.99</v>
      </c>
      <c r="N627" s="68">
        <v>0</v>
      </c>
      <c r="O627" s="69">
        <v>1909.6846297531829</v>
      </c>
      <c r="P627" s="68">
        <v>63.656154325106094</v>
      </c>
    </row>
    <row r="628" spans="1:16">
      <c r="A628" s="65" t="s">
        <v>488</v>
      </c>
      <c r="B628" s="65" t="s">
        <v>608</v>
      </c>
      <c r="C628" s="66">
        <v>1606779225</v>
      </c>
      <c r="D628" s="66">
        <v>84000000</v>
      </c>
      <c r="E628" s="67">
        <v>62.429856934241542</v>
      </c>
      <c r="F628" s="67">
        <v>20.64479395973596</v>
      </c>
      <c r="G628" s="66">
        <v>17.924288000000001</v>
      </c>
      <c r="H628" s="67">
        <v>35.76</v>
      </c>
      <c r="I628" s="67">
        <v>-0.35648888569630088</v>
      </c>
      <c r="J628" s="66">
        <v>-6732835</v>
      </c>
      <c r="K628" s="67">
        <v>-449.14215185727852</v>
      </c>
      <c r="L628" s="67">
        <v>476.1904761904762</v>
      </c>
      <c r="M628" s="67">
        <v>21.33</v>
      </c>
      <c r="N628" s="68">
        <v>53.350129079536238</v>
      </c>
      <c r="O628" s="69">
        <v>1201.2278921235065</v>
      </c>
      <c r="P628" s="68">
        <v>40.04092973745022</v>
      </c>
    </row>
    <row r="629" spans="1:16">
      <c r="A629" s="65" t="s">
        <v>311</v>
      </c>
      <c r="B629" s="65" t="s">
        <v>608</v>
      </c>
      <c r="C629" s="66">
        <v>530578724</v>
      </c>
      <c r="D629" s="66">
        <v>240000000</v>
      </c>
      <c r="E629" s="67">
        <v>47.297196950541597</v>
      </c>
      <c r="F629" s="67">
        <v>39.414330792117994</v>
      </c>
      <c r="G629" s="66">
        <v>148.650609</v>
      </c>
      <c r="H629" s="67">
        <v>5.69</v>
      </c>
      <c r="I629" s="67">
        <v>-8.9792010711412296E-2</v>
      </c>
      <c r="J629" s="66">
        <v>-38865072</v>
      </c>
      <c r="K629" s="67">
        <v>-30.876052410246402</v>
      </c>
      <c r="L629" s="67">
        <v>166.66666666666666</v>
      </c>
      <c r="M629" s="67">
        <v>61.93</v>
      </c>
      <c r="N629" s="68">
        <v>64.55549327548492</v>
      </c>
      <c r="O629" s="69">
        <v>924.34070370189556</v>
      </c>
      <c r="P629" s="68">
        <v>30.811356790063186</v>
      </c>
    </row>
    <row r="630" spans="1:16">
      <c r="A630" s="65" t="s">
        <v>512</v>
      </c>
      <c r="B630" s="65" t="s">
        <v>608</v>
      </c>
      <c r="C630" s="66">
        <v>24772686000</v>
      </c>
      <c r="D630" s="66">
        <v>261292000</v>
      </c>
      <c r="E630" s="67">
        <v>2.6599720907871744</v>
      </c>
      <c r="F630" s="67">
        <v>4.3879632530074271E-2</v>
      </c>
      <c r="G630" s="66">
        <v>62.8855</v>
      </c>
      <c r="H630" s="67">
        <v>239.2</v>
      </c>
      <c r="I630" s="67">
        <v>-3.0029397186716835</v>
      </c>
      <c r="J630" s="66">
        <v>224412000</v>
      </c>
      <c r="K630" s="67">
        <v>270.1270163805857</v>
      </c>
      <c r="L630" s="67">
        <v>153.08543698237986</v>
      </c>
      <c r="M630" s="67">
        <v>24.06</v>
      </c>
      <c r="N630" s="68">
        <v>38.835752569274149</v>
      </c>
      <c r="O630" s="69">
        <v>739.931316909776</v>
      </c>
      <c r="P630" s="68">
        <v>24.664377230325865</v>
      </c>
    </row>
    <row r="631" spans="1:16">
      <c r="A631" s="65" t="s">
        <v>461</v>
      </c>
      <c r="B631" s="65" t="s">
        <v>608</v>
      </c>
      <c r="C631" s="66">
        <v>1357332842</v>
      </c>
      <c r="D631" s="66">
        <v>535000000</v>
      </c>
      <c r="E631" s="67">
        <v>26.432189358089989</v>
      </c>
      <c r="F631" s="67">
        <v>9.8811922833981267</v>
      </c>
      <c r="G631" s="66">
        <v>285.553631</v>
      </c>
      <c r="H631" s="67">
        <v>5.3</v>
      </c>
      <c r="I631" s="67">
        <v>-0.28513344125519868</v>
      </c>
      <c r="J631" s="66">
        <v>-32229759</v>
      </c>
      <c r="K631" s="67">
        <v>-82.99782818729733</v>
      </c>
      <c r="L631" s="67">
        <v>74.766355140186917</v>
      </c>
      <c r="M631" s="67">
        <v>53.37</v>
      </c>
      <c r="N631" s="68">
        <v>60.289058478218877</v>
      </c>
      <c r="O631" s="69">
        <v>168.54463592998991</v>
      </c>
      <c r="P631" s="68">
        <v>5.6181545309996634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B744AD-21C5-4212-8B65-6945B5FD5CA7}">
  <sheetPr codeName="Sayfa6"/>
  <dimension ref="A1:A263"/>
  <sheetViews>
    <sheetView workbookViewId="0">
      <selection sqref="A1:A1048576"/>
    </sheetView>
  </sheetViews>
  <sheetFormatPr defaultRowHeight="15"/>
  <sheetData>
    <row r="1" spans="1:1">
      <c r="A1" t="s">
        <v>2134</v>
      </c>
    </row>
    <row r="2" spans="1:1">
      <c r="A2" t="s">
        <v>466</v>
      </c>
    </row>
    <row r="3" spans="1:1">
      <c r="A3" t="s">
        <v>261</v>
      </c>
    </row>
    <row r="4" spans="1:1">
      <c r="A4" t="s">
        <v>456</v>
      </c>
    </row>
    <row r="5" spans="1:1">
      <c r="A5" t="s">
        <v>526</v>
      </c>
    </row>
    <row r="6" spans="1:1">
      <c r="A6" t="s">
        <v>212</v>
      </c>
    </row>
    <row r="7" spans="1:1">
      <c r="A7" t="s">
        <v>775</v>
      </c>
    </row>
    <row r="8" spans="1:1">
      <c r="A8" t="s">
        <v>144</v>
      </c>
    </row>
    <row r="9" spans="1:1">
      <c r="A9" t="s">
        <v>113</v>
      </c>
    </row>
    <row r="10" spans="1:1">
      <c r="A10" t="s">
        <v>281</v>
      </c>
    </row>
    <row r="11" spans="1:1">
      <c r="A11" t="s">
        <v>137</v>
      </c>
    </row>
    <row r="12" spans="1:1">
      <c r="A12" t="s">
        <v>478</v>
      </c>
    </row>
    <row r="13" spans="1:1">
      <c r="A13" t="s">
        <v>140</v>
      </c>
    </row>
    <row r="14" spans="1:1">
      <c r="A14" t="s">
        <v>437</v>
      </c>
    </row>
    <row r="15" spans="1:1">
      <c r="A15" t="s">
        <v>510</v>
      </c>
    </row>
    <row r="16" spans="1:1">
      <c r="A16" t="s">
        <v>4</v>
      </c>
    </row>
    <row r="17" spans="1:1">
      <c r="A17" t="s">
        <v>681</v>
      </c>
    </row>
    <row r="18" spans="1:1">
      <c r="A18" t="s">
        <v>149</v>
      </c>
    </row>
    <row r="19" spans="1:1">
      <c r="A19" t="s">
        <v>337</v>
      </c>
    </row>
    <row r="20" spans="1:1">
      <c r="A20" t="s">
        <v>729</v>
      </c>
    </row>
    <row r="21" spans="1:1">
      <c r="A21" t="s">
        <v>318</v>
      </c>
    </row>
    <row r="22" spans="1:1">
      <c r="A22" t="s">
        <v>682</v>
      </c>
    </row>
    <row r="23" spans="1:1">
      <c r="A23" t="s">
        <v>93</v>
      </c>
    </row>
    <row r="24" spans="1:1">
      <c r="A24" t="s">
        <v>553</v>
      </c>
    </row>
    <row r="25" spans="1:1">
      <c r="A25" t="s">
        <v>299</v>
      </c>
    </row>
    <row r="26" spans="1:1">
      <c r="A26" t="s">
        <v>360</v>
      </c>
    </row>
    <row r="27" spans="1:1">
      <c r="A27" t="s">
        <v>243</v>
      </c>
    </row>
    <row r="28" spans="1:1">
      <c r="A28" t="s">
        <v>276</v>
      </c>
    </row>
    <row r="29" spans="1:1">
      <c r="A29" t="s">
        <v>714</v>
      </c>
    </row>
    <row r="30" spans="1:1">
      <c r="A30" t="s">
        <v>269</v>
      </c>
    </row>
    <row r="31" spans="1:1">
      <c r="A31" t="s">
        <v>520</v>
      </c>
    </row>
    <row r="32" spans="1:1">
      <c r="A32" t="s">
        <v>516</v>
      </c>
    </row>
    <row r="33" spans="1:1">
      <c r="A33" t="s">
        <v>213</v>
      </c>
    </row>
    <row r="34" spans="1:1">
      <c r="A34" t="s">
        <v>262</v>
      </c>
    </row>
    <row r="35" spans="1:1">
      <c r="A35" t="s">
        <v>521</v>
      </c>
    </row>
    <row r="36" spans="1:1">
      <c r="A36" t="s">
        <v>288</v>
      </c>
    </row>
    <row r="37" spans="1:1">
      <c r="A37" t="s">
        <v>446</v>
      </c>
    </row>
    <row r="38" spans="1:1">
      <c r="A38" t="s">
        <v>235</v>
      </c>
    </row>
    <row r="39" spans="1:1">
      <c r="A39" t="s">
        <v>216</v>
      </c>
    </row>
    <row r="40" spans="1:1">
      <c r="A40" t="s">
        <v>164</v>
      </c>
    </row>
    <row r="41" spans="1:1">
      <c r="A41" t="s">
        <v>512</v>
      </c>
    </row>
    <row r="42" spans="1:1">
      <c r="A42" t="s">
        <v>684</v>
      </c>
    </row>
    <row r="43" spans="1:1">
      <c r="A43" t="s">
        <v>549</v>
      </c>
    </row>
    <row r="44" spans="1:1">
      <c r="A44" t="s">
        <v>439</v>
      </c>
    </row>
    <row r="45" spans="1:1">
      <c r="A45" t="s">
        <v>270</v>
      </c>
    </row>
    <row r="46" spans="1:1">
      <c r="A46" t="s">
        <v>482</v>
      </c>
    </row>
    <row r="47" spans="1:1">
      <c r="A47" t="s">
        <v>275</v>
      </c>
    </row>
    <row r="48" spans="1:1">
      <c r="A48" t="s">
        <v>604</v>
      </c>
    </row>
    <row r="49" spans="1:1">
      <c r="A49" t="s">
        <v>483</v>
      </c>
    </row>
    <row r="50" spans="1:1">
      <c r="A50" t="s">
        <v>184</v>
      </c>
    </row>
    <row r="51" spans="1:1">
      <c r="A51" t="s">
        <v>474</v>
      </c>
    </row>
    <row r="52" spans="1:1">
      <c r="A52" t="s">
        <v>230</v>
      </c>
    </row>
    <row r="53" spans="1:1">
      <c r="A53" t="s">
        <v>274</v>
      </c>
    </row>
    <row r="54" spans="1:1">
      <c r="A54" t="s">
        <v>263</v>
      </c>
    </row>
    <row r="55" spans="1:1">
      <c r="A55" t="s">
        <v>286</v>
      </c>
    </row>
    <row r="56" spans="1:1">
      <c r="A56" t="s">
        <v>246</v>
      </c>
    </row>
    <row r="57" spans="1:1">
      <c r="A57" t="s">
        <v>636</v>
      </c>
    </row>
    <row r="58" spans="1:1">
      <c r="A58" t="s">
        <v>292</v>
      </c>
    </row>
    <row r="59" spans="1:1">
      <c r="A59" t="s">
        <v>231</v>
      </c>
    </row>
    <row r="60" spans="1:1">
      <c r="A60" t="s">
        <v>531</v>
      </c>
    </row>
    <row r="61" spans="1:1">
      <c r="A61" t="s">
        <v>5</v>
      </c>
    </row>
    <row r="62" spans="1:1">
      <c r="A62" t="s">
        <v>454</v>
      </c>
    </row>
    <row r="63" spans="1:1">
      <c r="A63" t="s">
        <v>457</v>
      </c>
    </row>
    <row r="64" spans="1:1">
      <c r="A64" t="s">
        <v>537</v>
      </c>
    </row>
    <row r="65" spans="1:1">
      <c r="A65" t="s">
        <v>637</v>
      </c>
    </row>
    <row r="66" spans="1:1">
      <c r="A66" t="s">
        <v>551</v>
      </c>
    </row>
    <row r="67" spans="1:1">
      <c r="A67" t="s">
        <v>685</v>
      </c>
    </row>
    <row r="68" spans="1:1">
      <c r="A68" t="s">
        <v>459</v>
      </c>
    </row>
    <row r="69" spans="1:1">
      <c r="A69" t="s">
        <v>401</v>
      </c>
    </row>
    <row r="70" spans="1:1">
      <c r="A70" t="s">
        <v>441</v>
      </c>
    </row>
    <row r="71" spans="1:1">
      <c r="A71" t="s">
        <v>198</v>
      </c>
    </row>
    <row r="72" spans="1:1">
      <c r="A72" t="s">
        <v>265</v>
      </c>
    </row>
    <row r="73" spans="1:1">
      <c r="A73" t="s">
        <v>345</v>
      </c>
    </row>
    <row r="74" spans="1:1">
      <c r="A74" t="s">
        <v>133</v>
      </c>
    </row>
    <row r="75" spans="1:1">
      <c r="A75" t="s">
        <v>129</v>
      </c>
    </row>
    <row r="76" spans="1:1">
      <c r="A76" t="s">
        <v>294</v>
      </c>
    </row>
    <row r="77" spans="1:1">
      <c r="A77" t="s">
        <v>219</v>
      </c>
    </row>
    <row r="78" spans="1:1">
      <c r="A78" t="s">
        <v>258</v>
      </c>
    </row>
    <row r="79" spans="1:1">
      <c r="A79" t="s">
        <v>142</v>
      </c>
    </row>
    <row r="80" spans="1:1">
      <c r="A80" t="s">
        <v>769</v>
      </c>
    </row>
    <row r="81" spans="1:1">
      <c r="A81" t="s">
        <v>247</v>
      </c>
    </row>
    <row r="82" spans="1:1">
      <c r="A82" t="s">
        <v>433</v>
      </c>
    </row>
    <row r="83" spans="1:1">
      <c r="A83" t="s">
        <v>295</v>
      </c>
    </row>
    <row r="84" spans="1:1">
      <c r="A84" t="s">
        <v>285</v>
      </c>
    </row>
    <row r="85" spans="1:1">
      <c r="A85" t="s">
        <v>178</v>
      </c>
    </row>
    <row r="86" spans="1:1">
      <c r="A86" t="s">
        <v>195</v>
      </c>
    </row>
    <row r="87" spans="1:1">
      <c r="A87" t="s">
        <v>348</v>
      </c>
    </row>
    <row r="88" spans="1:1">
      <c r="A88" t="s">
        <v>670</v>
      </c>
    </row>
    <row r="89" spans="1:1">
      <c r="A89" t="s">
        <v>185</v>
      </c>
    </row>
    <row r="90" spans="1:1">
      <c r="A90" t="s">
        <v>7</v>
      </c>
    </row>
    <row r="91" spans="1:1">
      <c r="A91" t="s">
        <v>444</v>
      </c>
    </row>
    <row r="92" spans="1:1">
      <c r="A92" t="s">
        <v>434</v>
      </c>
    </row>
    <row r="93" spans="1:1">
      <c r="A93" t="s">
        <v>253</v>
      </c>
    </row>
    <row r="94" spans="1:1">
      <c r="A94" t="s">
        <v>242</v>
      </c>
    </row>
    <row r="95" spans="1:1">
      <c r="A95" t="s">
        <v>151</v>
      </c>
    </row>
    <row r="96" spans="1:1">
      <c r="A96" t="s">
        <v>196</v>
      </c>
    </row>
    <row r="97" spans="1:1">
      <c r="A97" t="s">
        <v>430</v>
      </c>
    </row>
    <row r="98" spans="1:1">
      <c r="A98" t="s">
        <v>701</v>
      </c>
    </row>
    <row r="99" spans="1:1">
      <c r="A99" t="s">
        <v>721</v>
      </c>
    </row>
    <row r="100" spans="1:1">
      <c r="A100" t="s">
        <v>529</v>
      </c>
    </row>
    <row r="101" spans="1:1">
      <c r="A101" t="s">
        <v>676</v>
      </c>
    </row>
    <row r="102" spans="1:1">
      <c r="A102" t="s">
        <v>222</v>
      </c>
    </row>
    <row r="103" spans="1:1">
      <c r="A103" t="s">
        <v>479</v>
      </c>
    </row>
    <row r="104" spans="1:1">
      <c r="A104" t="s">
        <v>205</v>
      </c>
    </row>
    <row r="105" spans="1:1">
      <c r="A105" t="s">
        <v>220</v>
      </c>
    </row>
    <row r="106" spans="1:1">
      <c r="A106" t="s">
        <v>112</v>
      </c>
    </row>
    <row r="107" spans="1:1">
      <c r="A107" t="s">
        <v>536</v>
      </c>
    </row>
    <row r="108" spans="1:1">
      <c r="A108" t="s">
        <v>249</v>
      </c>
    </row>
    <row r="109" spans="1:1">
      <c r="A109" t="s">
        <v>722</v>
      </c>
    </row>
    <row r="110" spans="1:1">
      <c r="A110" t="s">
        <v>733</v>
      </c>
    </row>
    <row r="111" spans="1:1">
      <c r="A111" t="s">
        <v>746</v>
      </c>
    </row>
    <row r="112" spans="1:1">
      <c r="A112" t="s">
        <v>435</v>
      </c>
    </row>
    <row r="113" spans="1:1">
      <c r="A113" t="s">
        <v>702</v>
      </c>
    </row>
    <row r="114" spans="1:1">
      <c r="A114" t="s">
        <v>228</v>
      </c>
    </row>
    <row r="115" spans="1:1">
      <c r="A115" t="s">
        <v>92</v>
      </c>
    </row>
    <row r="116" spans="1:1">
      <c r="A116" t="s">
        <v>229</v>
      </c>
    </row>
    <row r="117" spans="1:1">
      <c r="A117" t="s">
        <v>686</v>
      </c>
    </row>
    <row r="118" spans="1:1">
      <c r="A118" t="s">
        <v>141</v>
      </c>
    </row>
    <row r="119" spans="1:1">
      <c r="A119" t="s">
        <v>42</v>
      </c>
    </row>
    <row r="120" spans="1:1">
      <c r="A120" t="s">
        <v>193</v>
      </c>
    </row>
    <row r="121" spans="1:1">
      <c r="A121" t="s">
        <v>747</v>
      </c>
    </row>
    <row r="122" spans="1:1">
      <c r="A122" t="s">
        <v>209</v>
      </c>
    </row>
    <row r="123" spans="1:1">
      <c r="A123" t="s">
        <v>674</v>
      </c>
    </row>
    <row r="124" spans="1:1">
      <c r="A124" t="s">
        <v>724</v>
      </c>
    </row>
    <row r="125" spans="1:1">
      <c r="A125" t="s">
        <v>6</v>
      </c>
    </row>
    <row r="126" spans="1:1">
      <c r="A126" t="s">
        <v>748</v>
      </c>
    </row>
    <row r="127" spans="1:1">
      <c r="A127" t="s">
        <v>267</v>
      </c>
    </row>
    <row r="128" spans="1:1">
      <c r="A128" t="s">
        <v>190</v>
      </c>
    </row>
    <row r="129" spans="1:1">
      <c r="A129" t="s">
        <v>484</v>
      </c>
    </row>
    <row r="130" spans="1:1">
      <c r="A130" t="s">
        <v>358</v>
      </c>
    </row>
    <row r="131" spans="1:1">
      <c r="A131" t="s">
        <v>749</v>
      </c>
    </row>
    <row r="132" spans="1:1">
      <c r="A132" t="s">
        <v>283</v>
      </c>
    </row>
    <row r="133" spans="1:1">
      <c r="A133" t="s">
        <v>10</v>
      </c>
    </row>
    <row r="134" spans="1:1">
      <c r="A134" t="s">
        <v>284</v>
      </c>
    </row>
    <row r="135" spans="1:1">
      <c r="A135" t="s">
        <v>735</v>
      </c>
    </row>
    <row r="136" spans="1:1">
      <c r="A136" t="s">
        <v>239</v>
      </c>
    </row>
    <row r="137" spans="1:1">
      <c r="A137" t="s">
        <v>629</v>
      </c>
    </row>
    <row r="138" spans="1:1">
      <c r="A138" t="s">
        <v>41</v>
      </c>
    </row>
    <row r="139" spans="1:1">
      <c r="A139" t="s">
        <v>192</v>
      </c>
    </row>
    <row r="140" spans="1:1">
      <c r="A140" t="s">
        <v>227</v>
      </c>
    </row>
    <row r="141" spans="1:1">
      <c r="A141" t="s">
        <v>1</v>
      </c>
    </row>
    <row r="142" spans="1:1">
      <c r="A142" t="s">
        <v>277</v>
      </c>
    </row>
    <row r="143" spans="1:1">
      <c r="A143" t="s">
        <v>1263</v>
      </c>
    </row>
    <row r="144" spans="1:1">
      <c r="A144" t="s">
        <v>57</v>
      </c>
    </row>
    <row r="145" spans="1:1">
      <c r="A145" t="s">
        <v>25</v>
      </c>
    </row>
    <row r="146" spans="1:1">
      <c r="A146" t="s">
        <v>236</v>
      </c>
    </row>
    <row r="147" spans="1:1">
      <c r="A147" t="s">
        <v>473</v>
      </c>
    </row>
    <row r="148" spans="1:1">
      <c r="A148" t="s">
        <v>232</v>
      </c>
    </row>
    <row r="149" spans="1:1">
      <c r="A149" t="s">
        <v>463</v>
      </c>
    </row>
    <row r="150" spans="1:1">
      <c r="A150" t="s">
        <v>677</v>
      </c>
    </row>
    <row r="151" spans="1:1">
      <c r="A151" t="s">
        <v>259</v>
      </c>
    </row>
    <row r="152" spans="1:1">
      <c r="A152" t="s">
        <v>447</v>
      </c>
    </row>
    <row r="153" spans="1:1">
      <c r="A153" t="s">
        <v>633</v>
      </c>
    </row>
    <row r="154" spans="1:1">
      <c r="A154" t="s">
        <v>519</v>
      </c>
    </row>
    <row r="155" spans="1:1">
      <c r="A155" t="s">
        <v>155</v>
      </c>
    </row>
    <row r="156" spans="1:1">
      <c r="A156" t="s">
        <v>118</v>
      </c>
    </row>
    <row r="157" spans="1:1">
      <c r="A157" t="s">
        <v>326</v>
      </c>
    </row>
    <row r="158" spans="1:1">
      <c r="A158" t="s">
        <v>486</v>
      </c>
    </row>
    <row r="159" spans="1:1">
      <c r="A159" t="s">
        <v>344</v>
      </c>
    </row>
    <row r="160" spans="1:1">
      <c r="A160" t="s">
        <v>194</v>
      </c>
    </row>
    <row r="161" spans="1:1">
      <c r="A161" t="s">
        <v>750</v>
      </c>
    </row>
    <row r="162" spans="1:1">
      <c r="A162" t="s">
        <v>470</v>
      </c>
    </row>
    <row r="163" spans="1:1">
      <c r="A163" t="s">
        <v>218</v>
      </c>
    </row>
    <row r="164" spans="1:1">
      <c r="A164" t="s">
        <v>252</v>
      </c>
    </row>
    <row r="165" spans="1:1">
      <c r="A165" t="s">
        <v>468</v>
      </c>
    </row>
    <row r="166" spans="1:1">
      <c r="A166" t="s">
        <v>764</v>
      </c>
    </row>
    <row r="167" spans="1:1">
      <c r="A167" t="s">
        <v>119</v>
      </c>
    </row>
    <row r="168" spans="1:1">
      <c r="A168" t="s">
        <v>395</v>
      </c>
    </row>
    <row r="169" spans="1:1">
      <c r="A169" t="s">
        <v>76</v>
      </c>
    </row>
    <row r="170" spans="1:1">
      <c r="A170" t="s">
        <v>525</v>
      </c>
    </row>
    <row r="171" spans="1:1">
      <c r="A171" t="s">
        <v>237</v>
      </c>
    </row>
    <row r="172" spans="1:1">
      <c r="A172" t="s">
        <v>767</v>
      </c>
    </row>
    <row r="173" spans="1:1">
      <c r="A173" t="s">
        <v>532</v>
      </c>
    </row>
    <row r="174" spans="1:1">
      <c r="A174" t="s">
        <v>273</v>
      </c>
    </row>
    <row r="175" spans="1:1">
      <c r="A175" t="s">
        <v>264</v>
      </c>
    </row>
    <row r="176" spans="1:1">
      <c r="A176" t="s">
        <v>173</v>
      </c>
    </row>
    <row r="177" spans="1:1">
      <c r="A177" t="s">
        <v>523</v>
      </c>
    </row>
    <row r="178" spans="1:1">
      <c r="A178" t="s">
        <v>206</v>
      </c>
    </row>
    <row r="179" spans="1:1">
      <c r="A179" t="s">
        <v>342</v>
      </c>
    </row>
    <row r="180" spans="1:1">
      <c r="A180" t="s">
        <v>293</v>
      </c>
    </row>
    <row r="181" spans="1:1">
      <c r="A181" t="s">
        <v>753</v>
      </c>
    </row>
    <row r="182" spans="1:1">
      <c r="A182" t="s">
        <v>217</v>
      </c>
    </row>
    <row r="183" spans="1:1">
      <c r="A183" t="s">
        <v>396</v>
      </c>
    </row>
    <row r="184" spans="1:1">
      <c r="A184" t="s">
        <v>472</v>
      </c>
    </row>
    <row r="185" spans="1:1">
      <c r="A185" t="s">
        <v>250</v>
      </c>
    </row>
    <row r="186" spans="1:1">
      <c r="A186" t="s">
        <v>754</v>
      </c>
    </row>
    <row r="187" spans="1:1">
      <c r="A187" t="s">
        <v>2</v>
      </c>
    </row>
    <row r="188" spans="1:1">
      <c r="A188" t="s">
        <v>210</v>
      </c>
    </row>
    <row r="189" spans="1:1">
      <c r="A189" t="s">
        <v>632</v>
      </c>
    </row>
    <row r="190" spans="1:1">
      <c r="A190" t="s">
        <v>71</v>
      </c>
    </row>
    <row r="191" spans="1:1">
      <c r="A191" t="s">
        <v>755</v>
      </c>
    </row>
    <row r="192" spans="1:1">
      <c r="A192" t="s">
        <v>648</v>
      </c>
    </row>
    <row r="193" spans="1:1">
      <c r="A193" t="s">
        <v>460</v>
      </c>
    </row>
    <row r="194" spans="1:1">
      <c r="A194" t="s">
        <v>341</v>
      </c>
    </row>
    <row r="195" spans="1:1">
      <c r="A195" t="s">
        <v>224</v>
      </c>
    </row>
    <row r="196" spans="1:1">
      <c r="A196" t="s">
        <v>146</v>
      </c>
    </row>
    <row r="197" spans="1:1">
      <c r="A197" t="s">
        <v>380</v>
      </c>
    </row>
    <row r="198" spans="1:1">
      <c r="A198" t="s">
        <v>397</v>
      </c>
    </row>
    <row r="199" spans="1:1">
      <c r="A199" t="s">
        <v>538</v>
      </c>
    </row>
    <row r="200" spans="1:1">
      <c r="A200" t="s">
        <v>359</v>
      </c>
    </row>
    <row r="201" spans="1:1">
      <c r="A201" t="s">
        <v>268</v>
      </c>
    </row>
    <row r="202" spans="1:1">
      <c r="A202" t="s">
        <v>226</v>
      </c>
    </row>
    <row r="203" spans="1:1">
      <c r="A203" t="s">
        <v>706</v>
      </c>
    </row>
    <row r="204" spans="1:1">
      <c r="A204" t="s">
        <v>11</v>
      </c>
    </row>
    <row r="205" spans="1:1">
      <c r="A205" t="s">
        <v>14</v>
      </c>
    </row>
    <row r="206" spans="1:1">
      <c r="A206" t="s">
        <v>266</v>
      </c>
    </row>
    <row r="207" spans="1:1">
      <c r="A207" t="s">
        <v>245</v>
      </c>
    </row>
    <row r="208" spans="1:1">
      <c r="A208" t="s">
        <v>191</v>
      </c>
    </row>
    <row r="209" spans="1:1">
      <c r="A209" t="s">
        <v>458</v>
      </c>
    </row>
    <row r="210" spans="1:1">
      <c r="A210" t="s">
        <v>480</v>
      </c>
    </row>
    <row r="211" spans="1:1">
      <c r="A211" t="s">
        <v>28</v>
      </c>
    </row>
    <row r="212" spans="1:1">
      <c r="A212" t="s">
        <v>667</v>
      </c>
    </row>
    <row r="213" spans="1:1">
      <c r="A213" t="s">
        <v>471</v>
      </c>
    </row>
    <row r="214" spans="1:1">
      <c r="A214" t="s">
        <v>291</v>
      </c>
    </row>
    <row r="215" spans="1:1">
      <c r="A215" t="s">
        <v>533</v>
      </c>
    </row>
    <row r="216" spans="1:1">
      <c r="A216" t="s">
        <v>0</v>
      </c>
    </row>
    <row r="217" spans="1:1">
      <c r="A217" t="s">
        <v>52</v>
      </c>
    </row>
    <row r="218" spans="1:1">
      <c r="A218" t="s">
        <v>708</v>
      </c>
    </row>
    <row r="219" spans="1:1">
      <c r="A219" t="s">
        <v>535</v>
      </c>
    </row>
    <row r="220" spans="1:1">
      <c r="A220" t="s">
        <v>106</v>
      </c>
    </row>
    <row r="221" spans="1:1">
      <c r="A221" t="s">
        <v>132</v>
      </c>
    </row>
    <row r="222" spans="1:1">
      <c r="A222" t="s">
        <v>462</v>
      </c>
    </row>
    <row r="223" spans="1:1">
      <c r="A223" t="s">
        <v>398</v>
      </c>
    </row>
    <row r="224" spans="1:1">
      <c r="A224" t="s">
        <v>9</v>
      </c>
    </row>
    <row r="225" spans="1:1">
      <c r="A225" t="s">
        <v>739</v>
      </c>
    </row>
    <row r="226" spans="1:1">
      <c r="A226" t="s">
        <v>223</v>
      </c>
    </row>
    <row r="227" spans="1:1">
      <c r="A227" t="s">
        <v>631</v>
      </c>
    </row>
    <row r="228" spans="1:1">
      <c r="A228" t="s">
        <v>244</v>
      </c>
    </row>
    <row r="229" spans="1:1">
      <c r="A229" t="s">
        <v>145</v>
      </c>
    </row>
    <row r="230" spans="1:1">
      <c r="A230" t="s">
        <v>332</v>
      </c>
    </row>
    <row r="231" spans="1:1">
      <c r="A231" t="s">
        <v>759</v>
      </c>
    </row>
    <row r="232" spans="1:1">
      <c r="A232" t="s">
        <v>272</v>
      </c>
    </row>
    <row r="233" spans="1:1">
      <c r="A233" t="s">
        <v>399</v>
      </c>
    </row>
    <row r="234" spans="1:1">
      <c r="A234" t="s">
        <v>207</v>
      </c>
    </row>
    <row r="235" spans="1:1">
      <c r="A235" t="s">
        <v>251</v>
      </c>
    </row>
    <row r="236" spans="1:1">
      <c r="A236" t="s">
        <v>340</v>
      </c>
    </row>
    <row r="237" spans="1:1">
      <c r="A237" t="s">
        <v>555</v>
      </c>
    </row>
    <row r="238" spans="1:1">
      <c r="A238" t="s">
        <v>211</v>
      </c>
    </row>
    <row r="239" spans="1:1">
      <c r="A239" t="s">
        <v>465</v>
      </c>
    </row>
    <row r="240" spans="1:1">
      <c r="A240" t="s">
        <v>204</v>
      </c>
    </row>
    <row r="241" spans="1:1">
      <c r="A241" t="s">
        <v>678</v>
      </c>
    </row>
    <row r="242" spans="1:1">
      <c r="A242" t="s">
        <v>515</v>
      </c>
    </row>
    <row r="243" spans="1:1">
      <c r="A243" t="s">
        <v>487</v>
      </c>
    </row>
    <row r="244" spans="1:1">
      <c r="A244" t="s">
        <v>69</v>
      </c>
    </row>
    <row r="245" spans="1:1">
      <c r="A245" t="s">
        <v>3</v>
      </c>
    </row>
    <row r="246" spans="1:1">
      <c r="A246" t="s">
        <v>2135</v>
      </c>
    </row>
    <row r="247" spans="1:1">
      <c r="A247" t="s">
        <v>215</v>
      </c>
    </row>
    <row r="248" spans="1:1">
      <c r="A248" t="s">
        <v>711</v>
      </c>
    </row>
    <row r="249" spans="1:1">
      <c r="A249" t="s">
        <v>124</v>
      </c>
    </row>
    <row r="250" spans="1:1">
      <c r="A250" t="s">
        <v>450</v>
      </c>
    </row>
    <row r="251" spans="1:1">
      <c r="A251" t="s">
        <v>339</v>
      </c>
    </row>
    <row r="252" spans="1:1">
      <c r="A252" t="s">
        <v>692</v>
      </c>
    </row>
    <row r="253" spans="1:1">
      <c r="A253" t="s">
        <v>635</v>
      </c>
    </row>
    <row r="254" spans="1:1">
      <c r="A254" t="s">
        <v>411</v>
      </c>
    </row>
    <row r="255" spans="1:1">
      <c r="A255" t="s">
        <v>296</v>
      </c>
    </row>
    <row r="256" spans="1:1">
      <c r="A256" t="s">
        <v>170</v>
      </c>
    </row>
    <row r="257" spans="1:1">
      <c r="A257" t="s">
        <v>248</v>
      </c>
    </row>
    <row r="258" spans="1:1">
      <c r="A258" t="s">
        <v>534</v>
      </c>
    </row>
    <row r="259" spans="1:1">
      <c r="A259" t="s">
        <v>254</v>
      </c>
    </row>
    <row r="260" spans="1:1">
      <c r="A260" t="s">
        <v>509</v>
      </c>
    </row>
    <row r="261" spans="1:1">
      <c r="A261" t="s">
        <v>334</v>
      </c>
    </row>
    <row r="262" spans="1:1">
      <c r="A262" t="s">
        <v>62</v>
      </c>
    </row>
    <row r="263" spans="1:1">
      <c r="A263" t="s">
        <v>741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B7B66-C271-44EF-84BA-B5DBF66405D7}">
  <sheetPr codeName="Sayfa2"/>
  <dimension ref="A1:A266"/>
  <sheetViews>
    <sheetView topLeftCell="A99" workbookViewId="0">
      <selection activeCell="A118" sqref="A1:A1048576"/>
    </sheetView>
  </sheetViews>
  <sheetFormatPr defaultRowHeight="15"/>
  <sheetData>
    <row r="1" spans="1:1">
      <c r="A1" t="s">
        <v>2134</v>
      </c>
    </row>
    <row r="2" spans="1:1">
      <c r="A2" t="s">
        <v>666</v>
      </c>
    </row>
    <row r="3" spans="1:1">
      <c r="A3" t="s">
        <v>518</v>
      </c>
    </row>
    <row r="4" spans="1:1">
      <c r="A4" t="s">
        <v>114</v>
      </c>
    </row>
    <row r="5" spans="1:1">
      <c r="A5" t="s">
        <v>412</v>
      </c>
    </row>
    <row r="6" spans="1:1">
      <c r="A6" t="s">
        <v>331</v>
      </c>
    </row>
    <row r="7" spans="1:1">
      <c r="A7" t="s">
        <v>39</v>
      </c>
    </row>
    <row r="8" spans="1:1">
      <c r="A8" t="s">
        <v>48</v>
      </c>
    </row>
    <row r="9" spans="1:1">
      <c r="A9" t="s">
        <v>761</v>
      </c>
    </row>
    <row r="10" spans="1:1">
      <c r="A10" t="s">
        <v>115</v>
      </c>
    </row>
    <row r="11" spans="1:1">
      <c r="A11" t="s">
        <v>126</v>
      </c>
    </row>
    <row r="12" spans="1:1">
      <c r="A12" t="s">
        <v>373</v>
      </c>
    </row>
    <row r="13" spans="1:1">
      <c r="A13" t="s">
        <v>323</v>
      </c>
    </row>
    <row r="14" spans="1:1">
      <c r="A14" t="s">
        <v>709</v>
      </c>
    </row>
    <row r="15" spans="1:1">
      <c r="A15" t="s">
        <v>774</v>
      </c>
    </row>
    <row r="16" spans="1:1">
      <c r="A16" t="s">
        <v>306</v>
      </c>
    </row>
    <row r="17" spans="1:1">
      <c r="A17" t="s">
        <v>316</v>
      </c>
    </row>
    <row r="18" spans="1:1">
      <c r="A18" t="s">
        <v>203</v>
      </c>
    </row>
    <row r="19" spans="1:1">
      <c r="A19" t="s">
        <v>102</v>
      </c>
    </row>
    <row r="20" spans="1:1">
      <c r="A20" t="s">
        <v>554</v>
      </c>
    </row>
    <row r="21" spans="1:1">
      <c r="A21" t="s">
        <v>64</v>
      </c>
    </row>
    <row r="22" spans="1:1">
      <c r="A22" t="s">
        <v>158</v>
      </c>
    </row>
    <row r="23" spans="1:1">
      <c r="A23" t="s">
        <v>134</v>
      </c>
    </row>
    <row r="24" spans="1:1">
      <c r="A24" t="s">
        <v>771</v>
      </c>
    </row>
    <row r="25" spans="1:1">
      <c r="A25" t="s">
        <v>46</v>
      </c>
    </row>
    <row r="26" spans="1:1">
      <c r="A26" t="s">
        <v>738</v>
      </c>
    </row>
    <row r="27" spans="1:1">
      <c r="A27" t="s">
        <v>547</v>
      </c>
    </row>
    <row r="28" spans="1:1">
      <c r="A28" t="s">
        <v>16</v>
      </c>
    </row>
    <row r="29" spans="1:1">
      <c r="A29" t="s">
        <v>55</v>
      </c>
    </row>
    <row r="30" spans="1:1">
      <c r="A30" t="s">
        <v>730</v>
      </c>
    </row>
    <row r="31" spans="1:1">
      <c r="A31" t="s">
        <v>321</v>
      </c>
    </row>
    <row r="32" spans="1:1">
      <c r="A32" t="s">
        <v>34</v>
      </c>
    </row>
    <row r="33" spans="1:1">
      <c r="A33" t="s">
        <v>214</v>
      </c>
    </row>
    <row r="34" spans="1:1">
      <c r="A34" t="s">
        <v>131</v>
      </c>
    </row>
    <row r="35" spans="1:1">
      <c r="A35" t="s">
        <v>413</v>
      </c>
    </row>
    <row r="36" spans="1:1">
      <c r="A36" t="s">
        <v>343</v>
      </c>
    </row>
    <row r="37" spans="1:1">
      <c r="A37" t="s">
        <v>766</v>
      </c>
    </row>
    <row r="38" spans="1:1">
      <c r="A38" t="s">
        <v>147</v>
      </c>
    </row>
    <row r="39" spans="1:1">
      <c r="A39" t="s">
        <v>260</v>
      </c>
    </row>
    <row r="40" spans="1:1">
      <c r="A40" t="s">
        <v>330</v>
      </c>
    </row>
    <row r="41" spans="1:1">
      <c r="A41" t="s">
        <v>665</v>
      </c>
    </row>
    <row r="42" spans="1:1">
      <c r="A42" t="s">
        <v>165</v>
      </c>
    </row>
    <row r="43" spans="1:1">
      <c r="A43" t="s">
        <v>103</v>
      </c>
    </row>
    <row r="44" spans="1:1">
      <c r="A44" t="s">
        <v>122</v>
      </c>
    </row>
    <row r="45" spans="1:1">
      <c r="A45" t="s">
        <v>128</v>
      </c>
    </row>
    <row r="46" spans="1:1">
      <c r="A46" t="s">
        <v>74</v>
      </c>
    </row>
    <row r="47" spans="1:1">
      <c r="A47" t="s">
        <v>35</v>
      </c>
    </row>
    <row r="48" spans="1:1">
      <c r="A48" t="s">
        <v>20</v>
      </c>
    </row>
    <row r="49" spans="1:1">
      <c r="A49" t="s">
        <v>438</v>
      </c>
    </row>
    <row r="50" spans="1:1">
      <c r="A50" t="s">
        <v>513</v>
      </c>
    </row>
    <row r="51" spans="1:1">
      <c r="A51" t="s">
        <v>65</v>
      </c>
    </row>
    <row r="52" spans="1:1">
      <c r="A52" t="s">
        <v>51</v>
      </c>
    </row>
    <row r="53" spans="1:1">
      <c r="A53" t="s">
        <v>238</v>
      </c>
    </row>
    <row r="54" spans="1:1">
      <c r="A54" t="s">
        <v>550</v>
      </c>
    </row>
    <row r="55" spans="1:1">
      <c r="A55" t="s">
        <v>304</v>
      </c>
    </row>
    <row r="56" spans="1:1">
      <c r="A56" t="s">
        <v>315</v>
      </c>
    </row>
    <row r="57" spans="1:1">
      <c r="A57" t="s">
        <v>278</v>
      </c>
    </row>
    <row r="58" spans="1:1">
      <c r="A58" t="s">
        <v>545</v>
      </c>
    </row>
    <row r="59" spans="1:1">
      <c r="A59" t="s">
        <v>346</v>
      </c>
    </row>
    <row r="60" spans="1:1">
      <c r="A60" t="s">
        <v>671</v>
      </c>
    </row>
    <row r="61" spans="1:1">
      <c r="A61" t="s">
        <v>544</v>
      </c>
    </row>
    <row r="62" spans="1:1">
      <c r="A62" t="s">
        <v>163</v>
      </c>
    </row>
    <row r="63" spans="1:1">
      <c r="A63" t="s">
        <v>305</v>
      </c>
    </row>
    <row r="64" spans="1:1">
      <c r="A64" t="s">
        <v>716</v>
      </c>
    </row>
    <row r="65" spans="1:1">
      <c r="A65" t="s">
        <v>47</v>
      </c>
    </row>
    <row r="66" spans="1:1">
      <c r="A66" t="s">
        <v>419</v>
      </c>
    </row>
    <row r="67" spans="1:1">
      <c r="A67" t="s">
        <v>257</v>
      </c>
    </row>
    <row r="68" spans="1:1">
      <c r="A68" t="s">
        <v>15</v>
      </c>
    </row>
    <row r="69" spans="1:1">
      <c r="A69" t="s">
        <v>186</v>
      </c>
    </row>
    <row r="70" spans="1:1">
      <c r="A70" t="s">
        <v>773</v>
      </c>
    </row>
    <row r="71" spans="1:1">
      <c r="A71" t="s">
        <v>80</v>
      </c>
    </row>
    <row r="72" spans="1:1">
      <c r="A72" t="s">
        <v>540</v>
      </c>
    </row>
    <row r="73" spans="1:1">
      <c r="A73" t="s">
        <v>18</v>
      </c>
    </row>
    <row r="74" spans="1:1">
      <c r="A74" t="s">
        <v>169</v>
      </c>
    </row>
    <row r="75" spans="1:1">
      <c r="A75" t="s">
        <v>87</v>
      </c>
    </row>
    <row r="76" spans="1:1">
      <c r="A76" t="s">
        <v>638</v>
      </c>
    </row>
    <row r="77" spans="1:1">
      <c r="A77" t="s">
        <v>527</v>
      </c>
    </row>
    <row r="78" spans="1:1">
      <c r="A78" t="s">
        <v>73</v>
      </c>
    </row>
    <row r="79" spans="1:1">
      <c r="A79" t="s">
        <v>400</v>
      </c>
    </row>
    <row r="80" spans="1:1">
      <c r="A80" t="s">
        <v>503</v>
      </c>
    </row>
    <row r="81" spans="1:1">
      <c r="A81" t="s">
        <v>96</v>
      </c>
    </row>
    <row r="82" spans="1:1">
      <c r="A82" t="s">
        <v>105</v>
      </c>
    </row>
    <row r="83" spans="1:1">
      <c r="A83" t="s">
        <v>95</v>
      </c>
    </row>
    <row r="84" spans="1:1">
      <c r="A84" t="s">
        <v>543</v>
      </c>
    </row>
    <row r="85" spans="1:1">
      <c r="A85" t="s">
        <v>177</v>
      </c>
    </row>
    <row r="86" spans="1:1">
      <c r="A86" t="s">
        <v>517</v>
      </c>
    </row>
    <row r="87" spans="1:1">
      <c r="A87" t="s">
        <v>256</v>
      </c>
    </row>
    <row r="88" spans="1:1">
      <c r="A88" t="s">
        <v>60</v>
      </c>
    </row>
    <row r="89" spans="1:1">
      <c r="A89" t="s">
        <v>298</v>
      </c>
    </row>
    <row r="90" spans="1:1">
      <c r="A90" t="s">
        <v>176</v>
      </c>
    </row>
    <row r="91" spans="1:1">
      <c r="A91" t="s">
        <v>335</v>
      </c>
    </row>
    <row r="92" spans="1:1">
      <c r="A92" t="s">
        <v>282</v>
      </c>
    </row>
    <row r="93" spans="1:1">
      <c r="A93" t="s">
        <v>389</v>
      </c>
    </row>
    <row r="94" spans="1:1">
      <c r="A94" t="s">
        <v>116</v>
      </c>
    </row>
    <row r="95" spans="1:1">
      <c r="A95" t="s">
        <v>125</v>
      </c>
    </row>
    <row r="96" spans="1:1">
      <c r="A96" t="s">
        <v>742</v>
      </c>
    </row>
    <row r="97" spans="1:1">
      <c r="A97" t="s">
        <v>760</v>
      </c>
    </row>
    <row r="98" spans="1:1">
      <c r="A98" t="s">
        <v>53</v>
      </c>
    </row>
    <row r="99" spans="1:1">
      <c r="A99" t="s">
        <v>717</v>
      </c>
    </row>
    <row r="100" spans="1:1">
      <c r="A100" t="s">
        <v>762</v>
      </c>
    </row>
    <row r="101" spans="1:1">
      <c r="A101" t="s">
        <v>429</v>
      </c>
    </row>
    <row r="102" spans="1:1">
      <c r="A102" t="s">
        <v>135</v>
      </c>
    </row>
    <row r="103" spans="1:1">
      <c r="A103" t="s">
        <v>485</v>
      </c>
    </row>
    <row r="104" spans="1:1">
      <c r="A104" t="s">
        <v>469</v>
      </c>
    </row>
    <row r="105" spans="1:1">
      <c r="A105" t="s">
        <v>731</v>
      </c>
    </row>
    <row r="106" spans="1:1">
      <c r="A106" t="s">
        <v>451</v>
      </c>
    </row>
    <row r="107" spans="1:1">
      <c r="A107" t="s">
        <v>528</v>
      </c>
    </row>
    <row r="108" spans="1:1">
      <c r="A108" t="s">
        <v>49</v>
      </c>
    </row>
    <row r="109" spans="1:1">
      <c r="A109" t="s">
        <v>402</v>
      </c>
    </row>
    <row r="110" spans="1:1">
      <c r="A110" t="s">
        <v>136</v>
      </c>
    </row>
    <row r="111" spans="1:1">
      <c r="A111" t="s">
        <v>772</v>
      </c>
    </row>
    <row r="112" spans="1:1">
      <c r="A112" t="s">
        <v>156</v>
      </c>
    </row>
    <row r="113" spans="1:1">
      <c r="A113" t="s">
        <v>40</v>
      </c>
    </row>
    <row r="114" spans="1:1">
      <c r="A114" t="s">
        <v>83</v>
      </c>
    </row>
    <row r="115" spans="1:1">
      <c r="A115" t="s">
        <v>415</v>
      </c>
    </row>
    <row r="116" spans="1:1">
      <c r="A116" t="s">
        <v>234</v>
      </c>
    </row>
    <row r="117" spans="1:1">
      <c r="A117" t="s">
        <v>72</v>
      </c>
    </row>
    <row r="118" spans="1:1">
      <c r="A118" t="s">
        <v>67</v>
      </c>
    </row>
    <row r="119" spans="1:1">
      <c r="A119" t="s">
        <v>403</v>
      </c>
    </row>
    <row r="120" spans="1:1">
      <c r="A120" t="s">
        <v>174</v>
      </c>
    </row>
    <row r="121" spans="1:1">
      <c r="A121" t="s">
        <v>744</v>
      </c>
    </row>
    <row r="122" spans="1:1">
      <c r="A122" t="s">
        <v>81</v>
      </c>
    </row>
    <row r="123" spans="1:1">
      <c r="A123" t="s">
        <v>508</v>
      </c>
    </row>
    <row r="124" spans="1:1">
      <c r="A124" t="s">
        <v>329</v>
      </c>
    </row>
    <row r="125" spans="1:1">
      <c r="A125" t="s">
        <v>320</v>
      </c>
    </row>
    <row r="126" spans="1:1">
      <c r="A126" t="s">
        <v>668</v>
      </c>
    </row>
    <row r="127" spans="1:1">
      <c r="A127" t="s">
        <v>160</v>
      </c>
    </row>
    <row r="128" spans="1:1">
      <c r="A128" t="s">
        <v>361</v>
      </c>
    </row>
    <row r="129" spans="1:1">
      <c r="A129" t="s">
        <v>187</v>
      </c>
    </row>
    <row r="130" spans="1:1">
      <c r="A130" t="s">
        <v>23</v>
      </c>
    </row>
    <row r="131" spans="1:1">
      <c r="A131" t="s">
        <v>110</v>
      </c>
    </row>
    <row r="132" spans="1:1">
      <c r="A132" t="s">
        <v>309</v>
      </c>
    </row>
    <row r="133" spans="1:1">
      <c r="A133" t="s">
        <v>673</v>
      </c>
    </row>
    <row r="134" spans="1:1">
      <c r="A134" t="s">
        <v>464</v>
      </c>
    </row>
    <row r="135" spans="1:1">
      <c r="A135" t="s">
        <v>154</v>
      </c>
    </row>
    <row r="136" spans="1:1">
      <c r="A136" t="s">
        <v>452</v>
      </c>
    </row>
    <row r="137" spans="1:1">
      <c r="A137" t="s">
        <v>36</v>
      </c>
    </row>
    <row r="138" spans="1:1">
      <c r="A138" t="s">
        <v>109</v>
      </c>
    </row>
    <row r="139" spans="1:1">
      <c r="A139" t="s">
        <v>336</v>
      </c>
    </row>
    <row r="140" spans="1:1">
      <c r="A140" t="s">
        <v>280</v>
      </c>
    </row>
    <row r="141" spans="1:1">
      <c r="A141" t="s">
        <v>104</v>
      </c>
    </row>
    <row r="142" spans="1:1">
      <c r="A142" t="s">
        <v>379</v>
      </c>
    </row>
    <row r="143" spans="1:1">
      <c r="A143" t="s">
        <v>552</v>
      </c>
    </row>
    <row r="144" spans="1:1">
      <c r="A144" t="s">
        <v>338</v>
      </c>
    </row>
    <row r="145" spans="1:1">
      <c r="A145" t="s">
        <v>172</v>
      </c>
    </row>
    <row r="146" spans="1:1">
      <c r="A146" t="s">
        <v>271</v>
      </c>
    </row>
    <row r="147" spans="1:1">
      <c r="A147" t="s">
        <v>166</v>
      </c>
    </row>
    <row r="148" spans="1:1">
      <c r="A148" t="s">
        <v>319</v>
      </c>
    </row>
    <row r="149" spans="1:1">
      <c r="A149" t="s">
        <v>290</v>
      </c>
    </row>
    <row r="150" spans="1:1">
      <c r="A150" t="s">
        <v>78</v>
      </c>
    </row>
    <row r="151" spans="1:1">
      <c r="A151" t="s">
        <v>68</v>
      </c>
    </row>
    <row r="152" spans="1:1">
      <c r="A152" t="s">
        <v>548</v>
      </c>
    </row>
    <row r="153" spans="1:1">
      <c r="A153" t="s">
        <v>22</v>
      </c>
    </row>
    <row r="154" spans="1:1">
      <c r="A154" t="s">
        <v>725</v>
      </c>
    </row>
    <row r="155" spans="1:1">
      <c r="A155" t="s">
        <v>347</v>
      </c>
    </row>
    <row r="156" spans="1:1">
      <c r="A156" t="s">
        <v>45</v>
      </c>
    </row>
    <row r="157" spans="1:1">
      <c r="A157" t="s">
        <v>94</v>
      </c>
    </row>
    <row r="158" spans="1:1">
      <c r="A158" t="s">
        <v>88</v>
      </c>
    </row>
    <row r="159" spans="1:1">
      <c r="A159" t="s">
        <v>307</v>
      </c>
    </row>
    <row r="160" spans="1:1">
      <c r="A160" t="s">
        <v>481</v>
      </c>
    </row>
    <row r="161" spans="1:1">
      <c r="A161" t="s">
        <v>225</v>
      </c>
    </row>
    <row r="162" spans="1:1">
      <c r="A162" t="s">
        <v>161</v>
      </c>
    </row>
    <row r="163" spans="1:1">
      <c r="A163" t="s">
        <v>98</v>
      </c>
    </row>
    <row r="164" spans="1:1">
      <c r="A164" t="s">
        <v>297</v>
      </c>
    </row>
    <row r="165" spans="1:1">
      <c r="A165" t="s">
        <v>448</v>
      </c>
    </row>
    <row r="166" spans="1:1">
      <c r="A166" t="s">
        <v>121</v>
      </c>
    </row>
    <row r="167" spans="1:1">
      <c r="A167" t="s">
        <v>382</v>
      </c>
    </row>
    <row r="168" spans="1:1">
      <c r="A168" t="s">
        <v>634</v>
      </c>
    </row>
    <row r="169" spans="1:1">
      <c r="A169" t="s">
        <v>324</v>
      </c>
    </row>
    <row r="170" spans="1:1">
      <c r="A170" t="s">
        <v>541</v>
      </c>
    </row>
    <row r="171" spans="1:1">
      <c r="A171" t="s">
        <v>70</v>
      </c>
    </row>
    <row r="172" spans="1:1">
      <c r="A172" t="s">
        <v>522</v>
      </c>
    </row>
    <row r="173" spans="1:1">
      <c r="A173" t="s">
        <v>392</v>
      </c>
    </row>
    <row r="174" spans="1:1">
      <c r="A174" t="s">
        <v>182</v>
      </c>
    </row>
    <row r="175" spans="1:1">
      <c r="A175" t="s">
        <v>188</v>
      </c>
    </row>
    <row r="176" spans="1:1">
      <c r="A176" t="s">
        <v>303</v>
      </c>
    </row>
    <row r="177" spans="1:1">
      <c r="A177" t="s">
        <v>768</v>
      </c>
    </row>
    <row r="178" spans="1:1">
      <c r="A178" t="s">
        <v>157</v>
      </c>
    </row>
    <row r="179" spans="1:1">
      <c r="A179" t="s">
        <v>84</v>
      </c>
    </row>
    <row r="180" spans="1:1">
      <c r="A180" t="s">
        <v>13</v>
      </c>
    </row>
    <row r="181" spans="1:1">
      <c r="A181" t="s">
        <v>751</v>
      </c>
    </row>
    <row r="182" spans="1:1">
      <c r="A182" t="s">
        <v>66</v>
      </c>
    </row>
    <row r="183" spans="1:1">
      <c r="A183" t="s">
        <v>514</v>
      </c>
    </row>
    <row r="184" spans="1:1">
      <c r="A184" t="s">
        <v>440</v>
      </c>
    </row>
    <row r="185" spans="1:1">
      <c r="A185" t="s">
        <v>417</v>
      </c>
    </row>
    <row r="186" spans="1:1">
      <c r="A186" t="s">
        <v>424</v>
      </c>
    </row>
    <row r="187" spans="1:1">
      <c r="A187" t="s">
        <v>461</v>
      </c>
    </row>
    <row r="188" spans="1:1">
      <c r="A188" t="s">
        <v>455</v>
      </c>
    </row>
    <row r="189" spans="1:1">
      <c r="A189" t="s">
        <v>97</v>
      </c>
    </row>
    <row r="190" spans="1:1">
      <c r="A190" t="s">
        <v>24</v>
      </c>
    </row>
    <row r="191" spans="1:1">
      <c r="A191" t="s">
        <v>108</v>
      </c>
    </row>
    <row r="192" spans="1:1">
      <c r="A192" t="s">
        <v>675</v>
      </c>
    </row>
    <row r="193" spans="1:1">
      <c r="A193" t="s">
        <v>175</v>
      </c>
    </row>
    <row r="194" spans="1:1">
      <c r="A194" t="s">
        <v>107</v>
      </c>
    </row>
    <row r="195" spans="1:1">
      <c r="A195" t="s">
        <v>449</v>
      </c>
    </row>
    <row r="196" spans="1:1">
      <c r="A196" t="s">
        <v>752</v>
      </c>
    </row>
    <row r="197" spans="1:1">
      <c r="A197" t="s">
        <v>183</v>
      </c>
    </row>
    <row r="198" spans="1:1">
      <c r="A198" t="s">
        <v>86</v>
      </c>
    </row>
    <row r="199" spans="1:1">
      <c r="A199" t="s">
        <v>148</v>
      </c>
    </row>
    <row r="200" spans="1:1">
      <c r="A200" t="s">
        <v>539</v>
      </c>
    </row>
    <row r="201" spans="1:1">
      <c r="A201" t="s">
        <v>89</v>
      </c>
    </row>
    <row r="202" spans="1:1">
      <c r="A202" t="s">
        <v>289</v>
      </c>
    </row>
    <row r="203" spans="1:1">
      <c r="A203" t="s">
        <v>770</v>
      </c>
    </row>
    <row r="204" spans="1:1">
      <c r="A204" t="s">
        <v>58</v>
      </c>
    </row>
    <row r="205" spans="1:1">
      <c r="A205" t="s">
        <v>127</v>
      </c>
    </row>
    <row r="206" spans="1:1">
      <c r="A206" t="s">
        <v>91</v>
      </c>
    </row>
    <row r="207" spans="1:1">
      <c r="A207" t="s">
        <v>672</v>
      </c>
    </row>
    <row r="208" spans="1:1">
      <c r="A208" t="s">
        <v>199</v>
      </c>
    </row>
    <row r="209" spans="1:1">
      <c r="A209" t="s">
        <v>408</v>
      </c>
    </row>
    <row r="210" spans="1:1">
      <c r="A210" t="s">
        <v>189</v>
      </c>
    </row>
    <row r="211" spans="1:1">
      <c r="A211" t="s">
        <v>240</v>
      </c>
    </row>
    <row r="212" spans="1:1">
      <c r="A212" t="s">
        <v>85</v>
      </c>
    </row>
    <row r="213" spans="1:1">
      <c r="A213" t="s">
        <v>167</v>
      </c>
    </row>
    <row r="214" spans="1:1">
      <c r="A214" t="s">
        <v>138</v>
      </c>
    </row>
    <row r="215" spans="1:1">
      <c r="A215" t="s">
        <v>26</v>
      </c>
    </row>
    <row r="216" spans="1:1">
      <c r="A216" t="s">
        <v>38</v>
      </c>
    </row>
    <row r="217" spans="1:1">
      <c r="A217" t="s">
        <v>322</v>
      </c>
    </row>
    <row r="218" spans="1:1">
      <c r="A218" t="s">
        <v>201</v>
      </c>
    </row>
    <row r="219" spans="1:1">
      <c r="A219" t="s">
        <v>197</v>
      </c>
    </row>
    <row r="220" spans="1:1">
      <c r="A220" t="s">
        <v>101</v>
      </c>
    </row>
    <row r="221" spans="1:1">
      <c r="A221" t="s">
        <v>511</v>
      </c>
    </row>
    <row r="222" spans="1:1">
      <c r="A222" t="s">
        <v>383</v>
      </c>
    </row>
    <row r="223" spans="1:1">
      <c r="A223" t="s">
        <v>202</v>
      </c>
    </row>
    <row r="224" spans="1:1">
      <c r="A224" t="s">
        <v>77</v>
      </c>
    </row>
    <row r="225" spans="1:1">
      <c r="A225" t="s">
        <v>279</v>
      </c>
    </row>
    <row r="226" spans="1:1">
      <c r="A226" t="s">
        <v>630</v>
      </c>
    </row>
    <row r="227" spans="1:1">
      <c r="A227" t="s">
        <v>524</v>
      </c>
    </row>
    <row r="228" spans="1:1">
      <c r="A228" t="s">
        <v>61</v>
      </c>
    </row>
    <row r="229" spans="1:1">
      <c r="A229" t="s">
        <v>153</v>
      </c>
    </row>
    <row r="230" spans="1:1">
      <c r="A230" t="s">
        <v>159</v>
      </c>
    </row>
    <row r="231" spans="1:1">
      <c r="A231" t="s">
        <v>130</v>
      </c>
    </row>
    <row r="232" spans="1:1">
      <c r="A232" t="s">
        <v>75</v>
      </c>
    </row>
    <row r="233" spans="1:1">
      <c r="A233" t="s">
        <v>311</v>
      </c>
    </row>
    <row r="234" spans="1:1">
      <c r="A234" t="s">
        <v>409</v>
      </c>
    </row>
    <row r="235" spans="1:1">
      <c r="A235" t="s">
        <v>32</v>
      </c>
    </row>
    <row r="236" spans="1:1">
      <c r="A236" t="s">
        <v>757</v>
      </c>
    </row>
    <row r="237" spans="1:1">
      <c r="A237" t="s">
        <v>694</v>
      </c>
    </row>
    <row r="238" spans="1:1">
      <c r="A238" t="s">
        <v>445</v>
      </c>
    </row>
    <row r="239" spans="1:1">
      <c r="A239" t="s">
        <v>31</v>
      </c>
    </row>
    <row r="240" spans="1:1">
      <c r="A240" t="s">
        <v>63</v>
      </c>
    </row>
    <row r="241" spans="1:1">
      <c r="A241" t="s">
        <v>82</v>
      </c>
    </row>
    <row r="242" spans="1:1">
      <c r="A242" t="s">
        <v>327</v>
      </c>
    </row>
    <row r="243" spans="1:1">
      <c r="A243" t="s">
        <v>30</v>
      </c>
    </row>
    <row r="244" spans="1:1">
      <c r="A244" t="s">
        <v>8</v>
      </c>
    </row>
    <row r="245" spans="1:1">
      <c r="A245" t="s">
        <v>442</v>
      </c>
    </row>
    <row r="246" spans="1:1">
      <c r="A246" t="s">
        <v>542</v>
      </c>
    </row>
    <row r="247" spans="1:1">
      <c r="A247" t="s">
        <v>650</v>
      </c>
    </row>
    <row r="248" spans="1:1">
      <c r="A248" t="s">
        <v>54</v>
      </c>
    </row>
    <row r="249" spans="1:1">
      <c r="A249" t="s">
        <v>79</v>
      </c>
    </row>
    <row r="250" spans="1:1">
      <c r="A250" t="s">
        <v>443</v>
      </c>
    </row>
    <row r="251" spans="1:1">
      <c r="A251" t="s">
        <v>181</v>
      </c>
    </row>
    <row r="252" spans="1:1">
      <c r="A252" t="s">
        <v>120</v>
      </c>
    </row>
    <row r="253" spans="1:1">
      <c r="A253" t="s">
        <v>152</v>
      </c>
    </row>
    <row r="254" spans="1:1">
      <c r="A254" t="s">
        <v>150</v>
      </c>
    </row>
    <row r="255" spans="1:1">
      <c r="A255" t="s">
        <v>325</v>
      </c>
    </row>
    <row r="256" spans="1:1">
      <c r="A256" t="s">
        <v>19</v>
      </c>
    </row>
    <row r="257" spans="1:1">
      <c r="A257" t="s">
        <v>453</v>
      </c>
    </row>
    <row r="258" spans="1:1">
      <c r="A258" t="s">
        <v>328</v>
      </c>
    </row>
    <row r="259" spans="1:1">
      <c r="A259" t="s">
        <v>475</v>
      </c>
    </row>
    <row r="260" spans="1:1">
      <c r="A260" t="s">
        <v>162</v>
      </c>
    </row>
    <row r="261" spans="1:1">
      <c r="A261" t="s">
        <v>2159</v>
      </c>
    </row>
    <row r="262" spans="1:1">
      <c r="A262" t="s">
        <v>488</v>
      </c>
    </row>
    <row r="263" spans="1:1">
      <c r="A263" t="s">
        <v>467</v>
      </c>
    </row>
    <row r="264" spans="1:1">
      <c r="A264" t="s">
        <v>728</v>
      </c>
    </row>
    <row r="265" spans="1:1">
      <c r="A265" t="s">
        <v>418</v>
      </c>
    </row>
    <row r="266" spans="1:1">
      <c r="A266" t="s">
        <v>763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A83C32-9DBE-4EB5-834E-BFF7FF5F33DA}">
  <sheetPr codeName="Sayfa8"/>
  <dimension ref="A1:A50"/>
  <sheetViews>
    <sheetView workbookViewId="0">
      <selection activeCell="A2" sqref="A2:A50"/>
    </sheetView>
  </sheetViews>
  <sheetFormatPr defaultRowHeight="15"/>
  <sheetData>
    <row r="1" spans="1:1">
      <c r="A1" t="s">
        <v>2134</v>
      </c>
    </row>
    <row r="2" spans="1:1">
      <c r="A2" t="s">
        <v>21</v>
      </c>
    </row>
    <row r="3" spans="1:1">
      <c r="A3" t="s">
        <v>99</v>
      </c>
    </row>
    <row r="4" spans="1:1">
      <c r="A4" t="s">
        <v>302</v>
      </c>
    </row>
    <row r="5" spans="1:1">
      <c r="A5" t="s">
        <v>688</v>
      </c>
    </row>
    <row r="6" spans="1:1">
      <c r="A6" t="s">
        <v>310</v>
      </c>
    </row>
    <row r="7" spans="1:1">
      <c r="A7" t="s">
        <v>308</v>
      </c>
    </row>
    <row r="8" spans="1:1">
      <c r="A8" t="s">
        <v>50</v>
      </c>
    </row>
    <row r="9" spans="1:1">
      <c r="A9" t="s">
        <v>388</v>
      </c>
    </row>
    <row r="10" spans="1:1">
      <c r="A10" t="s">
        <v>698</v>
      </c>
    </row>
    <row r="11" spans="1:1">
      <c r="A11" t="s">
        <v>317</v>
      </c>
    </row>
    <row r="12" spans="1:1">
      <c r="A12" t="s">
        <v>171</v>
      </c>
    </row>
    <row r="13" spans="1:1">
      <c r="A13" t="s">
        <v>29</v>
      </c>
    </row>
    <row r="14" spans="1:1">
      <c r="A14" t="s">
        <v>703</v>
      </c>
    </row>
    <row r="15" spans="1:1">
      <c r="A15" t="s">
        <v>704</v>
      </c>
    </row>
    <row r="16" spans="1:1">
      <c r="A16" t="s">
        <v>705</v>
      </c>
    </row>
    <row r="17" spans="1:1">
      <c r="A17" t="s">
        <v>707</v>
      </c>
    </row>
    <row r="18" spans="1:1">
      <c r="A18" t="s">
        <v>710</v>
      </c>
    </row>
    <row r="19" spans="1:1">
      <c r="A19" t="s">
        <v>713</v>
      </c>
    </row>
    <row r="20" spans="1:1">
      <c r="A20" t="s">
        <v>90</v>
      </c>
    </row>
    <row r="21" spans="1:1">
      <c r="A21" t="s">
        <v>300</v>
      </c>
    </row>
    <row r="22" spans="1:1">
      <c r="A22" t="s">
        <v>56</v>
      </c>
    </row>
    <row r="23" spans="1:1">
      <c r="A23" t="s">
        <v>111</v>
      </c>
    </row>
    <row r="24" spans="1:1">
      <c r="A24" t="s">
        <v>719</v>
      </c>
    </row>
    <row r="25" spans="1:1">
      <c r="A25" t="s">
        <v>720</v>
      </c>
    </row>
    <row r="26" spans="1:1">
      <c r="A26" t="s">
        <v>723</v>
      </c>
    </row>
    <row r="27" spans="1:1">
      <c r="A27" t="s">
        <v>17</v>
      </c>
    </row>
    <row r="28" spans="1:1">
      <c r="A28" t="s">
        <v>727</v>
      </c>
    </row>
    <row r="29" spans="1:1">
      <c r="A29" t="s">
        <v>59</v>
      </c>
    </row>
    <row r="30" spans="1:1">
      <c r="A30" t="s">
        <v>732</v>
      </c>
    </row>
    <row r="31" spans="1:1">
      <c r="A31" t="s">
        <v>168</v>
      </c>
    </row>
    <row r="32" spans="1:1">
      <c r="A32" t="s">
        <v>139</v>
      </c>
    </row>
    <row r="33" spans="1:1">
      <c r="A33" t="s">
        <v>734</v>
      </c>
    </row>
    <row r="34" spans="1:1">
      <c r="A34" t="s">
        <v>301</v>
      </c>
    </row>
    <row r="35" spans="1:1">
      <c r="A35" t="s">
        <v>179</v>
      </c>
    </row>
    <row r="36" spans="1:1">
      <c r="A36" t="s">
        <v>180</v>
      </c>
    </row>
    <row r="37" spans="1:1">
      <c r="A37" t="s">
        <v>313</v>
      </c>
    </row>
    <row r="38" spans="1:1">
      <c r="A38" t="s">
        <v>37</v>
      </c>
    </row>
    <row r="39" spans="1:1">
      <c r="A39" t="s">
        <v>314</v>
      </c>
    </row>
    <row r="40" spans="1:1">
      <c r="A40" t="s">
        <v>740</v>
      </c>
    </row>
    <row r="41" spans="1:1">
      <c r="A41" t="s">
        <v>43</v>
      </c>
    </row>
    <row r="42" spans="1:1">
      <c r="A42" t="s">
        <v>44</v>
      </c>
    </row>
    <row r="43" spans="1:1">
      <c r="A43" t="s">
        <v>333</v>
      </c>
    </row>
    <row r="44" spans="1:1">
      <c r="A44" t="s">
        <v>530</v>
      </c>
    </row>
    <row r="45" spans="1:1">
      <c r="A45" t="s">
        <v>422</v>
      </c>
    </row>
    <row r="46" spans="1:1">
      <c r="A46" t="s">
        <v>27</v>
      </c>
    </row>
    <row r="47" spans="1:1">
      <c r="A47" t="s">
        <v>669</v>
      </c>
    </row>
    <row r="48" spans="1:1">
      <c r="A48" t="s">
        <v>312</v>
      </c>
    </row>
    <row r="49" spans="1:1">
      <c r="A49" t="s">
        <v>33</v>
      </c>
    </row>
    <row r="50" spans="1:1">
      <c r="A50" t="s">
        <v>756</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2742D0-FDA3-49B9-899A-26380186FA37}">
  <sheetPr codeName="Sayfa12"/>
  <dimension ref="A1:X15"/>
  <sheetViews>
    <sheetView workbookViewId="0">
      <selection activeCell="A2" sqref="A2:XFD2"/>
    </sheetView>
  </sheetViews>
  <sheetFormatPr defaultRowHeight="15"/>
  <sheetData>
    <row r="1" spans="1:24" s="13" customFormat="1" ht="30" customHeight="1" thickTop="1" thickBot="1">
      <c r="A1" s="241" t="s">
        <v>2322</v>
      </c>
      <c r="B1" s="242"/>
      <c r="C1" s="242"/>
      <c r="D1" s="242"/>
      <c r="E1" s="242"/>
      <c r="F1" s="242"/>
      <c r="G1" s="242"/>
      <c r="H1" s="243"/>
      <c r="I1" s="150"/>
      <c r="J1" s="150"/>
      <c r="K1" s="150"/>
      <c r="L1" s="150"/>
      <c r="M1" s="150"/>
      <c r="N1" s="150"/>
      <c r="O1" s="150"/>
      <c r="P1" s="150"/>
      <c r="Q1" s="158">
        <f t="shared" ref="Q1:Q14" si="0">E1*G1/100</f>
        <v>0</v>
      </c>
      <c r="R1" s="166" t="str">
        <f>IF(OR(H1="", H3="", Q1=0), "", IF(H1&lt;H3, (H3-H1)/H1, ""))</f>
        <v/>
      </c>
      <c r="S1" s="191">
        <v>0</v>
      </c>
      <c r="T1" s="208">
        <f t="shared" ref="T1:T14" si="1">S1-Q1</f>
        <v>0</v>
      </c>
      <c r="U1" s="210"/>
      <c r="V1" s="211" t="str">
        <f>IFERROR(VLOOKUP(LEFT(U1,FIND(" ",U1)-1),'BTA Tarama'!$A:$K,11,0),"")</f>
        <v/>
      </c>
      <c r="W1" s="200"/>
      <c r="X1" s="209" t="str">
        <f>IF(COUNTIF('Yıldız Liste'!A:A, A1)&gt;0, "Yıldız Pazar", IF(COUNTIF('Ana Pazar Liste'!A:A, A1)&gt;0, "Ana Pazar", IF(COUNTIF('Alt Pazar Liste'!A:A, A1)&gt;0, "Alt Pazar", "")))</f>
        <v/>
      </c>
    </row>
    <row r="2" spans="1:24" s="13" customFormat="1" ht="30" customHeight="1" thickTop="1" thickBot="1">
      <c r="A2" s="125" t="s">
        <v>142</v>
      </c>
      <c r="B2" s="136" t="s">
        <v>349</v>
      </c>
      <c r="C2" s="137">
        <v>3099745984</v>
      </c>
      <c r="D2" s="137">
        <v>3000000000</v>
      </c>
      <c r="E2" s="128">
        <f>VLOOKUP(A2,'Tüm - Sektör'!$A:$H,5,0)</f>
        <v>30.288402381425641</v>
      </c>
      <c r="F2" s="128">
        <f>VLOOKUP(A2,'Tüm - Sektör'!$A:$H,6,0)</f>
        <v>20.192268254283761</v>
      </c>
      <c r="G2" s="127">
        <f>VLOOKUP(A2,'Tüm - Sektör'!$A:$H,7,0)</f>
        <v>2501.1703550000002</v>
      </c>
      <c r="H2" s="159">
        <v>1.07</v>
      </c>
      <c r="I2" s="141" t="e">
        <f>VLOOKUP(A2,'Tüm - Sektör'!$A:$H,9,0)</f>
        <v>#REF!</v>
      </c>
      <c r="J2" s="145" t="e">
        <f>VLOOKUP(A2,'Tüm - Sektör'!$A:$H,10,0)</f>
        <v>#REF!</v>
      </c>
      <c r="K2" s="146" t="e">
        <f>VLOOKUP(A2,'Tüm - Sektör'!$A:$H,11,0)</f>
        <v>#REF!</v>
      </c>
      <c r="L2" s="146" t="e">
        <f>VLOOKUP(A2,'Tüm - Sektör'!$A:$H,12,0)</f>
        <v>#REF!</v>
      </c>
      <c r="M2" s="146" t="e">
        <f>VLOOKUP(A2,'Tüm - Sektör'!$A:$H,13,0)</f>
        <v>#REF!</v>
      </c>
      <c r="N2" s="147" t="e">
        <f>VLOOKUP(A2,'Tüm - Sektör'!$A:$H,14,0)</f>
        <v>#REF!</v>
      </c>
      <c r="O2" s="148" t="e">
        <f>VLOOKUP(A2,'Tüm - Sektör'!$A:$H,15,0)</f>
        <v>#REF!</v>
      </c>
      <c r="P2" s="156" t="e">
        <f>VLOOKUP(A2,'Tüm - Sektör'!$A:$H,16,0)</f>
        <v>#REF!</v>
      </c>
      <c r="Q2" s="158">
        <f>E2*G2/100</f>
        <v>757.56454136733225</v>
      </c>
      <c r="R2" s="166" t="str">
        <f>IF(OR(H2="", BTA!H521="", Q2=0), "", IF(H2&lt;BTA!H521, (BTA!H521-H2)/H2, ""))</f>
        <v/>
      </c>
      <c r="S2" s="191">
        <v>743.40445648196157</v>
      </c>
      <c r="T2" s="208">
        <f>S2-Q2</f>
        <v>-14.160084885370679</v>
      </c>
      <c r="U2" s="222"/>
      <c r="V2" s="211" t="str">
        <f>IFERROR(VLOOKUP(LEFT(U2,FIND(" ",U2)-1),'BTA Tarama'!$A:$K,11,0),"")</f>
        <v/>
      </c>
      <c r="W2" s="200"/>
      <c r="X2" s="209" t="str">
        <f>IF(COUNTIF('Yıldız Liste'!A:A, A2)&gt;0, "Yıldız Pazar", IF(COUNTIF('Ana Pazar Liste'!A:A, A2)&gt;0, "Ana Pazar", IF(COUNTIF('Alt Pazar Liste'!A:A, A2)&gt;0, "Alt Pazar", "")))</f>
        <v>Yıldız Pazar</v>
      </c>
    </row>
    <row r="3" spans="1:24" s="13" customFormat="1" ht="30" customHeight="1" thickTop="1" thickBot="1">
      <c r="A3" s="167" t="s">
        <v>272</v>
      </c>
      <c r="B3" s="168" t="s">
        <v>352</v>
      </c>
      <c r="C3" s="169">
        <v>188976717000</v>
      </c>
      <c r="D3" s="169">
        <v>1200000000</v>
      </c>
      <c r="E3" s="128">
        <f>VLOOKUP(A3,'Tüm - Sektör'!$A:$H,5,0)</f>
        <v>0.233138668373708</v>
      </c>
      <c r="F3" s="128">
        <f>VLOOKUP(A3,'Tüm - Sektör'!$A:$H,6,0)</f>
        <v>9.4311759050852754E-4</v>
      </c>
      <c r="G3" s="127">
        <f>VLOOKUP(A3,'Tüm - Sektör'!$A:$H,7,0)</f>
        <v>825.45875799999999</v>
      </c>
      <c r="H3" s="159">
        <v>401.5</v>
      </c>
      <c r="I3" s="133" t="e">
        <f>VLOOKUP(A3,'Tüm - Sektör'!$A:$H,9,0)</f>
        <v>#REF!</v>
      </c>
      <c r="J3" s="132" t="e">
        <f>VLOOKUP(A3,'Tüm - Sektör'!$A:$H,10,0)</f>
        <v>#REF!</v>
      </c>
      <c r="K3" s="133" t="e">
        <f>VLOOKUP(A3,'Tüm - Sektör'!$A:$H,11,0)</f>
        <v>#REF!</v>
      </c>
      <c r="L3" s="133" t="e">
        <f>VLOOKUP(A3,'Tüm - Sektör'!$A:$H,12,0)</f>
        <v>#REF!</v>
      </c>
      <c r="M3" s="133" t="e">
        <f>VLOOKUP(A3,'Tüm - Sektör'!$A:$H,13,0)</f>
        <v>#REF!</v>
      </c>
      <c r="N3" s="134" t="e">
        <f>VLOOKUP(A3,'Tüm - Sektör'!$A:$H,14,0)</f>
        <v>#REF!</v>
      </c>
      <c r="O3" s="135" t="e">
        <f>VLOOKUP(A3,'Tüm - Sektör'!$A:$H,15,0)</f>
        <v>#REF!</v>
      </c>
      <c r="P3" s="153" t="e">
        <f>VLOOKUP(A3,'Tüm - Sektör'!$A:$H,16,0)</f>
        <v>#REF!</v>
      </c>
      <c r="Q3" s="158">
        <f t="shared" si="0"/>
        <v>1.9244635563753487</v>
      </c>
      <c r="R3" s="166" t="str">
        <f>IF(OR(H3="", H4="", Q3=0), "", IF(H3&lt;H4, (H4-H3)/H3, ""))</f>
        <v/>
      </c>
      <c r="S3" s="191">
        <v>1.97310905934168</v>
      </c>
      <c r="T3" s="208">
        <f t="shared" si="1"/>
        <v>4.86455029663313E-2</v>
      </c>
      <c r="U3" s="210"/>
      <c r="V3" s="211" t="str">
        <f>IFERROR(VLOOKUP(LEFT(U3,FIND(" ",U3)-1),'BTA Tarama'!$A:$K,11,0),"")</f>
        <v/>
      </c>
      <c r="W3" s="200"/>
      <c r="X3" s="209" t="str">
        <f>IF(COUNTIF('Yıldız Liste'!A:A, A3)&gt;0, "Yıldız Pazar", IF(COUNTIF('Ana Pazar Liste'!A:A, A3)&gt;0, "Ana Pazar", IF(COUNTIF('Alt Pazar Liste'!A:A, A3)&gt;0, "Alt Pazar", "")))</f>
        <v>Yıldız Pazar</v>
      </c>
    </row>
    <row r="4" spans="1:24" s="13" customFormat="1" ht="30" customHeight="1" thickTop="1" thickBot="1">
      <c r="A4" s="167" t="s">
        <v>169</v>
      </c>
      <c r="B4" s="168" t="s">
        <v>349</v>
      </c>
      <c r="C4" s="169">
        <v>6092873180</v>
      </c>
      <c r="D4" s="169">
        <v>3000000000</v>
      </c>
      <c r="E4" s="128">
        <f>VLOOKUP(A4,'Tüm - Sektör'!$A:$H,5,0)</f>
        <v>4.6688341703963827</v>
      </c>
      <c r="F4" s="128">
        <f>VLOOKUP(A4,'Tüm - Sektör'!$A:$H,6,0)</f>
        <v>3.9261347295789888E-2</v>
      </c>
      <c r="G4" s="127">
        <f>VLOOKUP(A4,'Tüm - Sektör'!$A:$H,7,0)</f>
        <v>238.33388400000001</v>
      </c>
      <c r="H4" s="159">
        <v>75.849999999999994</v>
      </c>
      <c r="I4" s="141" t="e">
        <f>VLOOKUP(A4,'Tüm - Sektör'!$A:$H,9,0)</f>
        <v>#REF!</v>
      </c>
      <c r="J4" s="145" t="e">
        <f>VLOOKUP(A4,'Tüm - Sektör'!$A:$H,10,0)</f>
        <v>#REF!</v>
      </c>
      <c r="K4" s="146" t="e">
        <f>VLOOKUP(A4,'Tüm - Sektör'!$A:$H,11,0)</f>
        <v>#REF!</v>
      </c>
      <c r="L4" s="146" t="e">
        <f>VLOOKUP(A4,'Tüm - Sektör'!$A:$H,12,0)</f>
        <v>#REF!</v>
      </c>
      <c r="M4" s="146" t="e">
        <f>VLOOKUP(A4,'Tüm - Sektör'!$A:$H,13,0)</f>
        <v>#REF!</v>
      </c>
      <c r="N4" s="147" t="e">
        <f>VLOOKUP(A4,'Tüm - Sektör'!$A:$H,14,0)</f>
        <v>#REF!</v>
      </c>
      <c r="O4" s="148" t="e">
        <f>VLOOKUP(A4,'Tüm - Sektör'!$A:$H,15,0)</f>
        <v>#REF!</v>
      </c>
      <c r="P4" s="156" t="e">
        <f>VLOOKUP(A4,'Tüm - Sektör'!$A:$H,16,0)</f>
        <v>#REF!</v>
      </c>
      <c r="Q4" s="158">
        <f t="shared" si="0"/>
        <v>11.127413815824877</v>
      </c>
      <c r="R4" s="166" t="str">
        <f>IF(OR(H4="", H5="", Q4=0), "", IF(H4&lt;H5, (H5-H4)/H4, ""))</f>
        <v/>
      </c>
      <c r="S4" s="191">
        <v>7.3104137057080933</v>
      </c>
      <c r="T4" s="208">
        <f t="shared" si="1"/>
        <v>-3.8170001101167834</v>
      </c>
      <c r="U4" s="210"/>
      <c r="V4" s="211" t="str">
        <f>IFERROR(VLOOKUP(LEFT(U4,FIND(" ",U4)-1),'BTA Tarama'!$A:$K,11,0),"")</f>
        <v/>
      </c>
      <c r="W4" s="200"/>
      <c r="X4" s="209" t="str">
        <f>IF(COUNTIF('Yıldız Liste'!A:A, A4)&gt;0, "Yıldız Pazar", IF(COUNTIF('Ana Pazar Liste'!A:A, A4)&gt;0, "Ana Pazar", IF(COUNTIF('Alt Pazar Liste'!A:A, A4)&gt;0, "Alt Pazar", "")))</f>
        <v>Ana Pazar</v>
      </c>
    </row>
    <row r="5" spans="1:24" s="13" customFormat="1" ht="30" customHeight="1" thickTop="1" thickBot="1">
      <c r="A5" s="167" t="s">
        <v>1263</v>
      </c>
      <c r="B5" s="171" t="s">
        <v>200</v>
      </c>
      <c r="C5" s="170">
        <v>14622631268</v>
      </c>
      <c r="D5" s="170">
        <v>320000000</v>
      </c>
      <c r="E5" s="128">
        <f>VLOOKUP(A5,'Tüm - Sektör'!$A:$H,5,0)</f>
        <v>19.08160975512952</v>
      </c>
      <c r="F5" s="128">
        <f>VLOOKUP(A5,'Tüm - Sektör'!$A:$H,6,0)</f>
        <v>1.514413472629327</v>
      </c>
      <c r="G5" s="127">
        <f>VLOOKUP(A5,'Tüm - Sektör'!$A:$H,7,0)</f>
        <v>51.990901999999998</v>
      </c>
      <c r="H5" s="159">
        <v>49.26</v>
      </c>
      <c r="I5" s="128" t="e">
        <f>VLOOKUP(A5,'Tüm - Sektör'!$A:$H,9,0)</f>
        <v>#REF!</v>
      </c>
      <c r="J5" s="127" t="e">
        <f>VLOOKUP(A5,'Tüm - Sektör'!$A:$H,10,0)</f>
        <v>#REF!</v>
      </c>
      <c r="K5" s="128" t="e">
        <f>VLOOKUP(A5,'Tüm - Sektör'!$A:$H,11,0)</f>
        <v>#REF!</v>
      </c>
      <c r="L5" s="128" t="e">
        <f>VLOOKUP(A5,'Tüm - Sektör'!$A:$H,12,0)</f>
        <v>#REF!</v>
      </c>
      <c r="M5" s="128" t="e">
        <f>VLOOKUP(A5,'Tüm - Sektör'!$A:$H,13,0)</f>
        <v>#REF!</v>
      </c>
      <c r="N5" s="129" t="e">
        <f>VLOOKUP(A5,'Tüm - Sektör'!$A:$H,14,0)</f>
        <v>#REF!</v>
      </c>
      <c r="O5" s="130" t="e">
        <f>VLOOKUP(A5,'Tüm - Sektör'!$A:$H,15,0)</f>
        <v>#REF!</v>
      </c>
      <c r="P5" s="152" t="e">
        <f>VLOOKUP(A5,'Tüm - Sektör'!$A:$H,16,0)</f>
        <v>#REF!</v>
      </c>
      <c r="Q5" s="158">
        <f t="shared" si="0"/>
        <v>9.9207010278118286</v>
      </c>
      <c r="R5" s="166" t="str">
        <f>IF(OR(H5="", H9="", Q5=0), "", IF(H5&lt;H9, (H9-H5)/H5, ""))</f>
        <v/>
      </c>
      <c r="S5" s="191">
        <v>9.5280066121276121</v>
      </c>
      <c r="T5" s="208">
        <f t="shared" si="1"/>
        <v>-0.39269441568421648</v>
      </c>
      <c r="U5" s="210"/>
      <c r="V5" s="211" t="str">
        <f>IFERROR(VLOOKUP(LEFT(U5,FIND(" ",U5)-1),'BTA Tarama'!$A:$K,11,0),"")</f>
        <v/>
      </c>
      <c r="W5" s="200"/>
      <c r="X5" s="209" t="str">
        <f>IF(COUNTIF('Yıldız Liste'!A:A, A5)&gt;0, "Yıldız Pazar", IF(COUNTIF('Ana Pazar Liste'!A:A, A5)&gt;0, "Ana Pazar", IF(COUNTIF('Alt Pazar Liste'!A:A, A5)&gt;0, "Alt Pazar", "")))</f>
        <v>Yıldız Pazar</v>
      </c>
    </row>
    <row r="6" spans="1:24" s="13" customFormat="1" ht="30" customHeight="1" thickTop="1" thickBot="1">
      <c r="A6" s="167" t="s">
        <v>775</v>
      </c>
      <c r="B6" s="168" t="s">
        <v>221</v>
      </c>
      <c r="C6" s="169">
        <v>13661644947</v>
      </c>
      <c r="D6" s="169">
        <v>701000000</v>
      </c>
      <c r="E6" s="128">
        <f>VLOOKUP(A6,'Tüm - Sektör'!$A:$H,5,0)</f>
        <v>22.946559304261214</v>
      </c>
      <c r="F6" s="128">
        <f>VLOOKUP(A6,'Tüm - Sektör'!$A:$H,6,0)</f>
        <v>3.5039184575104452</v>
      </c>
      <c r="G6" s="127">
        <f>VLOOKUP(A6,'Tüm - Sektör'!$A:$H,7,0)</f>
        <v>175.89696599999999</v>
      </c>
      <c r="H6" s="159">
        <v>12.4</v>
      </c>
      <c r="I6" s="141" t="e">
        <f>VLOOKUP(A6,'Tüm - Sektör'!$A:$H,9,0)</f>
        <v>#REF!</v>
      </c>
      <c r="J6" s="145" t="e">
        <f>VLOOKUP(A6,'Tüm - Sektör'!$A:$H,10,0)</f>
        <v>#REF!</v>
      </c>
      <c r="K6" s="146" t="e">
        <f>VLOOKUP(A6,'Tüm - Sektör'!$A:$H,11,0)</f>
        <v>#REF!</v>
      </c>
      <c r="L6" s="146" t="e">
        <f>VLOOKUP(A6,'Tüm - Sektör'!$A:$H,12,0)</f>
        <v>#REF!</v>
      </c>
      <c r="M6" s="146" t="e">
        <f>VLOOKUP(A6,'Tüm - Sektör'!$A:$H,13,0)</f>
        <v>#REF!</v>
      </c>
      <c r="N6" s="147" t="e">
        <f>VLOOKUP(A6,'Tüm - Sektör'!$A:$H,14,0)</f>
        <v>#REF!</v>
      </c>
      <c r="O6" s="148" t="e">
        <f>VLOOKUP(A6,'Tüm - Sektör'!$A:$H,15,0)</f>
        <v>#REF!</v>
      </c>
      <c r="P6" s="156" t="e">
        <f>VLOOKUP(A6,'Tüm - Sektör'!$A:$H,16,0)</f>
        <v>#REF!</v>
      </c>
      <c r="Q6" s="158">
        <f t="shared" si="0"/>
        <v>40.362301617586184</v>
      </c>
      <c r="R6" s="166">
        <f>IF(OR(H6="", H3="", Q6=0), "", IF(H6&lt;H3, (H3-H6)/H6, ""))</f>
        <v>31.379032258064516</v>
      </c>
      <c r="S6" s="191">
        <v>37.682244790178459</v>
      </c>
      <c r="T6" s="208">
        <f t="shared" si="1"/>
        <v>-2.680056827407725</v>
      </c>
      <c r="U6" s="210"/>
      <c r="V6" s="211" t="str">
        <f>IFERROR(VLOOKUP(LEFT(U6,FIND(" ",U6)-1),'BTA Tarama'!$A:$K,11,0),"")</f>
        <v/>
      </c>
      <c r="W6" s="200"/>
      <c r="X6" s="209" t="str">
        <f>IF(COUNTIF('Yıldız Liste'!A:A, A6)&gt;0, "Yıldız Pazar", IF(COUNTIF('Ana Pazar Liste'!A:A, A6)&gt;0, "Ana Pazar", IF(COUNTIF('Alt Pazar Liste'!A:A, A6)&gt;0, "Alt Pazar", "")))</f>
        <v>Yıldız Pazar</v>
      </c>
    </row>
    <row r="7" spans="1:24" s="13" customFormat="1" ht="30" customHeight="1" thickTop="1" thickBot="1">
      <c r="A7" s="167" t="s">
        <v>703</v>
      </c>
      <c r="B7" s="168" t="s">
        <v>689</v>
      </c>
      <c r="C7" s="169">
        <v>69325879</v>
      </c>
      <c r="D7" s="169">
        <v>60000000</v>
      </c>
      <c r="E7" s="128">
        <f>VLOOKUP(A7,'Tüm - Sektör'!$A:$H,5,0)</f>
        <v>142.66777177122682</v>
      </c>
      <c r="F7" s="128">
        <f>VLOOKUP(A7,'Tüm - Sektör'!$A:$H,6,0)</f>
        <v>445.8367867850838</v>
      </c>
      <c r="G7" s="127">
        <f>VLOOKUP(A7,'Tüm - Sektör'!$A:$H,7,0)</f>
        <v>52.150770999999999</v>
      </c>
      <c r="H7" s="159">
        <v>15.46</v>
      </c>
      <c r="I7" s="141" t="e">
        <f>VLOOKUP(A7,'Tüm - Sektör'!$A:$H,9,0)</f>
        <v>#REF!</v>
      </c>
      <c r="J7" s="145" t="e">
        <f>VLOOKUP(A7,'Tüm - Sektör'!$A:$H,10,0)</f>
        <v>#REF!</v>
      </c>
      <c r="K7" s="146" t="e">
        <f>VLOOKUP(A7,'Tüm - Sektör'!$A:$H,11,0)</f>
        <v>#REF!</v>
      </c>
      <c r="L7" s="146" t="e">
        <f>VLOOKUP(A7,'Tüm - Sektör'!$A:$H,12,0)</f>
        <v>#REF!</v>
      </c>
      <c r="M7" s="146" t="e">
        <f>VLOOKUP(A7,'Tüm - Sektör'!$A:$H,13,0)</f>
        <v>#REF!</v>
      </c>
      <c r="N7" s="147" t="e">
        <f>VLOOKUP(A7,'Tüm - Sektör'!$A:$H,14,0)</f>
        <v>#REF!</v>
      </c>
      <c r="O7" s="148" t="e">
        <f>VLOOKUP(A7,'Tüm - Sektör'!$A:$H,15,0)</f>
        <v>#REF!</v>
      </c>
      <c r="P7" s="156" t="e">
        <f>VLOOKUP(A7,'Tüm - Sektör'!$A:$H,16,0)</f>
        <v>#REF!</v>
      </c>
      <c r="Q7" s="158">
        <f t="shared" si="0"/>
        <v>74.402342947215146</v>
      </c>
      <c r="R7" s="166" t="str">
        <f>IF(OR(H7="", H9="", Q7=0), "", IF(H7&lt;H9, (H9-H7)/H7, ""))</f>
        <v/>
      </c>
      <c r="S7" s="191">
        <v>76.537614269042109</v>
      </c>
      <c r="T7" s="208">
        <f t="shared" si="1"/>
        <v>2.1352713218269628</v>
      </c>
      <c r="U7" s="210"/>
      <c r="V7" s="211" t="str">
        <f>IFERROR(VLOOKUP(LEFT(U7,FIND(" ",U7)-1),'BTA Tarama'!$A:$K,11,0),"")</f>
        <v/>
      </c>
      <c r="W7" s="200"/>
      <c r="X7" s="209" t="str">
        <f>IF(COUNTIF('Yıldız Liste'!A:A, A7)&gt;0, "Yıldız Pazar", IF(COUNTIF('Ana Pazar Liste'!A:A, A7)&gt;0, "Ana Pazar", IF(COUNTIF('Alt Pazar Liste'!A:A, A7)&gt;0, "Alt Pazar", "")))</f>
        <v>Alt Pazar</v>
      </c>
    </row>
    <row r="8" spans="1:24" s="13" customFormat="1" ht="30" customHeight="1" thickTop="1" thickBot="1">
      <c r="A8" s="167" t="s">
        <v>704</v>
      </c>
      <c r="B8" s="168" t="s">
        <v>689</v>
      </c>
      <c r="C8" s="169">
        <v>82997498</v>
      </c>
      <c r="D8" s="169">
        <v>60000000</v>
      </c>
      <c r="E8" s="128">
        <f>VLOOKUP(A8,'Tüm - Sektör'!$A:$H,5,0)</f>
        <v>145.7583588774857</v>
      </c>
      <c r="F8" s="128">
        <f>VLOOKUP(A8,'Tüm - Sektör'!$A:$H,6,0)</f>
        <v>560.60907260571423</v>
      </c>
      <c r="G8" s="127">
        <f>VLOOKUP(A8,'Tüm - Sektör'!$A:$H,7,0)</f>
        <v>59.663963000000003</v>
      </c>
      <c r="H8" s="159">
        <v>13.14</v>
      </c>
      <c r="I8" s="141" t="e">
        <f>VLOOKUP(A8,'Tüm - Sektör'!$A:$H,9,0)</f>
        <v>#REF!</v>
      </c>
      <c r="J8" s="145" t="e">
        <f>VLOOKUP(A8,'Tüm - Sektör'!$A:$H,10,0)</f>
        <v>#REF!</v>
      </c>
      <c r="K8" s="146" t="e">
        <f>VLOOKUP(A8,'Tüm - Sektör'!$A:$H,11,0)</f>
        <v>#REF!</v>
      </c>
      <c r="L8" s="146" t="e">
        <f>VLOOKUP(A8,'Tüm - Sektör'!$A:$H,12,0)</f>
        <v>#REF!</v>
      </c>
      <c r="M8" s="146" t="e">
        <f>VLOOKUP(A8,'Tüm - Sektör'!$A:$H,13,0)</f>
        <v>#REF!</v>
      </c>
      <c r="N8" s="147" t="e">
        <f>VLOOKUP(A8,'Tüm - Sektör'!$A:$H,14,0)</f>
        <v>#REF!</v>
      </c>
      <c r="O8" s="148" t="e">
        <f>VLOOKUP(A8,'Tüm - Sektör'!$A:$H,15,0)</f>
        <v>#REF!</v>
      </c>
      <c r="P8" s="156" t="e">
        <f>VLOOKUP(A8,'Tüm - Sektör'!$A:$H,16,0)</f>
        <v>#REF!</v>
      </c>
      <c r="Q8" s="158">
        <f t="shared" si="0"/>
        <v>86.965213310070283</v>
      </c>
      <c r="R8" s="166">
        <f>IF(OR(H8="", H10="", Q8=0), "", IF(H8&lt;H10, (H10-H8)/H8, ""))</f>
        <v>0.14307458143074572</v>
      </c>
      <c r="S8" s="191">
        <v>92.316918744536167</v>
      </c>
      <c r="T8" s="208">
        <f t="shared" si="1"/>
        <v>5.3517054344658845</v>
      </c>
      <c r="U8" s="210"/>
      <c r="V8" s="211" t="str">
        <f>IFERROR(VLOOKUP(LEFT(U8,FIND(" ",U8)-1),'BTA Tarama'!$A:$K,11,0),"")</f>
        <v/>
      </c>
      <c r="W8" s="200"/>
      <c r="X8" s="209" t="str">
        <f>IF(COUNTIF('Yıldız Liste'!A:A, A8)&gt;0, "Yıldız Pazar", IF(COUNTIF('Ana Pazar Liste'!A:A, A8)&gt;0, "Ana Pazar", IF(COUNTIF('Alt Pazar Liste'!A:A, A8)&gt;0, "Alt Pazar", "")))</f>
        <v>Alt Pazar</v>
      </c>
    </row>
    <row r="9" spans="1:24" s="13" customFormat="1" ht="30" customHeight="1" thickTop="1" thickBot="1">
      <c r="A9" s="167" t="s">
        <v>539</v>
      </c>
      <c r="B9" s="171" t="s">
        <v>200</v>
      </c>
      <c r="C9" s="170">
        <v>3339027503</v>
      </c>
      <c r="D9" s="170">
        <v>423120000</v>
      </c>
      <c r="E9" s="128">
        <f>VLOOKUP(A9,'Tüm - Sektör'!$A:$H,5,0)</f>
        <v>125.09743839476567</v>
      </c>
      <c r="F9" s="128">
        <f>VLOOKUP(A9,'Tüm - Sektör'!$A:$H,6,0)</f>
        <v>110.1985891426759</v>
      </c>
      <c r="G9" s="127">
        <f>VLOOKUP(A9,'Tüm - Sektör'!$A:$H,7,0)</f>
        <v>113.051084</v>
      </c>
      <c r="H9" s="159">
        <v>11.32</v>
      </c>
      <c r="I9" s="128" t="e">
        <f>VLOOKUP(A9,'Tüm - Sektör'!$A:$H,9,0)</f>
        <v>#REF!</v>
      </c>
      <c r="J9" s="127" t="e">
        <f>VLOOKUP(A9,'Tüm - Sektör'!$A:$H,10,0)</f>
        <v>#REF!</v>
      </c>
      <c r="K9" s="128" t="e">
        <f>VLOOKUP(A9,'Tüm - Sektör'!$A:$H,11,0)</f>
        <v>#REF!</v>
      </c>
      <c r="L9" s="128" t="e">
        <f>VLOOKUP(A9,'Tüm - Sektör'!$A:$H,12,0)</f>
        <v>#REF!</v>
      </c>
      <c r="M9" s="128" t="e">
        <f>VLOOKUP(A9,'Tüm - Sektör'!$A:$H,13,0)</f>
        <v>#REF!</v>
      </c>
      <c r="N9" s="129" t="e">
        <f>VLOOKUP(A9,'Tüm - Sektör'!$A:$H,14,0)</f>
        <v>#REF!</v>
      </c>
      <c r="O9" s="130" t="e">
        <f>VLOOKUP(A9,'Tüm - Sektör'!$A:$H,15,0)</f>
        <v>#REF!</v>
      </c>
      <c r="P9" s="152" t="e">
        <f>VLOOKUP(A9,'Tüm - Sektör'!$A:$H,16,0)</f>
        <v>#REF!</v>
      </c>
      <c r="Q9" s="158">
        <f t="shared" si="0"/>
        <v>141.42401016151479</v>
      </c>
      <c r="R9" s="166">
        <f>IF(OR(H9="", H6="", Q9=0), "", IF(H9&lt;H6, (H6-H9)/H9, ""))</f>
        <v>9.5406360424028266E-2</v>
      </c>
      <c r="S9" s="191">
        <v>144.41184136211018</v>
      </c>
      <c r="T9" s="208">
        <f t="shared" si="1"/>
        <v>2.9878312005953944</v>
      </c>
      <c r="U9" s="210"/>
      <c r="V9" s="211" t="str">
        <f>IFERROR(VLOOKUP(LEFT(U9,FIND(" ",U9)-1),'BTA Tarama'!$A:$K,11,0),"")</f>
        <v/>
      </c>
      <c r="W9" s="200"/>
      <c r="X9" s="209" t="str">
        <f>IF(COUNTIF('Yıldız Liste'!A:A, A9)&gt;0, "Yıldız Pazar", IF(COUNTIF('Ana Pazar Liste'!A:A, A9)&gt;0, "Ana Pazar", IF(COUNTIF('Alt Pazar Liste'!A:A, A9)&gt;0, "Alt Pazar", "")))</f>
        <v>Ana Pazar</v>
      </c>
    </row>
    <row r="10" spans="1:24" s="13" customFormat="1" ht="30" customHeight="1" thickTop="1" thickBot="1">
      <c r="A10" s="167" t="s">
        <v>549</v>
      </c>
      <c r="B10" s="171" t="s">
        <v>233</v>
      </c>
      <c r="C10" s="170">
        <v>4405616240</v>
      </c>
      <c r="D10" s="170">
        <v>2300000000</v>
      </c>
      <c r="E10" s="128">
        <f>VLOOKUP(A10,'Tüm - Sektör'!$A:$H,5,0)</f>
        <v>37.954870141207302</v>
      </c>
      <c r="F10" s="128">
        <f>VLOOKUP(A10,'Tüm - Sektör'!$A:$H,6,0)</f>
        <v>6.7439357038392505</v>
      </c>
      <c r="G10" s="127">
        <f>VLOOKUP(A10,'Tüm - Sektör'!$A:$H,7,0)</f>
        <v>416.05720400000001</v>
      </c>
      <c r="H10" s="159">
        <v>15.02</v>
      </c>
      <c r="I10" s="133" t="e">
        <f>VLOOKUP(A10,'Tüm - Sektör'!$A:$H,9,0)</f>
        <v>#REF!</v>
      </c>
      <c r="J10" s="132" t="e">
        <f>VLOOKUP(A10,'Tüm - Sektör'!$A:$H,10,0)</f>
        <v>#REF!</v>
      </c>
      <c r="K10" s="133" t="e">
        <f>VLOOKUP(A10,'Tüm - Sektör'!$A:$H,11,0)</f>
        <v>#REF!</v>
      </c>
      <c r="L10" s="133" t="e">
        <f>VLOOKUP(A10,'Tüm - Sektör'!$A:$H,12,0)</f>
        <v>#REF!</v>
      </c>
      <c r="M10" s="133" t="e">
        <f>VLOOKUP(A10,'Tüm - Sektör'!$A:$H,13,0)</f>
        <v>#REF!</v>
      </c>
      <c r="N10" s="134" t="e">
        <f>VLOOKUP(A10,'Tüm - Sektör'!$A:$H,14,0)</f>
        <v>#REF!</v>
      </c>
      <c r="O10" s="135" t="e">
        <f>VLOOKUP(A10,'Tüm - Sektör'!$A:$H,15,0)</f>
        <v>#REF!</v>
      </c>
      <c r="P10" s="153" t="e">
        <f>VLOOKUP(A10,'Tüm - Sektör'!$A:$H,16,0)</f>
        <v>#REF!</v>
      </c>
      <c r="Q10" s="158">
        <f t="shared" si="0"/>
        <v>157.91397149133797</v>
      </c>
      <c r="R10" s="166" t="str">
        <f>IF(OR(H10="", BTA!H604="", Q10=0), "", IF(H10&lt;BTA!H604, (BTA!H604-H10)/H10, ""))</f>
        <v/>
      </c>
      <c r="S10" s="191">
        <v>148.10818800934027</v>
      </c>
      <c r="T10" s="208">
        <f t="shared" si="1"/>
        <v>-9.8057834819977074</v>
      </c>
      <c r="U10" s="210"/>
      <c r="V10" s="211" t="str">
        <f>IFERROR(VLOOKUP(LEFT(U10,FIND(" ",U10)-1),'BTA Tarama'!$A:$K,11,0),"")</f>
        <v/>
      </c>
      <c r="W10" s="200"/>
      <c r="X10" s="209" t="str">
        <f>IF(COUNTIF('Yıldız Liste'!A:A, A10)&gt;0, "Yıldız Pazar", IF(COUNTIF('Ana Pazar Liste'!A:A, A10)&gt;0, "Ana Pazar", IF(COUNTIF('Alt Pazar Liste'!A:A, A10)&gt;0, "Alt Pazar", "")))</f>
        <v>Yıldız Pazar</v>
      </c>
    </row>
    <row r="11" spans="1:24" s="13" customFormat="1" ht="30" customHeight="1" thickTop="1" thickBot="1">
      <c r="A11" s="167" t="s">
        <v>532</v>
      </c>
      <c r="B11" s="171" t="s">
        <v>208</v>
      </c>
      <c r="C11" s="170">
        <v>38509619000</v>
      </c>
      <c r="D11" s="170">
        <v>4040550000</v>
      </c>
      <c r="E11" s="128">
        <f>VLOOKUP(A11,'Tüm - Sektör'!$A:$H,5,0)</f>
        <v>25.687460666075857</v>
      </c>
      <c r="F11" s="128">
        <f>VLOOKUP(A11,'Tüm - Sektör'!$A:$H,6,0)</f>
        <v>3.4806857271105498</v>
      </c>
      <c r="G11" s="127">
        <f>VLOOKUP(A11,'Tüm - Sektör'!$A:$H,7,0)</f>
        <v>808.153325</v>
      </c>
      <c r="H11" s="159">
        <v>4.3099999999999996</v>
      </c>
      <c r="I11" s="133" t="e">
        <f>VLOOKUP(A11,'Tüm - Sektör'!$A:$H,9,0)</f>
        <v>#REF!</v>
      </c>
      <c r="J11" s="132" t="e">
        <f>VLOOKUP(A11,'Tüm - Sektör'!$A:$H,10,0)</f>
        <v>#REF!</v>
      </c>
      <c r="K11" s="133" t="e">
        <f>VLOOKUP(A11,'Tüm - Sektör'!$A:$H,11,0)</f>
        <v>#REF!</v>
      </c>
      <c r="L11" s="133" t="e">
        <f>VLOOKUP(A11,'Tüm - Sektör'!$A:$H,12,0)</f>
        <v>#REF!</v>
      </c>
      <c r="M11" s="133" t="e">
        <f>VLOOKUP(A11,'Tüm - Sektör'!$A:$H,13,0)</f>
        <v>#REF!</v>
      </c>
      <c r="N11" s="134" t="e">
        <f>VLOOKUP(A11,'Tüm - Sektör'!$A:$H,14,0)</f>
        <v>#REF!</v>
      </c>
      <c r="O11" s="135" t="e">
        <f>VLOOKUP(A11,'Tüm - Sektör'!$A:$H,15,0)</f>
        <v>#REF!</v>
      </c>
      <c r="P11" s="153" t="e">
        <f>VLOOKUP(A11,'Tüm - Sektör'!$A:$H,16,0)</f>
        <v>#REF!</v>
      </c>
      <c r="Q11" s="158">
        <f t="shared" si="0"/>
        <v>207.59406748095921</v>
      </c>
      <c r="R11" s="166">
        <f>IF(OR(H11="", H10="", Q11=0), "", IF(H11&lt;H10, (H10-H11)/H11, ""))</f>
        <v>2.4849187935034807</v>
      </c>
      <c r="S11" s="191">
        <v>204.2067516945566</v>
      </c>
      <c r="T11" s="208">
        <f t="shared" si="1"/>
        <v>-3.3873157864026098</v>
      </c>
      <c r="U11" s="210"/>
      <c r="V11" s="211" t="str">
        <f>IFERROR(VLOOKUP(LEFT(U11,FIND(" ",U11)-1),'BTA Tarama'!$A:$K,11,0),"")</f>
        <v/>
      </c>
      <c r="W11" s="200"/>
      <c r="X11" s="209" t="str">
        <f>IF(COUNTIF('Yıldız Liste'!A:A, A11)&gt;0, "Yıldız Pazar", IF(COUNTIF('Ana Pazar Liste'!A:A, A11)&gt;0, "Ana Pazar", IF(COUNTIF('Alt Pazar Liste'!A:A, A11)&gt;0, "Alt Pazar", "")))</f>
        <v>Yıldız Pazar</v>
      </c>
    </row>
    <row r="12" spans="1:24" s="13" customFormat="1" ht="30" customHeight="1" thickTop="1" thickBot="1">
      <c r="A12" s="167" t="s">
        <v>705</v>
      </c>
      <c r="B12" s="168" t="s">
        <v>689</v>
      </c>
      <c r="C12" s="169">
        <v>83633027</v>
      </c>
      <c r="D12" s="169">
        <v>60000000</v>
      </c>
      <c r="E12" s="128">
        <f>VLOOKUP(A12,'Tüm - Sektör'!$A:$H,5,0)</f>
        <v>422.90772745457764</v>
      </c>
      <c r="F12" s="128">
        <f>VLOOKUP(A12,'Tüm - Sektör'!$A:$H,6,0)</f>
        <v>5286.3465931822202</v>
      </c>
      <c r="G12" s="127">
        <f>VLOOKUP(A12,'Tüm - Sektör'!$A:$H,7,0)</f>
        <v>58.626662000000003</v>
      </c>
      <c r="H12" s="159">
        <v>4.7300000000000004</v>
      </c>
      <c r="I12" s="141" t="e">
        <f>VLOOKUP(A12,'Tüm - Sektör'!$A:$H,9,0)</f>
        <v>#REF!</v>
      </c>
      <c r="J12" s="145" t="e">
        <f>VLOOKUP(A12,'Tüm - Sektör'!$A:$H,10,0)</f>
        <v>#REF!</v>
      </c>
      <c r="K12" s="146" t="e">
        <f>VLOOKUP(A12,'Tüm - Sektör'!$A:$H,11,0)</f>
        <v>#REF!</v>
      </c>
      <c r="L12" s="146" t="e">
        <f>VLOOKUP(A12,'Tüm - Sektör'!$A:$H,12,0)</f>
        <v>#REF!</v>
      </c>
      <c r="M12" s="146" t="e">
        <f>VLOOKUP(A12,'Tüm - Sektör'!$A:$H,13,0)</f>
        <v>#REF!</v>
      </c>
      <c r="N12" s="147" t="e">
        <f>VLOOKUP(A12,'Tüm - Sektör'!$A:$H,14,0)</f>
        <v>#REF!</v>
      </c>
      <c r="O12" s="148" t="e">
        <f>VLOOKUP(A12,'Tüm - Sektör'!$A:$H,15,0)</f>
        <v>#REF!</v>
      </c>
      <c r="P12" s="156" t="e">
        <f>VLOOKUP(A12,'Tüm - Sektör'!$A:$H,16,0)</f>
        <v>#REF!</v>
      </c>
      <c r="Q12" s="158">
        <f t="shared" si="0"/>
        <v>247.93668394667645</v>
      </c>
      <c r="R12" s="166" t="str">
        <f>IF(OR(H12="", BTA!H604="", Q12=0), "", IF(H12&lt;BTA!H604, (BTA!H604-H12)/H12, ""))</f>
        <v/>
      </c>
      <c r="S12" s="191">
        <v>252.63443164250822</v>
      </c>
      <c r="T12" s="208">
        <f t="shared" si="1"/>
        <v>4.6977476958317652</v>
      </c>
      <c r="U12" s="210"/>
      <c r="V12" s="211" t="str">
        <f>IFERROR(VLOOKUP(LEFT(U12,FIND(" ",U12)-1),'BTA Tarama'!$A:$K,11,0),"")</f>
        <v/>
      </c>
      <c r="W12" s="200"/>
      <c r="X12" s="209" t="str">
        <f>IF(COUNTIF('Yıldız Liste'!A:A, A12)&gt;0, "Yıldız Pazar", IF(COUNTIF('Ana Pazar Liste'!A:A, A12)&gt;0, "Ana Pazar", IF(COUNTIF('Alt Pazar Liste'!A:A, A12)&gt;0, "Alt Pazar", "")))</f>
        <v>Alt Pazar</v>
      </c>
    </row>
    <row r="13" spans="1:24" s="13" customFormat="1" ht="30" customHeight="1" thickTop="1" thickBot="1">
      <c r="A13" s="167" t="s">
        <v>114</v>
      </c>
      <c r="B13" s="171" t="s">
        <v>233</v>
      </c>
      <c r="C13" s="170">
        <v>1413319947</v>
      </c>
      <c r="D13" s="170">
        <v>850000000</v>
      </c>
      <c r="E13" s="128">
        <f>VLOOKUP(A13,'Tüm - Sektör'!$A:$H,5,0)</f>
        <v>67.294894117244127</v>
      </c>
      <c r="F13" s="128">
        <f>VLOOKUP(A13,'Tüm - Sektör'!$A:$H,6,0)</f>
        <v>114.36737233218565</v>
      </c>
      <c r="G13" s="127">
        <f>VLOOKUP(A13,'Tüm - Sektör'!$A:$H,7,0)</f>
        <v>733.94965300000001</v>
      </c>
      <c r="H13" s="159">
        <v>2.61</v>
      </c>
      <c r="I13" s="128" t="e">
        <f>VLOOKUP(A13,'Tüm - Sektör'!$A:$H,9,0)</f>
        <v>#REF!</v>
      </c>
      <c r="J13" s="127" t="e">
        <f>VLOOKUP(A13,'Tüm - Sektör'!$A:$H,10,0)</f>
        <v>#REF!</v>
      </c>
      <c r="K13" s="128" t="e">
        <f>VLOOKUP(A13,'Tüm - Sektör'!$A:$H,11,0)</f>
        <v>#REF!</v>
      </c>
      <c r="L13" s="128" t="e">
        <f>VLOOKUP(A13,'Tüm - Sektör'!$A:$H,12,0)</f>
        <v>#REF!</v>
      </c>
      <c r="M13" s="128" t="e">
        <f>VLOOKUP(A13,'Tüm - Sektör'!$A:$H,13,0)</f>
        <v>#REF!</v>
      </c>
      <c r="N13" s="129" t="e">
        <f>VLOOKUP(A13,'Tüm - Sektör'!$A:$H,14,0)</f>
        <v>#REF!</v>
      </c>
      <c r="O13" s="130" t="e">
        <f>VLOOKUP(A13,'Tüm - Sektör'!$A:$H,15,0)</f>
        <v>#REF!</v>
      </c>
      <c r="P13" s="152" t="e">
        <f>VLOOKUP(A13,'Tüm - Sektör'!$A:$H,16,0)</f>
        <v>#REF!</v>
      </c>
      <c r="Q13" s="158">
        <f t="shared" si="0"/>
        <v>493.91064186023067</v>
      </c>
      <c r="R13" s="166">
        <f>IF(OR(H13="", H12="", Q13=0), "", IF(H13&lt;H12, (H12-H13)/H13, ""))</f>
        <v>0.81226053639846774</v>
      </c>
      <c r="S13" s="191">
        <v>434.49282028306004</v>
      </c>
      <c r="T13" s="208">
        <f t="shared" si="1"/>
        <v>-59.417821577170628</v>
      </c>
      <c r="U13" s="210"/>
      <c r="V13" s="211" t="str">
        <f>IFERROR(VLOOKUP(LEFT(U13,FIND(" ",U13)-1),'BTA Tarama'!$A:$K,11,0),"")</f>
        <v/>
      </c>
      <c r="W13" s="200"/>
      <c r="X13" s="209" t="str">
        <f>IF(COUNTIF('Yıldız Liste'!A:A, A13)&gt;0, "Yıldız Pazar", IF(COUNTIF('Ana Pazar Liste'!A:A, A13)&gt;0, "Ana Pazar", IF(COUNTIF('Alt Pazar Liste'!A:A, A13)&gt;0, "Alt Pazar", "")))</f>
        <v>Ana Pazar</v>
      </c>
    </row>
    <row r="14" spans="1:24" s="13" customFormat="1" ht="30" customHeight="1" thickTop="1" thickBot="1">
      <c r="A14" s="167" t="s">
        <v>666</v>
      </c>
      <c r="B14" s="171" t="s">
        <v>208</v>
      </c>
      <c r="C14" s="170">
        <v>3375599291</v>
      </c>
      <c r="D14" s="170">
        <v>600000000</v>
      </c>
      <c r="E14" s="128">
        <f>VLOOKUP(A14,'Tüm - Sektör'!$A:$H,5,0)</f>
        <v>381.44308022916152</v>
      </c>
      <c r="F14" s="128">
        <f>VLOOKUP(A14,'Tüm - Sektör'!$A:$H,6,0)</f>
        <v>3467.66436571965</v>
      </c>
      <c r="G14" s="127">
        <f>VLOOKUP(A14,'Tüm - Sektör'!$A:$H,7,0)</f>
        <v>448.67192799999998</v>
      </c>
      <c r="H14" s="159">
        <v>2.76</v>
      </c>
      <c r="I14" s="128" t="e">
        <f>VLOOKUP(A14,'Tüm - Sektör'!$A:$H,9,0)</f>
        <v>#REF!</v>
      </c>
      <c r="J14" s="127" t="e">
        <f>VLOOKUP(A14,'Tüm - Sektör'!$A:$H,10,0)</f>
        <v>#REF!</v>
      </c>
      <c r="K14" s="128" t="e">
        <f>VLOOKUP(A14,'Tüm - Sektör'!$A:$H,11,0)</f>
        <v>#REF!</v>
      </c>
      <c r="L14" s="128" t="e">
        <f>VLOOKUP(A14,'Tüm - Sektör'!$A:$H,12,0)</f>
        <v>#REF!</v>
      </c>
      <c r="M14" s="128" t="e">
        <f>VLOOKUP(A14,'Tüm - Sektör'!$A:$H,13,0)</f>
        <v>#REF!</v>
      </c>
      <c r="N14" s="129" t="e">
        <f>VLOOKUP(A14,'Tüm - Sektör'!$A:$H,14,0)</f>
        <v>#REF!</v>
      </c>
      <c r="O14" s="130" t="e">
        <f>VLOOKUP(A14,'Tüm - Sektör'!$A:$H,15,0)</f>
        <v>#REF!</v>
      </c>
      <c r="P14" s="152" t="e">
        <f>VLOOKUP(A14,'Tüm - Sektör'!$A:$H,16,0)</f>
        <v>#REF!</v>
      </c>
      <c r="Q14" s="158">
        <f t="shared" si="0"/>
        <v>1711.4280222867656</v>
      </c>
      <c r="R14" s="166">
        <f>IF(OR(H14="", BTA!H605="", Q14=0), "", IF(H14&lt;BTA!H605, (BTA!H605-H14)/H14, ""))</f>
        <v>1.2028985507246379</v>
      </c>
      <c r="S14" s="191">
        <v>1586.9605297568189</v>
      </c>
      <c r="T14" s="208">
        <f t="shared" si="1"/>
        <v>-124.46749252994664</v>
      </c>
      <c r="U14" s="210"/>
      <c r="V14" s="211" t="str">
        <f>IFERROR(VLOOKUP(LEFT(U14,FIND(" ",U14)-1),'BTA Tarama'!$A:$K,11,0),"")</f>
        <v/>
      </c>
      <c r="W14" s="200"/>
      <c r="X14" s="209" t="str">
        <f>IF(COUNTIF('Yıldız Liste'!A:A, A14)&gt;0, "Yıldız Pazar", IF(COUNTIF('Ana Pazar Liste'!A:A, A14)&gt;0, "Ana Pazar", IF(COUNTIF('Alt Pazar Liste'!A:A, A14)&gt;0, "Alt Pazar", "")))</f>
        <v>Ana Pazar</v>
      </c>
    </row>
    <row r="15" spans="1:24" ht="15.75" thickTop="1"/>
  </sheetData>
  <mergeCells count="1">
    <mergeCell ref="A1:H1"/>
  </mergeCells>
  <conditionalFormatting sqref="U3:U14 U1">
    <cfRule type="dataBar" priority="15">
      <dataBar>
        <cfvo type="num" val="0"/>
        <cfvo type="num" val="100"/>
        <color rgb="FFFF0000"/>
      </dataBar>
      <extLst>
        <ext xmlns:x14="http://schemas.microsoft.com/office/spreadsheetml/2009/9/main" uri="{B025F937-C7B1-47D3-B67F-A62EFF666E3E}">
          <x14:id>{50CF7278-FE2A-4F32-9444-2B5AD0D94C1B}</x14:id>
        </ext>
      </extLst>
    </cfRule>
  </conditionalFormatting>
  <conditionalFormatting sqref="H1">
    <cfRule type="expression" dxfId="12" priority="14">
      <formula>INDIRECT("H"&amp;ROW())&lt;INDIRECT("H"&amp;ROW()+1)</formula>
    </cfRule>
  </conditionalFormatting>
  <conditionalFormatting sqref="Q1 T1 X1 X3:X14 T3:T14 Q3:Q14">
    <cfRule type="expression" dxfId="11" priority="13">
      <formula>"Q3+$Q:$Q $Q:$Q $Q:$Q $Q:$Q $Q:$Q $Q:$Q $Q:$Q $Q:$Q $Q:$Q $Q:$Q $Q:$Q $Q:$Q $Q:$Q $Q:$Q $&lt;Q4"</formula>
    </cfRule>
  </conditionalFormatting>
  <conditionalFormatting sqref="Q13">
    <cfRule type="expression" dxfId="10" priority="9">
      <formula>"Q3+$Q:$Q $Q:$Q $Q:$Q $Q:$Q $Q:$Q $Q:$Q $Q:$Q $Q:$Q $Q:$Q $Q:$Q $Q:$Q $Q:$Q $Q:$Q $Q:$Q $&lt;Q4"</formula>
    </cfRule>
  </conditionalFormatting>
  <conditionalFormatting sqref="Q12:Q13">
    <cfRule type="expression" dxfId="9" priority="8">
      <formula>"Q3+$Q:$Q $Q:$Q $Q:$Q $Q:$Q $Q:$Q $Q:$Q $Q:$Q $Q:$Q $Q:$Q $Q:$Q $Q:$Q $Q:$Q $Q:$Q $Q:$Q $&lt;Q4"</formula>
    </cfRule>
  </conditionalFormatting>
  <conditionalFormatting sqref="H3:H14">
    <cfRule type="expression" dxfId="8" priority="7">
      <formula>INDIRECT("H"&amp;ROW())&lt;INDIRECT("H"&amp;ROW()+1)</formula>
    </cfRule>
  </conditionalFormatting>
  <conditionalFormatting sqref="U2">
    <cfRule type="dataBar" priority="6">
      <dataBar>
        <cfvo type="num" val="0"/>
        <cfvo type="num" val="100"/>
        <color rgb="FFFF0000"/>
      </dataBar>
      <extLst>
        <ext xmlns:x14="http://schemas.microsoft.com/office/spreadsheetml/2009/9/main" uri="{B025F937-C7B1-47D3-B67F-A62EFF666E3E}">
          <x14:id>{B74B7B8E-CEF2-487A-B1A4-88D76BE2B9E5}</x14:id>
        </ext>
      </extLst>
    </cfRule>
  </conditionalFormatting>
  <conditionalFormatting sqref="H2">
    <cfRule type="expression" dxfId="7" priority="5">
      <formula>INDIRECT("H"&amp;ROW())&lt;INDIRECT("H"&amp;ROW()+1)</formula>
    </cfRule>
  </conditionalFormatting>
  <conditionalFormatting sqref="X2 T2 Q2">
    <cfRule type="expression" dxfId="6" priority="4">
      <formula>"Q3+$Q:$Q $Q:$Q $Q:$Q $Q:$Q $Q:$Q $Q:$Q $Q:$Q $Q:$Q $Q:$Q $Q:$Q $Q:$Q $Q:$Q $Q:$Q $Q:$Q $&lt;Q4"</formula>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50CF7278-FE2A-4F32-9444-2B5AD0D94C1B}">
            <x14:dataBar minLength="0" maxLength="100">
              <x14:cfvo type="num">
                <xm:f>0</xm:f>
              </x14:cfvo>
              <x14:cfvo type="num">
                <xm:f>100</xm:f>
              </x14:cfvo>
              <x14:negativeFillColor rgb="FFFF0000"/>
              <x14:axisColor rgb="FF000000"/>
            </x14:dataBar>
          </x14:cfRule>
          <xm:sqref>U3:U14 U1</xm:sqref>
        </x14:conditionalFormatting>
        <x14:conditionalFormatting xmlns:xm="http://schemas.microsoft.com/office/excel/2006/main">
          <x14:cfRule type="dataBar" id="{B74B7B8E-CEF2-487A-B1A4-88D76BE2B9E5}">
            <x14:dataBar minLength="0" maxLength="100">
              <x14:cfvo type="num">
                <xm:f>0</xm:f>
              </x14:cfvo>
              <x14:cfvo type="num">
                <xm:f>100</xm:f>
              </x14:cfvo>
              <x14:negativeFillColor rgb="FFFF0000"/>
              <x14:axisColor rgb="FF000000"/>
            </x14:dataBar>
          </x14:cfRule>
          <xm:sqref>U2</xm:sqref>
        </x14:conditionalFormatting>
        <x14:conditionalFormatting xmlns:xm="http://schemas.microsoft.com/office/excel/2006/main">
          <x14:cfRule type="expression" priority="10" stopIfTrue="1" id="{E96799A5-1DE9-4841-965A-8C400731346A}">
            <xm:f>BTA!$X1="Alt Pazar"</xm:f>
            <x14:dxf>
              <fill>
                <patternFill>
                  <bgColor rgb="FFFF0000"/>
                </patternFill>
              </fill>
            </x14:dxf>
          </x14:cfRule>
          <x14:cfRule type="expression" priority="11" stopIfTrue="1" id="{2C8E5986-3B53-45B1-A36C-65750B767B54}">
            <xm:f>BTA!$X1="Yıldız Pazar"</xm:f>
            <x14:dxf>
              <fill>
                <patternFill>
                  <bgColor theme="9" tint="-0.24994659260841701"/>
                </patternFill>
              </fill>
            </x14:dxf>
          </x14:cfRule>
          <x14:cfRule type="expression" priority="12" stopIfTrue="1" id="{65E93CCB-1865-4D00-8717-91F9066AE8F2}">
            <xm:f>BTA!$X1="Ana Pazar"</xm:f>
            <x14:dxf>
              <fill>
                <patternFill>
                  <bgColor rgb="FF0070C0"/>
                </patternFill>
              </fill>
            </x14:dxf>
          </x14:cfRule>
          <xm:sqref>X1:X2</xm:sqref>
        </x14:conditionalFormatting>
        <x14:conditionalFormatting xmlns:xm="http://schemas.microsoft.com/office/excel/2006/main">
          <x14:cfRule type="expression" priority="71" stopIfTrue="1" id="{E96799A5-1DE9-4841-965A-8C400731346A}">
            <xm:f>BTA!$X2="Alt Pazar"</xm:f>
            <x14:dxf>
              <fill>
                <patternFill>
                  <bgColor rgb="FFFF0000"/>
                </patternFill>
              </fill>
            </x14:dxf>
          </x14:cfRule>
          <x14:cfRule type="expression" priority="72" stopIfTrue="1" id="{2C8E5986-3B53-45B1-A36C-65750B767B54}">
            <xm:f>BTA!$X2="Yıldız Pazar"</xm:f>
            <x14:dxf>
              <fill>
                <patternFill>
                  <bgColor theme="9" tint="-0.24994659260841701"/>
                </patternFill>
              </fill>
            </x14:dxf>
          </x14:cfRule>
          <x14:cfRule type="expression" priority="73" stopIfTrue="1" id="{65E93CCB-1865-4D00-8717-91F9066AE8F2}">
            <xm:f>BTA!$X2="Ana Pazar"</xm:f>
            <x14:dxf>
              <fill>
                <patternFill>
                  <bgColor rgb="FF0070C0"/>
                </patternFill>
              </fill>
            </x14:dxf>
          </x14:cfRule>
          <xm:sqref>X3:X14</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61D3A3-E6DC-4EB0-A6F3-7815516F1FAA}">
  <sheetPr codeName="Sayfa4"/>
  <dimension ref="A1:Q50"/>
  <sheetViews>
    <sheetView workbookViewId="0">
      <pane ySplit="1" topLeftCell="A30" activePane="bottomLeft" state="frozen"/>
      <selection pane="bottomLeft" activeCell="U26" sqref="U26"/>
    </sheetView>
  </sheetViews>
  <sheetFormatPr defaultRowHeight="15"/>
  <cols>
    <col min="1" max="1" width="7.7109375" bestFit="1" customWidth="1"/>
    <col min="2" max="2" width="47" bestFit="1" customWidth="1"/>
    <col min="3" max="3" width="13.85546875" bestFit="1" customWidth="1"/>
    <col min="4" max="4" width="11.14062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9.42578125" style="172" customWidth="1"/>
    <col min="18" max="18" width="9.5703125" bestFit="1" customWidth="1"/>
    <col min="19" max="19" width="10.5703125" bestFit="1" customWidth="1"/>
    <col min="20" max="20" width="7.42578125" bestFit="1" customWidth="1"/>
    <col min="21" max="21" width="6.85546875" bestFit="1" customWidth="1"/>
    <col min="22" max="22" width="8.5703125" bestFit="1" customWidth="1"/>
  </cols>
  <sheetData>
    <row r="1" spans="1:17"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7">
      <c r="A2" s="60" t="s">
        <v>720</v>
      </c>
      <c r="B2" s="60" t="s">
        <v>374</v>
      </c>
      <c r="C2" s="61">
        <v>577755</v>
      </c>
      <c r="D2" s="61">
        <v>29000</v>
      </c>
      <c r="E2" s="62">
        <v>10.329363953797193</v>
      </c>
      <c r="F2" s="62">
        <v>0.68365308021370563</v>
      </c>
      <c r="G2" s="61">
        <v>7.4329999999999998E-6</v>
      </c>
      <c r="H2" s="62">
        <v>512925</v>
      </c>
      <c r="I2" s="62">
        <v>2948.1751090185135</v>
      </c>
      <c r="J2" s="61">
        <v>0</v>
      </c>
      <c r="K2" s="62">
        <v>0</v>
      </c>
      <c r="L2" s="62">
        <v>1379310.3448275863</v>
      </c>
      <c r="M2" s="62">
        <v>25.63</v>
      </c>
      <c r="N2" s="63">
        <v>368.7554026000949</v>
      </c>
      <c r="O2" s="64">
        <v>1467.3868406651043</v>
      </c>
      <c r="P2" s="63">
        <v>48.912894688836808</v>
      </c>
      <c r="Q2" s="172">
        <f t="shared" ref="Q2:Q33" si="0">E2*G2/100</f>
        <v>7.6778162268574529E-7</v>
      </c>
    </row>
    <row r="3" spans="1:17">
      <c r="A3" s="60" t="s">
        <v>719</v>
      </c>
      <c r="B3" s="60" t="s">
        <v>374</v>
      </c>
      <c r="C3" s="61">
        <v>19923</v>
      </c>
      <c r="D3" s="61">
        <v>1000</v>
      </c>
      <c r="E3" s="62">
        <v>33.810912472000339</v>
      </c>
      <c r="F3" s="62">
        <v>6.8304873680808766</v>
      </c>
      <c r="G3" s="61">
        <v>2.3900000000000001E-4</v>
      </c>
      <c r="H3" s="62">
        <v>4950000</v>
      </c>
      <c r="I3" s="62">
        <v>-8.966594934463501E-3</v>
      </c>
      <c r="J3" s="61">
        <v>0</v>
      </c>
      <c r="K3" s="62">
        <v>0</v>
      </c>
      <c r="L3" s="62">
        <v>40000000</v>
      </c>
      <c r="M3" s="62">
        <v>23.9</v>
      </c>
      <c r="N3" s="63">
        <v>368.74689757873256</v>
      </c>
      <c r="O3" s="64">
        <v>1168</v>
      </c>
      <c r="P3" s="63">
        <v>38.93333333333333</v>
      </c>
      <c r="Q3" s="172">
        <f t="shared" si="0"/>
        <v>8.0808080808080811E-5</v>
      </c>
    </row>
    <row r="4" spans="1:17">
      <c r="A4" s="60" t="s">
        <v>723</v>
      </c>
      <c r="B4" s="60" t="s">
        <v>374</v>
      </c>
      <c r="C4" s="61">
        <v>0</v>
      </c>
      <c r="D4" s="61">
        <v>2.4580000000000002</v>
      </c>
      <c r="E4" s="62">
        <v>13876.415653495354</v>
      </c>
      <c r="F4" s="62">
        <v>1739.7254652893234</v>
      </c>
      <c r="G4" s="61">
        <v>6.9899999999999997E-4</v>
      </c>
      <c r="H4" s="62">
        <v>4125000</v>
      </c>
      <c r="I4" s="62">
        <v>1417597000000</v>
      </c>
      <c r="J4" s="61">
        <v>20357299000</v>
      </c>
      <c r="K4" s="62">
        <v>0.39181081930368072</v>
      </c>
      <c r="L4" s="62">
        <v>16273393002.441008</v>
      </c>
      <c r="M4" s="62">
        <v>28.43</v>
      </c>
      <c r="N4" s="63">
        <v>0</v>
      </c>
      <c r="O4" s="64">
        <v>0</v>
      </c>
      <c r="P4" s="63">
        <v>0</v>
      </c>
      <c r="Q4" s="172">
        <f t="shared" si="0"/>
        <v>9.6996145417932528E-2</v>
      </c>
    </row>
    <row r="5" spans="1:17">
      <c r="A5" s="30" t="s">
        <v>669</v>
      </c>
      <c r="B5" s="30" t="s">
        <v>349</v>
      </c>
      <c r="C5" s="31">
        <v>204500139</v>
      </c>
      <c r="D5" s="31">
        <v>30000000</v>
      </c>
      <c r="E5" s="32">
        <v>1.7050368151549129</v>
      </c>
      <c r="F5" s="32">
        <v>2.2770256612645739E-2</v>
      </c>
      <c r="G5" s="31">
        <v>9.3998380000000008</v>
      </c>
      <c r="H5" s="32">
        <v>3625</v>
      </c>
      <c r="I5" s="32">
        <v>200.16221201156668</v>
      </c>
      <c r="J5" s="31">
        <v>30988843</v>
      </c>
      <c r="K5" s="32">
        <v>2416.3535243958609</v>
      </c>
      <c r="L5" s="32">
        <v>1333.3333333333333</v>
      </c>
      <c r="M5" s="32">
        <v>31.33</v>
      </c>
      <c r="N5" s="33">
        <v>66.191165879989086</v>
      </c>
      <c r="O5" s="34">
        <v>3000</v>
      </c>
      <c r="P5" s="33">
        <v>100</v>
      </c>
      <c r="Q5" s="172">
        <f t="shared" si="0"/>
        <v>0.16027069846492129</v>
      </c>
    </row>
    <row r="6" spans="1:17">
      <c r="A6" s="100" t="s">
        <v>50</v>
      </c>
      <c r="B6" s="35" t="s">
        <v>200</v>
      </c>
      <c r="C6" s="36">
        <v>91186532</v>
      </c>
      <c r="D6" s="36">
        <v>7347672</v>
      </c>
      <c r="E6" s="37">
        <v>16.543744603919521</v>
      </c>
      <c r="F6" s="37">
        <v>2.9901231793029006</v>
      </c>
      <c r="G6" s="36">
        <v>3.211576</v>
      </c>
      <c r="H6" s="37">
        <v>649.5</v>
      </c>
      <c r="I6" s="37">
        <v>-28.420307485467561</v>
      </c>
      <c r="J6" s="36">
        <v>-1925420</v>
      </c>
      <c r="K6" s="37">
        <v>-2873.5533109659191</v>
      </c>
      <c r="L6" s="37">
        <v>5443.9011431103618</v>
      </c>
      <c r="M6" s="37">
        <v>43.7</v>
      </c>
      <c r="N6" s="38">
        <v>57.965254331545879</v>
      </c>
      <c r="O6" s="39">
        <v>300</v>
      </c>
      <c r="P6" s="38">
        <v>10</v>
      </c>
      <c r="Q6" s="172">
        <f t="shared" si="0"/>
        <v>0.53131493120077433</v>
      </c>
    </row>
    <row r="7" spans="1:17">
      <c r="A7" s="95" t="s">
        <v>530</v>
      </c>
      <c r="B7" s="95" t="s">
        <v>351</v>
      </c>
      <c r="C7" s="96">
        <v>257737541</v>
      </c>
      <c r="D7" s="96">
        <v>9500000</v>
      </c>
      <c r="E7" s="97">
        <v>28.970182439723914</v>
      </c>
      <c r="F7" s="97">
        <v>11.728818801507657</v>
      </c>
      <c r="G7" s="96">
        <v>5.3107189999999997</v>
      </c>
      <c r="H7" s="97">
        <v>203.8</v>
      </c>
      <c r="I7" s="97">
        <v>-2.5713231946060091</v>
      </c>
      <c r="J7" s="96">
        <v>-5361958</v>
      </c>
      <c r="K7" s="97">
        <v>-460.65261980791342</v>
      </c>
      <c r="L7" s="97">
        <v>4210.5263157894733</v>
      </c>
      <c r="M7" s="97">
        <v>55.9</v>
      </c>
      <c r="N7" s="98">
        <v>24.761515628831699</v>
      </c>
      <c r="O7" s="99">
        <v>758.46708127948705</v>
      </c>
      <c r="P7" s="98">
        <v>25.282236042649568</v>
      </c>
      <c r="Q7" s="172">
        <f t="shared" si="0"/>
        <v>1.5385249831610812</v>
      </c>
    </row>
    <row r="8" spans="1:17">
      <c r="A8" s="30" t="s">
        <v>727</v>
      </c>
      <c r="B8" s="30" t="s">
        <v>357</v>
      </c>
      <c r="C8" s="31">
        <v>455277050</v>
      </c>
      <c r="D8" s="31">
        <v>31042007</v>
      </c>
      <c r="E8" s="32">
        <v>8.8477651012512375</v>
      </c>
      <c r="F8" s="32">
        <v>1.5233861542034499</v>
      </c>
      <c r="G8" s="31">
        <v>24.164194999999999</v>
      </c>
      <c r="H8" s="32">
        <v>190.5</v>
      </c>
      <c r="I8" s="32">
        <v>10.719210603665744</v>
      </c>
      <c r="J8" s="31">
        <v>8883359</v>
      </c>
      <c r="K8" s="32">
        <v>653.80218335204063</v>
      </c>
      <c r="L8" s="32">
        <v>1288.5764763856926</v>
      </c>
      <c r="M8" s="32">
        <v>77.84</v>
      </c>
      <c r="N8" s="33">
        <v>83.014332507635672</v>
      </c>
      <c r="O8" s="34">
        <v>3000</v>
      </c>
      <c r="P8" s="33">
        <v>100</v>
      </c>
      <c r="Q8" s="172">
        <f t="shared" si="0"/>
        <v>2.1379912122082967</v>
      </c>
    </row>
    <row r="9" spans="1:17">
      <c r="A9" s="90" t="s">
        <v>422</v>
      </c>
      <c r="B9" s="90" t="s">
        <v>404</v>
      </c>
      <c r="C9" s="91">
        <v>4679410564</v>
      </c>
      <c r="D9" s="91">
        <v>74000000</v>
      </c>
      <c r="E9" s="92">
        <v>69.902304539176043</v>
      </c>
      <c r="F9" s="92">
        <v>6.5599009514992535</v>
      </c>
      <c r="G9" s="91">
        <v>3.9758849999999999</v>
      </c>
      <c r="H9" s="92">
        <v>134.80000000000001</v>
      </c>
      <c r="I9" s="92">
        <v>5.7572293638782241</v>
      </c>
      <c r="J9" s="91">
        <v>-113857279</v>
      </c>
      <c r="K9" s="92">
        <v>-93.590854213194405</v>
      </c>
      <c r="L9" s="92">
        <v>540.54054054054052</v>
      </c>
      <c r="M9" s="92">
        <v>5.37</v>
      </c>
      <c r="N9" s="93">
        <v>14.442523569404742</v>
      </c>
      <c r="O9" s="94">
        <v>1797.3862868375695</v>
      </c>
      <c r="P9" s="93">
        <v>59.912876227918986</v>
      </c>
      <c r="Q9" s="172">
        <f t="shared" si="0"/>
        <v>2.7792352408274197</v>
      </c>
    </row>
    <row r="10" spans="1:17">
      <c r="A10" s="100" t="s">
        <v>388</v>
      </c>
      <c r="B10" s="30" t="s">
        <v>349</v>
      </c>
      <c r="C10" s="31">
        <v>162494773</v>
      </c>
      <c r="D10" s="31">
        <v>6917538</v>
      </c>
      <c r="E10" s="32">
        <v>63.949770164536019</v>
      </c>
      <c r="F10" s="32">
        <v>67.038327108909755</v>
      </c>
      <c r="G10" s="31">
        <v>4.5362669999999996</v>
      </c>
      <c r="H10" s="32">
        <v>120.8</v>
      </c>
      <c r="I10" s="32">
        <v>-3.3213544853791466</v>
      </c>
      <c r="J10" s="31">
        <v>-22534642</v>
      </c>
      <c r="K10" s="32">
        <v>-42.331646102920118</v>
      </c>
      <c r="L10" s="32">
        <v>5782.4040865406159</v>
      </c>
      <c r="M10" s="32">
        <v>65.569999999999993</v>
      </c>
      <c r="N10" s="33">
        <v>55.537223898139715</v>
      </c>
      <c r="O10" s="34">
        <v>1513.4688613955911</v>
      </c>
      <c r="P10" s="33">
        <v>50.448962046519704</v>
      </c>
      <c r="Q10" s="172">
        <f t="shared" si="0"/>
        <v>2.9009323205496931</v>
      </c>
    </row>
    <row r="11" spans="1:17">
      <c r="A11" s="100" t="s">
        <v>33</v>
      </c>
      <c r="B11" s="55" t="s">
        <v>233</v>
      </c>
      <c r="C11" s="56">
        <v>519583617</v>
      </c>
      <c r="D11" s="56">
        <v>25000000</v>
      </c>
      <c r="E11" s="57">
        <v>17.0262069505659</v>
      </c>
      <c r="F11" s="57">
        <v>6.6573634215311435</v>
      </c>
      <c r="G11" s="56">
        <v>22.966707</v>
      </c>
      <c r="H11" s="57">
        <v>94</v>
      </c>
      <c r="I11" s="57">
        <v>2.9296463198607938</v>
      </c>
      <c r="J11" s="56">
        <v>1543645</v>
      </c>
      <c r="K11" s="57">
        <v>1656.79285068782</v>
      </c>
      <c r="L11" s="57">
        <v>1600</v>
      </c>
      <c r="M11" s="57">
        <v>91.86</v>
      </c>
      <c r="N11" s="58">
        <v>19.349633158093827</v>
      </c>
      <c r="O11" s="59">
        <v>2722.5753446981207</v>
      </c>
      <c r="P11" s="58">
        <v>90.752511489937362</v>
      </c>
      <c r="Q11" s="172">
        <f t="shared" si="0"/>
        <v>3.9103590635501053</v>
      </c>
    </row>
    <row r="12" spans="1:17">
      <c r="A12" s="100" t="s">
        <v>171</v>
      </c>
      <c r="B12" s="25" t="s">
        <v>353</v>
      </c>
      <c r="C12" s="26">
        <v>58292296</v>
      </c>
      <c r="D12" s="26">
        <v>39000000</v>
      </c>
      <c r="E12" s="27">
        <v>32.26173949250267</v>
      </c>
      <c r="F12" s="27">
        <v>11.409987442087594</v>
      </c>
      <c r="G12" s="26">
        <v>17.102171999999999</v>
      </c>
      <c r="H12" s="27">
        <v>66.3</v>
      </c>
      <c r="I12" s="27">
        <v>-2.9361605244382503</v>
      </c>
      <c r="J12" s="26">
        <v>-7099673</v>
      </c>
      <c r="K12" s="27">
        <v>-398.25777891460638</v>
      </c>
      <c r="L12" s="27">
        <v>1025.6410256410256</v>
      </c>
      <c r="M12" s="27">
        <v>43.85</v>
      </c>
      <c r="N12" s="28">
        <v>69.007396190071745</v>
      </c>
      <c r="O12" s="29">
        <v>435.66456576586609</v>
      </c>
      <c r="P12" s="28">
        <v>14.522152192195536</v>
      </c>
      <c r="Q12" s="172">
        <f t="shared" si="0"/>
        <v>5.5174581781997336</v>
      </c>
    </row>
    <row r="13" spans="1:17">
      <c r="A13" s="100" t="s">
        <v>314</v>
      </c>
      <c r="B13" s="25" t="s">
        <v>376</v>
      </c>
      <c r="C13" s="26">
        <v>202339880</v>
      </c>
      <c r="D13" s="26">
        <v>18255333</v>
      </c>
      <c r="E13" s="27">
        <v>44.874452338103289</v>
      </c>
      <c r="F13" s="27">
        <v>42.091708569455918</v>
      </c>
      <c r="G13" s="26">
        <v>15.26498</v>
      </c>
      <c r="H13" s="27">
        <v>53.7</v>
      </c>
      <c r="I13" s="27">
        <v>-3.1918361321092945</v>
      </c>
      <c r="J13" s="26">
        <v>81750563</v>
      </c>
      <c r="K13" s="27">
        <v>13.041028808572241</v>
      </c>
      <c r="L13" s="27">
        <v>2191.1405286334684</v>
      </c>
      <c r="M13" s="27">
        <v>83.61</v>
      </c>
      <c r="N13" s="28">
        <v>44.748796694607449</v>
      </c>
      <c r="O13" s="29">
        <v>998.28961991874735</v>
      </c>
      <c r="P13" s="28">
        <v>33.276320663958245</v>
      </c>
      <c r="Q13" s="172">
        <f t="shared" si="0"/>
        <v>6.850076174520999</v>
      </c>
    </row>
    <row r="14" spans="1:17">
      <c r="A14" s="25" t="s">
        <v>734</v>
      </c>
      <c r="B14" s="25" t="s">
        <v>689</v>
      </c>
      <c r="C14" s="26">
        <v>162912546</v>
      </c>
      <c r="D14" s="26">
        <v>20000000</v>
      </c>
      <c r="E14" s="27">
        <v>88.496671640179613</v>
      </c>
      <c r="F14" s="27">
        <v>103.14297393960328</v>
      </c>
      <c r="G14" s="26">
        <v>10.537267999999999</v>
      </c>
      <c r="H14" s="27">
        <v>41</v>
      </c>
      <c r="I14" s="27">
        <v>-1.1284082164855747</v>
      </c>
      <c r="J14" s="26">
        <v>-6812646</v>
      </c>
      <c r="K14" s="27">
        <v>-125.9422550357086</v>
      </c>
      <c r="L14" s="27">
        <v>2000</v>
      </c>
      <c r="M14" s="27">
        <v>52.68</v>
      </c>
      <c r="N14" s="28">
        <v>1.7431313922170328</v>
      </c>
      <c r="O14" s="29">
        <v>35.428571428571395</v>
      </c>
      <c r="P14" s="28">
        <v>1.1809523809523799</v>
      </c>
      <c r="Q14" s="172">
        <f t="shared" si="0"/>
        <v>9.3251314618057215</v>
      </c>
    </row>
    <row r="15" spans="1:17">
      <c r="A15" s="70" t="s">
        <v>317</v>
      </c>
      <c r="B15" s="70" t="s">
        <v>221</v>
      </c>
      <c r="C15" s="71">
        <v>15253371409</v>
      </c>
      <c r="D15" s="71">
        <v>332007786</v>
      </c>
      <c r="E15" s="72">
        <v>63.470718464681035</v>
      </c>
      <c r="F15" s="72">
        <v>5.5996596223676942</v>
      </c>
      <c r="G15" s="71">
        <v>18.464296999999998</v>
      </c>
      <c r="H15" s="72">
        <v>32.82</v>
      </c>
      <c r="I15" s="72">
        <v>-0.79305715884252237</v>
      </c>
      <c r="J15" s="71">
        <v>85099618</v>
      </c>
      <c r="K15" s="72">
        <v>133.19385069437092</v>
      </c>
      <c r="L15" s="72">
        <v>120.4791022581621</v>
      </c>
      <c r="M15" s="72">
        <v>5.56</v>
      </c>
      <c r="N15" s="73">
        <v>29.746366599996623</v>
      </c>
      <c r="O15" s="74">
        <v>1026.3031628232334</v>
      </c>
      <c r="P15" s="73">
        <v>34.210105427441114</v>
      </c>
      <c r="Q15" s="172">
        <f t="shared" si="0"/>
        <v>11.719421965352545</v>
      </c>
    </row>
    <row r="16" spans="1:17">
      <c r="A16" s="100" t="s">
        <v>179</v>
      </c>
      <c r="B16" s="40" t="s">
        <v>255</v>
      </c>
      <c r="C16" s="41">
        <v>353515478</v>
      </c>
      <c r="D16" s="41">
        <v>73500000</v>
      </c>
      <c r="E16" s="42">
        <v>35.88615392555058</v>
      </c>
      <c r="F16" s="42">
        <v>17.362979807409729</v>
      </c>
      <c r="G16" s="41">
        <v>39.640771000000001</v>
      </c>
      <c r="H16" s="42">
        <v>29.52</v>
      </c>
      <c r="I16" s="42">
        <v>-0.53197455441434016</v>
      </c>
      <c r="J16" s="41">
        <v>-4041987</v>
      </c>
      <c r="K16" s="42">
        <v>-511.33761687011861</v>
      </c>
      <c r="L16" s="42">
        <v>544.21768707482988</v>
      </c>
      <c r="M16" s="42">
        <v>53.93</v>
      </c>
      <c r="N16" s="43">
        <v>24.022392231959646</v>
      </c>
      <c r="O16" s="44">
        <v>425.74294617325495</v>
      </c>
      <c r="P16" s="43">
        <v>14.191431539108498</v>
      </c>
      <c r="Q16" s="172">
        <f t="shared" si="0"/>
        <v>14.225548098335016</v>
      </c>
    </row>
    <row r="17" spans="1:17">
      <c r="A17" s="70" t="s">
        <v>698</v>
      </c>
      <c r="B17" s="70" t="s">
        <v>699</v>
      </c>
      <c r="C17" s="71">
        <v>1839661730</v>
      </c>
      <c r="D17" s="71">
        <v>300000000</v>
      </c>
      <c r="E17" s="72">
        <v>9.630014830222839</v>
      </c>
      <c r="F17" s="72">
        <v>0.81887881209377877</v>
      </c>
      <c r="G17" s="71">
        <v>153.859475</v>
      </c>
      <c r="H17" s="72">
        <v>26</v>
      </c>
      <c r="I17" s="72">
        <v>-3.4137316090859748</v>
      </c>
      <c r="J17" s="71">
        <v>378885188</v>
      </c>
      <c r="K17" s="72">
        <v>31.038426342494024</v>
      </c>
      <c r="L17" s="72">
        <v>133.33333333333334</v>
      </c>
      <c r="M17" s="72">
        <v>51.28</v>
      </c>
      <c r="N17" s="73">
        <v>0</v>
      </c>
      <c r="O17" s="74">
        <v>770</v>
      </c>
      <c r="P17" s="73">
        <v>25.666666666666668</v>
      </c>
      <c r="Q17" s="172">
        <f t="shared" si="0"/>
        <v>14.816690260203002</v>
      </c>
    </row>
    <row r="18" spans="1:17">
      <c r="A18" s="55" t="s">
        <v>29</v>
      </c>
      <c r="B18" s="55" t="s">
        <v>233</v>
      </c>
      <c r="C18" s="56">
        <v>453946752</v>
      </c>
      <c r="D18" s="56">
        <v>36000000</v>
      </c>
      <c r="E18" s="57">
        <v>65.33446555348759</v>
      </c>
      <c r="F18" s="57">
        <v>69.855514448601056</v>
      </c>
      <c r="G18" s="56">
        <v>23.567941000000001</v>
      </c>
      <c r="H18" s="57">
        <v>23</v>
      </c>
      <c r="I18" s="57">
        <v>0.5951708792841508</v>
      </c>
      <c r="J18" s="56">
        <v>-15955475</v>
      </c>
      <c r="K18" s="57">
        <v>-58.618123246095777</v>
      </c>
      <c r="L18" s="57">
        <v>1111.1111111111111</v>
      </c>
      <c r="M18" s="57">
        <v>65.459999999999994</v>
      </c>
      <c r="N18" s="58">
        <v>39.925299861183376</v>
      </c>
      <c r="O18" s="59">
        <v>2142.1801025413242</v>
      </c>
      <c r="P18" s="58">
        <v>71.406003418044136</v>
      </c>
      <c r="Q18" s="172">
        <f t="shared" si="0"/>
        <v>15.397988294311279</v>
      </c>
    </row>
    <row r="19" spans="1:17">
      <c r="A19" s="100" t="s">
        <v>313</v>
      </c>
      <c r="B19" s="60" t="s">
        <v>287</v>
      </c>
      <c r="C19" s="61">
        <v>76967995</v>
      </c>
      <c r="D19" s="61">
        <v>28340000</v>
      </c>
      <c r="E19" s="62">
        <v>98.413456386578602</v>
      </c>
      <c r="F19" s="62">
        <v>142.20307230294506</v>
      </c>
      <c r="G19" s="61">
        <v>16.64443</v>
      </c>
      <c r="H19" s="62">
        <v>27</v>
      </c>
      <c r="I19" s="62">
        <v>-0.26153103310829451</v>
      </c>
      <c r="J19" s="61">
        <v>-51595</v>
      </c>
      <c r="K19" s="62">
        <v>-13413.369512549665</v>
      </c>
      <c r="L19" s="62">
        <v>1411.4326040931546</v>
      </c>
      <c r="M19" s="62">
        <v>58.73</v>
      </c>
      <c r="N19" s="63">
        <v>55.438618331220148</v>
      </c>
      <c r="O19" s="64">
        <v>713.97661524135697</v>
      </c>
      <c r="P19" s="63">
        <v>23.799220508045231</v>
      </c>
      <c r="Q19" s="172">
        <f t="shared" si="0"/>
        <v>16.380358858844605</v>
      </c>
    </row>
    <row r="20" spans="1:17">
      <c r="A20" s="25" t="s">
        <v>756</v>
      </c>
      <c r="B20" s="25" t="s">
        <v>689</v>
      </c>
      <c r="C20" s="26">
        <v>55337978</v>
      </c>
      <c r="D20" s="26">
        <v>30000000</v>
      </c>
      <c r="E20" s="27">
        <v>120.59685796946246</v>
      </c>
      <c r="F20" s="27">
        <v>175.5412779759279</v>
      </c>
      <c r="G20" s="26">
        <v>14.484933</v>
      </c>
      <c r="H20" s="27">
        <v>21.86</v>
      </c>
      <c r="I20" s="27">
        <v>-0.98606760600262788</v>
      </c>
      <c r="J20" s="26">
        <v>-5688287</v>
      </c>
      <c r="K20" s="27">
        <v>-120.77449678611505</v>
      </c>
      <c r="L20" s="27">
        <v>1333.3333333333333</v>
      </c>
      <c r="M20" s="27">
        <v>48.28</v>
      </c>
      <c r="N20" s="28">
        <v>3.2371993996780168</v>
      </c>
      <c r="O20" s="29">
        <v>297.4859131289486</v>
      </c>
      <c r="P20" s="28">
        <v>9.9161971042982859</v>
      </c>
      <c r="Q20" s="172">
        <f t="shared" si="0"/>
        <v>17.468374076981796</v>
      </c>
    </row>
    <row r="21" spans="1:17">
      <c r="A21" s="80" t="s">
        <v>59</v>
      </c>
      <c r="B21" s="80" t="s">
        <v>352</v>
      </c>
      <c r="C21" s="81">
        <v>3075358782</v>
      </c>
      <c r="D21" s="81">
        <v>75350000</v>
      </c>
      <c r="E21" s="82">
        <v>47.575032133826959</v>
      </c>
      <c r="F21" s="82">
        <v>28.569560532793844</v>
      </c>
      <c r="G21" s="81">
        <v>38.051651</v>
      </c>
      <c r="H21" s="82">
        <v>18.7</v>
      </c>
      <c r="I21" s="82">
        <v>-1.1712669576567691E-2</v>
      </c>
      <c r="J21" s="81">
        <v>26168114</v>
      </c>
      <c r="K21" s="82">
        <v>63.636034297313138</v>
      </c>
      <c r="L21" s="82">
        <v>530.85600530856004</v>
      </c>
      <c r="M21" s="82">
        <v>50.49</v>
      </c>
      <c r="N21" s="83">
        <v>12.347946587833629</v>
      </c>
      <c r="O21" s="84">
        <v>1404.2225178429851</v>
      </c>
      <c r="P21" s="83">
        <v>46.807417261432839</v>
      </c>
      <c r="Q21" s="172">
        <f t="shared" si="0"/>
        <v>18.103085190701687</v>
      </c>
    </row>
    <row r="22" spans="1:17">
      <c r="A22" s="90" t="s">
        <v>312</v>
      </c>
      <c r="B22" s="90" t="s">
        <v>609</v>
      </c>
      <c r="C22" s="91">
        <v>470862105</v>
      </c>
      <c r="D22" s="91">
        <v>25382175</v>
      </c>
      <c r="E22" s="92">
        <v>82.864254521817742</v>
      </c>
      <c r="F22" s="92">
        <v>149.07138234758261</v>
      </c>
      <c r="G22" s="91">
        <v>22.044357999999999</v>
      </c>
      <c r="H22" s="92">
        <v>22</v>
      </c>
      <c r="I22" s="92">
        <v>-0.38796199041012969</v>
      </c>
      <c r="J22" s="91">
        <v>-15730860</v>
      </c>
      <c r="K22" s="92">
        <v>-35.336251959524148</v>
      </c>
      <c r="L22" s="92">
        <v>1575.909077925749</v>
      </c>
      <c r="M22" s="92">
        <v>86.84</v>
      </c>
      <c r="N22" s="93">
        <v>31.79525572521305</v>
      </c>
      <c r="O22" s="94">
        <v>564.79802399278697</v>
      </c>
      <c r="P22" s="93">
        <v>18.826600799759564</v>
      </c>
      <c r="Q22" s="172">
        <f t="shared" si="0"/>
        <v>18.266892920820691</v>
      </c>
    </row>
    <row r="23" spans="1:17">
      <c r="A23" s="70" t="s">
        <v>27</v>
      </c>
      <c r="B23" s="70" t="s">
        <v>221</v>
      </c>
      <c r="C23" s="71">
        <v>567993172</v>
      </c>
      <c r="D23" s="71">
        <v>69000000</v>
      </c>
      <c r="E23" s="72">
        <v>39.044961262683749</v>
      </c>
      <c r="F23" s="72">
        <v>34.232849595100475</v>
      </c>
      <c r="G23" s="71">
        <v>61.979830999999997</v>
      </c>
      <c r="H23" s="72">
        <v>16.62</v>
      </c>
      <c r="I23" s="72">
        <v>0.10451805380957069</v>
      </c>
      <c r="J23" s="71">
        <v>136985810</v>
      </c>
      <c r="K23" s="72">
        <v>8.3261908660466357</v>
      </c>
      <c r="L23" s="72">
        <v>579.71014492753625</v>
      </c>
      <c r="M23" s="72">
        <v>89.82</v>
      </c>
      <c r="N23" s="73">
        <v>13.03940445679757</v>
      </c>
      <c r="O23" s="74">
        <v>578.70063733757615</v>
      </c>
      <c r="P23" s="73">
        <v>19.290021244585873</v>
      </c>
      <c r="Q23" s="172">
        <f t="shared" si="0"/>
        <v>24.200001004626852</v>
      </c>
    </row>
    <row r="24" spans="1:17">
      <c r="A24" s="25" t="s">
        <v>713</v>
      </c>
      <c r="B24" s="25" t="s">
        <v>689</v>
      </c>
      <c r="C24" s="26">
        <v>91442529</v>
      </c>
      <c r="D24" s="26">
        <v>37500000</v>
      </c>
      <c r="E24" s="27">
        <v>79.427013524434727</v>
      </c>
      <c r="F24" s="27">
        <v>151.72304398172821</v>
      </c>
      <c r="G24" s="26">
        <v>36.075847000000003</v>
      </c>
      <c r="H24" s="27">
        <v>11.19</v>
      </c>
      <c r="I24" s="27">
        <v>-0.52081992807060828</v>
      </c>
      <c r="J24" s="26">
        <v>-6134544</v>
      </c>
      <c r="K24" s="27">
        <v>-85.336416203062541</v>
      </c>
      <c r="L24" s="27">
        <v>1066.6666666666667</v>
      </c>
      <c r="M24" s="27">
        <v>96.2</v>
      </c>
      <c r="N24" s="28">
        <v>4.7752863045947738</v>
      </c>
      <c r="O24" s="29">
        <v>696.04545965738873</v>
      </c>
      <c r="P24" s="28">
        <v>23.201515321912957</v>
      </c>
      <c r="Q24" s="172">
        <f t="shared" si="0"/>
        <v>28.653967875744385</v>
      </c>
    </row>
    <row r="25" spans="1:17">
      <c r="A25" s="90" t="s">
        <v>310</v>
      </c>
      <c r="B25" s="90" t="s">
        <v>609</v>
      </c>
      <c r="C25" s="91">
        <v>1308185749</v>
      </c>
      <c r="D25" s="91">
        <v>45000000</v>
      </c>
      <c r="E25" s="92">
        <v>105.52989859895868</v>
      </c>
      <c r="F25" s="92">
        <v>191.43745777588876</v>
      </c>
      <c r="G25" s="91">
        <v>30.943805000000001</v>
      </c>
      <c r="H25" s="92">
        <v>12.24</v>
      </c>
      <c r="I25" s="92">
        <v>-0.7820003343206281</v>
      </c>
      <c r="J25" s="91">
        <v>4012898</v>
      </c>
      <c r="K25" s="92">
        <v>137.36955187996307</v>
      </c>
      <c r="L25" s="92">
        <v>888.88888888888891</v>
      </c>
      <c r="M25" s="92">
        <v>68.760000000000005</v>
      </c>
      <c r="N25" s="93">
        <v>1.7170568074462831</v>
      </c>
      <c r="O25" s="94">
        <v>535.21533578127105</v>
      </c>
      <c r="P25" s="93">
        <v>17.840511192709034</v>
      </c>
      <c r="Q25" s="172">
        <f t="shared" si="0"/>
        <v>32.654966039159511</v>
      </c>
    </row>
    <row r="26" spans="1:17">
      <c r="A26" s="75" t="s">
        <v>710</v>
      </c>
      <c r="B26" s="75" t="s">
        <v>679</v>
      </c>
      <c r="C26" s="76">
        <v>599344233</v>
      </c>
      <c r="D26" s="76">
        <v>118000000</v>
      </c>
      <c r="E26" s="77">
        <v>116.83188837600987</v>
      </c>
      <c r="F26" s="77">
        <v>82.853619158931906</v>
      </c>
      <c r="G26" s="76">
        <v>28.655494999999998</v>
      </c>
      <c r="H26" s="77">
        <v>11.6</v>
      </c>
      <c r="I26" s="77">
        <v>-0.22099130495435124</v>
      </c>
      <c r="J26" s="76">
        <v>-28506759</v>
      </c>
      <c r="K26" s="77">
        <v>-49.46546185765979</v>
      </c>
      <c r="L26" s="77">
        <v>338.9830508474576</v>
      </c>
      <c r="M26" s="77">
        <v>24.28</v>
      </c>
      <c r="N26" s="78">
        <v>81.986278622089756</v>
      </c>
      <c r="O26" s="79">
        <v>588.63311351923937</v>
      </c>
      <c r="P26" s="78">
        <v>19.621103783974647</v>
      </c>
      <c r="Q26" s="172">
        <f t="shared" si="0"/>
        <v>33.478755931993085</v>
      </c>
    </row>
    <row r="27" spans="1:17">
      <c r="A27" s="70" t="s">
        <v>302</v>
      </c>
      <c r="B27" s="70" t="s">
        <v>221</v>
      </c>
      <c r="C27" s="71">
        <v>791053925</v>
      </c>
      <c r="D27" s="71">
        <v>47500000</v>
      </c>
      <c r="E27" s="72">
        <v>157.07929893152698</v>
      </c>
      <c r="F27" s="72">
        <v>317.05969406373714</v>
      </c>
      <c r="G27" s="71">
        <v>24.419506999999999</v>
      </c>
      <c r="H27" s="72">
        <v>9.74</v>
      </c>
      <c r="I27" s="72">
        <v>-0.27122404622083707</v>
      </c>
      <c r="J27" s="71">
        <v>-11680733</v>
      </c>
      <c r="K27" s="72">
        <v>-42.413862212243018</v>
      </c>
      <c r="L27" s="72">
        <v>842.10526315789468</v>
      </c>
      <c r="M27" s="72">
        <v>51.4</v>
      </c>
      <c r="N27" s="73">
        <v>18.32080735445652</v>
      </c>
      <c r="O27" s="74">
        <v>782.47892079384667</v>
      </c>
      <c r="P27" s="73">
        <v>26.082630693128223</v>
      </c>
      <c r="Q27" s="172">
        <f t="shared" si="0"/>
        <v>38.357990398135151</v>
      </c>
    </row>
    <row r="28" spans="1:17">
      <c r="A28" s="111" t="s">
        <v>707</v>
      </c>
      <c r="B28" s="111" t="s">
        <v>697</v>
      </c>
      <c r="C28" s="112">
        <v>1069503962</v>
      </c>
      <c r="D28" s="112">
        <v>93750000</v>
      </c>
      <c r="E28" s="113">
        <v>55.426256491583786</v>
      </c>
      <c r="F28" s="113">
        <v>57.232662398537627</v>
      </c>
      <c r="G28" s="112">
        <v>69.867154999999997</v>
      </c>
      <c r="H28" s="113">
        <v>10.97</v>
      </c>
      <c r="I28" s="113">
        <v>-0.13375179297995743</v>
      </c>
      <c r="J28" s="112">
        <v>-42754773</v>
      </c>
      <c r="K28" s="113">
        <v>-22.65097980990333</v>
      </c>
      <c r="L28" s="113">
        <v>426.66666666666669</v>
      </c>
      <c r="M28" s="113">
        <v>74.52</v>
      </c>
      <c r="N28" s="114">
        <v>14.341569462501884</v>
      </c>
      <c r="O28" s="115">
        <v>840.16980110343218</v>
      </c>
      <c r="P28" s="114">
        <v>28.005660036781073</v>
      </c>
      <c r="Q28" s="172">
        <f t="shared" si="0"/>
        <v>38.724748533672404</v>
      </c>
    </row>
    <row r="29" spans="1:17">
      <c r="A29" s="100" t="s">
        <v>43</v>
      </c>
      <c r="B29" s="40" t="s">
        <v>255</v>
      </c>
      <c r="C29" s="41">
        <v>595998092</v>
      </c>
      <c r="D29" s="41">
        <v>187641391</v>
      </c>
      <c r="E29" s="42">
        <v>29.782794174704829</v>
      </c>
      <c r="F29" s="42">
        <v>15.485061374698313</v>
      </c>
      <c r="G29" s="41">
        <v>131.0445</v>
      </c>
      <c r="H29" s="42">
        <v>9.92</v>
      </c>
      <c r="I29" s="42">
        <v>-0.12292401598099011</v>
      </c>
      <c r="J29" s="41">
        <v>39009394</v>
      </c>
      <c r="K29" s="42">
        <v>49.304130634533827</v>
      </c>
      <c r="L29" s="42">
        <v>213.17258301501292</v>
      </c>
      <c r="M29" s="42">
        <v>69.83</v>
      </c>
      <c r="N29" s="43">
        <v>68.044045650097644</v>
      </c>
      <c r="O29" s="44">
        <v>950</v>
      </c>
      <c r="P29" s="43">
        <v>31.666666666666668</v>
      </c>
      <c r="Q29" s="172">
        <f t="shared" si="0"/>
        <v>39.02871371227107</v>
      </c>
    </row>
    <row r="30" spans="1:17">
      <c r="A30" s="25" t="s">
        <v>732</v>
      </c>
      <c r="B30" s="25" t="s">
        <v>689</v>
      </c>
      <c r="C30" s="26">
        <v>583507211</v>
      </c>
      <c r="D30" s="26">
        <v>42000000</v>
      </c>
      <c r="E30" s="27">
        <v>107.84177971720435</v>
      </c>
      <c r="F30" s="27">
        <v>276.09262600410733</v>
      </c>
      <c r="G30" s="26">
        <v>39.884191999999999</v>
      </c>
      <c r="H30" s="27">
        <v>8.59</v>
      </c>
      <c r="I30" s="27">
        <v>-0.22036498031845222</v>
      </c>
      <c r="J30" s="26">
        <v>83842992</v>
      </c>
      <c r="K30" s="27">
        <v>4.6587077903899239</v>
      </c>
      <c r="L30" s="27">
        <v>952.38095238095241</v>
      </c>
      <c r="M30" s="27">
        <v>94.96</v>
      </c>
      <c r="N30" s="28">
        <v>0.34872596430086666</v>
      </c>
      <c r="O30" s="29">
        <v>896.04942515689891</v>
      </c>
      <c r="P30" s="28">
        <v>29.868314171896632</v>
      </c>
      <c r="Q30" s="172">
        <f t="shared" si="0"/>
        <v>43.01182247862684</v>
      </c>
    </row>
    <row r="31" spans="1:17">
      <c r="A31" s="100" t="s">
        <v>308</v>
      </c>
      <c r="B31" s="40" t="s">
        <v>255</v>
      </c>
      <c r="C31" s="41">
        <v>862192368</v>
      </c>
      <c r="D31" s="41">
        <v>93600000</v>
      </c>
      <c r="E31" s="42">
        <v>79.473935950492702</v>
      </c>
      <c r="F31" s="42">
        <v>105.08422181826593</v>
      </c>
      <c r="G31" s="41">
        <v>62.294471000000001</v>
      </c>
      <c r="H31" s="42">
        <v>7.77</v>
      </c>
      <c r="I31" s="42">
        <v>3.4009589976219168E-2</v>
      </c>
      <c r="J31" s="41">
        <v>-2782893</v>
      </c>
      <c r="K31" s="42">
        <v>-271.76323344088325</v>
      </c>
      <c r="L31" s="42">
        <v>427.35042735042737</v>
      </c>
      <c r="M31" s="42">
        <v>66.55</v>
      </c>
      <c r="N31" s="43">
        <v>23.058113989368483</v>
      </c>
      <c r="O31" s="44">
        <v>1318.7792524144552</v>
      </c>
      <c r="P31" s="43">
        <v>43.959308413815172</v>
      </c>
      <c r="Q31" s="172">
        <f t="shared" si="0"/>
        <v>49.507867983238249</v>
      </c>
    </row>
    <row r="32" spans="1:17">
      <c r="A32" s="70" t="s">
        <v>21</v>
      </c>
      <c r="B32" s="70" t="s">
        <v>221</v>
      </c>
      <c r="C32" s="71">
        <v>6280910429</v>
      </c>
      <c r="D32" s="71">
        <v>263340000</v>
      </c>
      <c r="E32" s="72">
        <v>112.9288046816059</v>
      </c>
      <c r="F32" s="72">
        <v>58.344585790184539</v>
      </c>
      <c r="G32" s="71">
        <v>48.209040000000002</v>
      </c>
      <c r="H32" s="72">
        <v>7.13</v>
      </c>
      <c r="I32" s="72">
        <v>-0.12569730464264328</v>
      </c>
      <c r="J32" s="71">
        <v>-94693699</v>
      </c>
      <c r="K32" s="72">
        <v>-20.440103411738093</v>
      </c>
      <c r="L32" s="72">
        <v>151.89488873699401</v>
      </c>
      <c r="M32" s="72">
        <v>18.3</v>
      </c>
      <c r="N32" s="73">
        <v>14.753632742616743</v>
      </c>
      <c r="O32" s="74">
        <v>879.63205150752867</v>
      </c>
      <c r="P32" s="73">
        <v>29.32106838358429</v>
      </c>
      <c r="Q32" s="172">
        <f t="shared" si="0"/>
        <v>54.441892620477262</v>
      </c>
    </row>
    <row r="33" spans="1:17">
      <c r="A33" s="55" t="s">
        <v>301</v>
      </c>
      <c r="B33" s="55" t="s">
        <v>233</v>
      </c>
      <c r="C33" s="56">
        <v>1140720033</v>
      </c>
      <c r="D33" s="56">
        <v>85000000</v>
      </c>
      <c r="E33" s="57">
        <v>82.301461612232131</v>
      </c>
      <c r="F33" s="57">
        <v>131.91450811385178</v>
      </c>
      <c r="G33" s="56">
        <v>66.222807000000003</v>
      </c>
      <c r="H33" s="57">
        <v>7.17</v>
      </c>
      <c r="I33" s="57">
        <v>-0.18727361004796794</v>
      </c>
      <c r="J33" s="56">
        <v>-28264429</v>
      </c>
      <c r="K33" s="57">
        <v>-22.073681375272077</v>
      </c>
      <c r="L33" s="57">
        <v>470.58823529411762</v>
      </c>
      <c r="M33" s="57">
        <v>77.900000000000006</v>
      </c>
      <c r="N33" s="58">
        <v>29.477841937279432</v>
      </c>
      <c r="O33" s="59">
        <v>430.61228574528604</v>
      </c>
      <c r="P33" s="58">
        <v>14.353742858176201</v>
      </c>
      <c r="Q33" s="172">
        <f t="shared" si="0"/>
        <v>54.502338081647579</v>
      </c>
    </row>
    <row r="34" spans="1:17">
      <c r="A34" s="25" t="s">
        <v>688</v>
      </c>
      <c r="B34" s="25" t="s">
        <v>689</v>
      </c>
      <c r="C34" s="26">
        <v>575417363</v>
      </c>
      <c r="D34" s="26">
        <v>60000000</v>
      </c>
      <c r="E34" s="27">
        <v>101.24191431451327</v>
      </c>
      <c r="F34" s="27">
        <v>254.12127086976221</v>
      </c>
      <c r="G34" s="26">
        <v>59.507702999999999</v>
      </c>
      <c r="H34" s="27">
        <v>5.89</v>
      </c>
      <c r="I34" s="27">
        <v>-0.30772702866878721</v>
      </c>
      <c r="J34" s="26">
        <v>79178091</v>
      </c>
      <c r="K34" s="27">
        <v>5.0316949419758048</v>
      </c>
      <c r="L34" s="27">
        <v>666.66666666666663</v>
      </c>
      <c r="M34" s="27">
        <v>99.17</v>
      </c>
      <c r="N34" s="28">
        <v>0.51175372170166522</v>
      </c>
      <c r="O34" s="29">
        <v>502.92491968929841</v>
      </c>
      <c r="P34" s="28">
        <v>16.764163989643279</v>
      </c>
      <c r="Q34" s="172">
        <f t="shared" ref="Q34:Q50" si="1">E34*G34/100</f>
        <v>60.24673768179504</v>
      </c>
    </row>
    <row r="35" spans="1:17">
      <c r="A35" s="100" t="s">
        <v>37</v>
      </c>
      <c r="B35" s="30" t="s">
        <v>605</v>
      </c>
      <c r="C35" s="31">
        <v>674554994</v>
      </c>
      <c r="D35" s="31">
        <v>112400000</v>
      </c>
      <c r="E35" s="32">
        <v>73.258402968485584</v>
      </c>
      <c r="F35" s="32">
        <v>119.37090677017844</v>
      </c>
      <c r="G35" s="31">
        <v>100.007176</v>
      </c>
      <c r="H35" s="32">
        <v>5.18</v>
      </c>
      <c r="I35" s="32">
        <v>-0.13495670865319997</v>
      </c>
      <c r="J35" s="31">
        <v>11423592</v>
      </c>
      <c r="K35" s="32">
        <v>53.7225068962547</v>
      </c>
      <c r="L35" s="32">
        <v>355.87188612099646</v>
      </c>
      <c r="M35" s="32">
        <v>88.97</v>
      </c>
      <c r="N35" s="33">
        <v>27.497852149847908</v>
      </c>
      <c r="O35" s="34">
        <v>427.21110920027132</v>
      </c>
      <c r="P35" s="33">
        <v>14.240370306675711</v>
      </c>
      <c r="Q35" s="172">
        <f t="shared" si="1"/>
        <v>73.263659991482598</v>
      </c>
    </row>
    <row r="36" spans="1:17">
      <c r="A36" s="60" t="s">
        <v>17</v>
      </c>
      <c r="B36" s="60" t="s">
        <v>287</v>
      </c>
      <c r="C36" s="61">
        <v>1829648308</v>
      </c>
      <c r="D36" s="61">
        <v>35100498</v>
      </c>
      <c r="E36" s="62">
        <v>420.57779320357446</v>
      </c>
      <c r="F36" s="62">
        <v>2206.6488596964582</v>
      </c>
      <c r="G36" s="61">
        <v>17.518242999999998</v>
      </c>
      <c r="H36" s="62">
        <v>4.99</v>
      </c>
      <c r="I36" s="62">
        <v>-2.9297602982347897</v>
      </c>
      <c r="J36" s="61">
        <v>-43666649</v>
      </c>
      <c r="K36" s="62">
        <v>-4.3647888836168764</v>
      </c>
      <c r="L36" s="62">
        <v>1139.5849711306091</v>
      </c>
      <c r="M36" s="62">
        <v>49.9</v>
      </c>
      <c r="N36" s="63">
        <v>40.719618521247547</v>
      </c>
      <c r="O36" s="64">
        <v>470</v>
      </c>
      <c r="P36" s="63">
        <v>15.666666666666666</v>
      </c>
      <c r="Q36" s="172">
        <f t="shared" si="1"/>
        <v>73.677839817439647</v>
      </c>
    </row>
    <row r="37" spans="1:17">
      <c r="A37" s="30" t="s">
        <v>168</v>
      </c>
      <c r="B37" s="30" t="s">
        <v>349</v>
      </c>
      <c r="C37" s="31">
        <v>44654191</v>
      </c>
      <c r="D37" s="31">
        <v>108559000</v>
      </c>
      <c r="E37" s="32">
        <v>102.3519212901127</v>
      </c>
      <c r="F37" s="32">
        <v>173.95258172246415</v>
      </c>
      <c r="G37" s="31">
        <v>72.105159999999998</v>
      </c>
      <c r="H37" s="32">
        <v>5.23</v>
      </c>
      <c r="I37" s="32">
        <v>-4.8341540986510445E-2</v>
      </c>
      <c r="J37" s="31">
        <v>-63594848</v>
      </c>
      <c r="K37" s="32">
        <v>-9.252161118460414</v>
      </c>
      <c r="L37" s="32">
        <v>368.4632319752393</v>
      </c>
      <c r="M37" s="32">
        <v>66.42</v>
      </c>
      <c r="N37" s="33">
        <v>30.627989662274974</v>
      </c>
      <c r="O37" s="34">
        <v>981.23760049453972</v>
      </c>
      <c r="P37" s="33">
        <v>32.707920016484657</v>
      </c>
      <c r="Q37" s="172">
        <f t="shared" si="1"/>
        <v>73.801016609309826</v>
      </c>
    </row>
    <row r="38" spans="1:17">
      <c r="A38" s="25" t="s">
        <v>703</v>
      </c>
      <c r="B38" s="25" t="s">
        <v>689</v>
      </c>
      <c r="C38" s="26">
        <v>69325879</v>
      </c>
      <c r="D38" s="26">
        <v>20000000</v>
      </c>
      <c r="E38" s="27">
        <v>159.25475146504419</v>
      </c>
      <c r="F38" s="27">
        <v>551.0545033392533</v>
      </c>
      <c r="G38" s="26">
        <v>52.150770999999999</v>
      </c>
      <c r="H38" s="27">
        <v>16.13</v>
      </c>
      <c r="I38" s="27">
        <v>0.5167034165251625</v>
      </c>
      <c r="J38" s="26">
        <v>-5598285</v>
      </c>
      <c r="K38" s="27">
        <v>-51.622952386311162</v>
      </c>
      <c r="L38" s="27">
        <v>2000</v>
      </c>
      <c r="M38" s="27">
        <v>86.91</v>
      </c>
      <c r="N38" s="28">
        <v>12.430338475408345</v>
      </c>
      <c r="O38" s="29">
        <v>2051.9995101020445</v>
      </c>
      <c r="P38" s="28">
        <v>68.399983670068153</v>
      </c>
      <c r="Q38" s="172">
        <f t="shared" si="1"/>
        <v>83.052580743154337</v>
      </c>
    </row>
    <row r="39" spans="1:17">
      <c r="A39" s="40" t="s">
        <v>44</v>
      </c>
      <c r="B39" s="40" t="s">
        <v>255</v>
      </c>
      <c r="C39" s="41">
        <v>573457342</v>
      </c>
      <c r="D39" s="41">
        <v>200000000</v>
      </c>
      <c r="E39" s="42">
        <v>57.465138055684292</v>
      </c>
      <c r="F39" s="42">
        <v>62.057384509378288</v>
      </c>
      <c r="G39" s="41">
        <v>150.34311</v>
      </c>
      <c r="H39" s="42">
        <v>4.25</v>
      </c>
      <c r="I39" s="42">
        <v>-7.4113728186752326E-2</v>
      </c>
      <c r="J39" s="41">
        <v>28758269</v>
      </c>
      <c r="K39" s="42">
        <v>32.199434534811537</v>
      </c>
      <c r="L39" s="42">
        <v>200</v>
      </c>
      <c r="M39" s="42">
        <v>75.17</v>
      </c>
      <c r="N39" s="43">
        <v>11.857321447998514</v>
      </c>
      <c r="O39" s="44">
        <v>295.01944259085292</v>
      </c>
      <c r="P39" s="43">
        <v>9.8339814196950979</v>
      </c>
      <c r="Q39" s="172">
        <f t="shared" si="1"/>
        <v>86.394875718709301</v>
      </c>
    </row>
    <row r="40" spans="1:17">
      <c r="A40" s="25" t="s">
        <v>704</v>
      </c>
      <c r="B40" s="25" t="s">
        <v>689</v>
      </c>
      <c r="C40" s="26">
        <v>82997498</v>
      </c>
      <c r="D40" s="26">
        <v>20000000</v>
      </c>
      <c r="E40" s="27">
        <v>145.7583588774857</v>
      </c>
      <c r="F40" s="27">
        <v>528.10999593291922</v>
      </c>
      <c r="G40" s="26">
        <v>59.663963000000003</v>
      </c>
      <c r="H40" s="27">
        <v>13.8</v>
      </c>
      <c r="I40" s="27">
        <v>0.31239913294366595</v>
      </c>
      <c r="J40" s="26">
        <v>-6495135</v>
      </c>
      <c r="K40" s="27">
        <v>-42.493343094485333</v>
      </c>
      <c r="L40" s="27">
        <v>2000</v>
      </c>
      <c r="M40" s="27">
        <v>99.43</v>
      </c>
      <c r="N40" s="28">
        <v>7.7081568777782419</v>
      </c>
      <c r="O40" s="29">
        <v>2978.8250933498821</v>
      </c>
      <c r="P40" s="28">
        <v>99.294169778329405</v>
      </c>
      <c r="Q40" s="172">
        <f t="shared" si="1"/>
        <v>86.965213310070283</v>
      </c>
    </row>
    <row r="41" spans="1:17">
      <c r="A41" s="70" t="s">
        <v>740</v>
      </c>
      <c r="B41" s="70" t="s">
        <v>699</v>
      </c>
      <c r="C41" s="71">
        <v>1018312000</v>
      </c>
      <c r="D41" s="71">
        <v>100000000</v>
      </c>
      <c r="E41" s="72">
        <v>174.93282579489474</v>
      </c>
      <c r="F41" s="72">
        <v>170.00274632157189</v>
      </c>
      <c r="G41" s="71">
        <v>51.044795000000001</v>
      </c>
      <c r="H41" s="72">
        <v>4.43</v>
      </c>
      <c r="I41" s="72">
        <v>-0.62808313003663674</v>
      </c>
      <c r="J41" s="71">
        <v>73854000</v>
      </c>
      <c r="K41" s="72">
        <v>13.93289461640534</v>
      </c>
      <c r="L41" s="72">
        <v>400</v>
      </c>
      <c r="M41" s="72">
        <v>51.04</v>
      </c>
      <c r="N41" s="73">
        <v>0</v>
      </c>
      <c r="O41" s="74">
        <v>470</v>
      </c>
      <c r="P41" s="73">
        <v>15.666666666666666</v>
      </c>
      <c r="Q41" s="172">
        <f t="shared" si="1"/>
        <v>89.294102314711139</v>
      </c>
    </row>
    <row r="42" spans="1:17">
      <c r="A42" s="55" t="s">
        <v>139</v>
      </c>
      <c r="B42" s="55" t="s">
        <v>233</v>
      </c>
      <c r="C42" s="56">
        <v>791994006</v>
      </c>
      <c r="D42" s="56">
        <v>240000000</v>
      </c>
      <c r="E42" s="57">
        <v>72.302596198242725</v>
      </c>
      <c r="F42" s="57">
        <v>82.087416210538976</v>
      </c>
      <c r="G42" s="56">
        <v>150.75718000000001</v>
      </c>
      <c r="H42" s="57">
        <v>3.28</v>
      </c>
      <c r="I42" s="57">
        <v>-0.1143836849219233</v>
      </c>
      <c r="J42" s="56">
        <v>8495887</v>
      </c>
      <c r="K42" s="57">
        <v>103.67369528337653</v>
      </c>
      <c r="L42" s="57">
        <v>166.66666666666666</v>
      </c>
      <c r="M42" s="57">
        <v>62.81</v>
      </c>
      <c r="N42" s="58">
        <v>64.998975507398299</v>
      </c>
      <c r="O42" s="59">
        <v>288.09079475875029</v>
      </c>
      <c r="P42" s="58">
        <v>9.6030264919583423</v>
      </c>
      <c r="Q42" s="172">
        <f t="shared" si="1"/>
        <v>109.00135509525795</v>
      </c>
    </row>
    <row r="43" spans="1:17">
      <c r="A43" s="100" t="s">
        <v>300</v>
      </c>
      <c r="B43" s="70" t="s">
        <v>221</v>
      </c>
      <c r="C43" s="71">
        <v>503612621</v>
      </c>
      <c r="D43" s="71">
        <v>150000000</v>
      </c>
      <c r="E43" s="72">
        <v>113.91629999857605</v>
      </c>
      <c r="F43" s="72">
        <v>248.18366012761666</v>
      </c>
      <c r="G43" s="71">
        <v>114.763935</v>
      </c>
      <c r="H43" s="72">
        <v>2.8</v>
      </c>
      <c r="I43" s="72">
        <v>-0.33502714696978719</v>
      </c>
      <c r="J43" s="71">
        <v>-2270847</v>
      </c>
      <c r="K43" s="72">
        <v>-202.12722389487271</v>
      </c>
      <c r="L43" s="72">
        <v>266.66666666666669</v>
      </c>
      <c r="M43" s="72">
        <v>76.5</v>
      </c>
      <c r="N43" s="73">
        <v>51.27527549155068</v>
      </c>
      <c r="O43" s="74">
        <v>734.17713042354978</v>
      </c>
      <c r="P43" s="73">
        <v>24.472571014118326</v>
      </c>
      <c r="Q43" s="172">
        <f t="shared" si="1"/>
        <v>130.73482848477082</v>
      </c>
    </row>
    <row r="44" spans="1:17">
      <c r="A44" s="101" t="s">
        <v>90</v>
      </c>
      <c r="B44" s="101" t="s">
        <v>696</v>
      </c>
      <c r="C44" s="102">
        <v>580181807</v>
      </c>
      <c r="D44" s="102">
        <v>280000000</v>
      </c>
      <c r="E44" s="103">
        <v>66.345818289419043</v>
      </c>
      <c r="F44" s="103">
        <v>92.921314130838994</v>
      </c>
      <c r="G44" s="102">
        <v>236.45923999999999</v>
      </c>
      <c r="H44" s="103">
        <v>2.5499999999999998</v>
      </c>
      <c r="I44" s="103">
        <v>-9.1730490404989151E-2</v>
      </c>
      <c r="J44" s="102">
        <v>1475420</v>
      </c>
      <c r="K44" s="103">
        <v>483.92999959333616</v>
      </c>
      <c r="L44" s="103">
        <v>142.85714285714286</v>
      </c>
      <c r="M44" s="103">
        <v>84.44</v>
      </c>
      <c r="N44" s="104">
        <v>5.6473695175796479</v>
      </c>
      <c r="O44" s="105">
        <v>126.99214194879217</v>
      </c>
      <c r="P44" s="104">
        <v>4.2330713982930721</v>
      </c>
      <c r="Q44" s="172">
        <f t="shared" si="1"/>
        <v>156.88081769894126</v>
      </c>
    </row>
    <row r="45" spans="1:17">
      <c r="A45" s="100" t="s">
        <v>180</v>
      </c>
      <c r="B45" s="40" t="s">
        <v>255</v>
      </c>
      <c r="C45" s="41">
        <v>1146147548</v>
      </c>
      <c r="D45" s="41">
        <v>600000000</v>
      </c>
      <c r="E45" s="42">
        <v>48.088945313251394</v>
      </c>
      <c r="F45" s="42">
        <v>32.31783959223884</v>
      </c>
      <c r="G45" s="41">
        <v>335.41250200000002</v>
      </c>
      <c r="H45" s="42">
        <v>2.2799999999999998</v>
      </c>
      <c r="I45" s="42">
        <v>3.2136177842795988E-2</v>
      </c>
      <c r="J45" s="41">
        <v>-60642937</v>
      </c>
      <c r="K45" s="42">
        <v>-24.537070162020683</v>
      </c>
      <c r="L45" s="42">
        <v>66.666666666666671</v>
      </c>
      <c r="M45" s="42">
        <v>55.9</v>
      </c>
      <c r="N45" s="43">
        <v>58.083701333702166</v>
      </c>
      <c r="O45" s="44">
        <v>1229.8427045112917</v>
      </c>
      <c r="P45" s="43">
        <v>40.994756817043054</v>
      </c>
      <c r="Q45" s="172">
        <f t="shared" si="1"/>
        <v>161.29633466058823</v>
      </c>
    </row>
    <row r="46" spans="1:17">
      <c r="A46" s="30" t="s">
        <v>99</v>
      </c>
      <c r="B46" s="30" t="s">
        <v>349</v>
      </c>
      <c r="C46" s="31">
        <v>659872586</v>
      </c>
      <c r="D46" s="31">
        <v>252208000</v>
      </c>
      <c r="E46" s="32">
        <v>89.908006221897722</v>
      </c>
      <c r="F46" s="32">
        <v>157.0412167697848</v>
      </c>
      <c r="G46" s="31">
        <v>192.870518</v>
      </c>
      <c r="H46" s="32">
        <v>2.09</v>
      </c>
      <c r="I46" s="32">
        <v>-4.2488706938075715E-2</v>
      </c>
      <c r="J46" s="31">
        <v>-24015799</v>
      </c>
      <c r="K46" s="32">
        <v>-23.838980331239448</v>
      </c>
      <c r="L46" s="32">
        <v>158.59925141153334</v>
      </c>
      <c r="M46" s="32">
        <v>77.709999999999994</v>
      </c>
      <c r="N46" s="33">
        <v>14.838191439146849</v>
      </c>
      <c r="O46" s="34">
        <v>502.3122025502704</v>
      </c>
      <c r="P46" s="33">
        <v>16.743740085009012</v>
      </c>
      <c r="Q46" s="172">
        <f t="shared" si="1"/>
        <v>173.40603732364639</v>
      </c>
    </row>
    <row r="47" spans="1:17">
      <c r="A47" s="100" t="s">
        <v>333</v>
      </c>
      <c r="B47" s="45" t="s">
        <v>375</v>
      </c>
      <c r="C47" s="46">
        <v>1724268443</v>
      </c>
      <c r="D47" s="46">
        <v>350000000</v>
      </c>
      <c r="E47" s="47">
        <v>87.143881083459874</v>
      </c>
      <c r="F47" s="47">
        <v>108.25326842665824</v>
      </c>
      <c r="G47" s="46">
        <v>199.57396499999999</v>
      </c>
      <c r="H47" s="47">
        <v>2.17</v>
      </c>
      <c r="I47" s="47">
        <v>-4.4066186512251804E-2</v>
      </c>
      <c r="J47" s="46">
        <v>-48944132</v>
      </c>
      <c r="K47" s="47">
        <v>-16.447324063280966</v>
      </c>
      <c r="L47" s="47">
        <v>114.28571428571429</v>
      </c>
      <c r="M47" s="47">
        <v>57.02</v>
      </c>
      <c r="N47" s="48">
        <v>43.358127615100258</v>
      </c>
      <c r="O47" s="49">
        <v>527.21797311083822</v>
      </c>
      <c r="P47" s="48">
        <v>17.573932437027942</v>
      </c>
      <c r="Q47" s="172">
        <f t="shared" si="1"/>
        <v>173.91649873314583</v>
      </c>
    </row>
    <row r="48" spans="1:17">
      <c r="A48" s="100" t="s">
        <v>56</v>
      </c>
      <c r="B48" s="45" t="s">
        <v>375</v>
      </c>
      <c r="C48" s="46">
        <v>2193171314</v>
      </c>
      <c r="D48" s="46">
        <v>350500000</v>
      </c>
      <c r="E48" s="47">
        <v>78.617354850659652</v>
      </c>
      <c r="F48" s="47">
        <v>111.592330573466</v>
      </c>
      <c r="G48" s="46">
        <v>253.16424799999999</v>
      </c>
      <c r="H48" s="47">
        <v>1.95</v>
      </c>
      <c r="I48" s="47">
        <v>-1.1406379912673348E-2</v>
      </c>
      <c r="J48" s="46">
        <v>-44318667</v>
      </c>
      <c r="K48" s="47">
        <v>-15.896349048584876</v>
      </c>
      <c r="L48" s="47">
        <v>114.12268188302426</v>
      </c>
      <c r="M48" s="47">
        <v>72.22</v>
      </c>
      <c r="N48" s="48">
        <v>28.747426451344154</v>
      </c>
      <c r="O48" s="49">
        <v>759.3910677777601</v>
      </c>
      <c r="P48" s="48">
        <v>25.313035592592005</v>
      </c>
      <c r="Q48" s="172">
        <f t="shared" si="1"/>
        <v>199.03103520516402</v>
      </c>
    </row>
    <row r="49" spans="1:17">
      <c r="A49" s="25" t="s">
        <v>705</v>
      </c>
      <c r="B49" s="25" t="s">
        <v>689</v>
      </c>
      <c r="C49" s="26">
        <v>83633027</v>
      </c>
      <c r="D49" s="26">
        <v>20000000</v>
      </c>
      <c r="E49" s="27">
        <v>411.84575470425671</v>
      </c>
      <c r="F49" s="27">
        <v>4143.3174517530852</v>
      </c>
      <c r="G49" s="26">
        <v>58.626662000000003</v>
      </c>
      <c r="H49" s="27">
        <v>4.84</v>
      </c>
      <c r="I49" s="27">
        <v>-8.7446128543843926E-2</v>
      </c>
      <c r="J49" s="26">
        <v>-4821694</v>
      </c>
      <c r="K49" s="27">
        <v>-20.615161393485359</v>
      </c>
      <c r="L49" s="27">
        <v>2000</v>
      </c>
      <c r="M49" s="27">
        <v>97.71</v>
      </c>
      <c r="N49" s="28">
        <v>6.5367797316132519</v>
      </c>
      <c r="O49" s="29">
        <v>561.32055176329823</v>
      </c>
      <c r="P49" s="28">
        <v>18.710685058776608</v>
      </c>
      <c r="Q49" s="172">
        <f t="shared" si="1"/>
        <v>241.45141857181369</v>
      </c>
    </row>
    <row r="50" spans="1:17">
      <c r="A50" s="100" t="s">
        <v>111</v>
      </c>
      <c r="B50" s="30" t="s">
        <v>349</v>
      </c>
      <c r="C50" s="31">
        <v>640246857</v>
      </c>
      <c r="D50" s="31">
        <v>450000000</v>
      </c>
      <c r="E50" s="32">
        <v>97.87024558580724</v>
      </c>
      <c r="F50" s="32">
        <v>176.82067856514408</v>
      </c>
      <c r="G50" s="31">
        <v>332.285709</v>
      </c>
      <c r="H50" s="32">
        <v>1.2</v>
      </c>
      <c r="I50" s="32">
        <v>-4.0184836162045601E-2</v>
      </c>
      <c r="J50" s="31">
        <v>-234342255</v>
      </c>
      <c r="K50" s="32">
        <v>-2.3619299899627575</v>
      </c>
      <c r="L50" s="32">
        <v>88.888888888888886</v>
      </c>
      <c r="M50" s="32">
        <v>73.84</v>
      </c>
      <c r="N50" s="33">
        <v>37.534695210672801</v>
      </c>
      <c r="O50" s="34">
        <v>662.62295306352291</v>
      </c>
      <c r="P50" s="33">
        <v>22.087431768784096</v>
      </c>
      <c r="Q50" s="172">
        <f t="shared" si="1"/>
        <v>325.20883944484081</v>
      </c>
    </row>
  </sheetData>
  <sortState xmlns:xlrd2="http://schemas.microsoft.com/office/spreadsheetml/2017/richdata2" ref="A2:Q50">
    <sortCondition ref="Q2:Q50"/>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2C0477-56C9-4685-89B2-8325361E9DB9}">
  <sheetPr codeName="Sayfa19"/>
  <dimension ref="A1:V268"/>
  <sheetViews>
    <sheetView workbookViewId="0">
      <pane ySplit="1" topLeftCell="A37" activePane="bottomLeft" state="frozen"/>
      <selection pane="bottomLeft" sqref="A1:A1048576"/>
    </sheetView>
  </sheetViews>
  <sheetFormatPr defaultRowHeight="15"/>
  <cols>
    <col min="1" max="1" width="8.140625" bestFit="1" customWidth="1"/>
    <col min="2" max="2" width="47" bestFit="1" customWidth="1"/>
    <col min="3" max="3" width="13.85546875" bestFit="1" customWidth="1"/>
    <col min="4" max="4" width="12.7109375" bestFit="1" customWidth="1"/>
    <col min="5" max="6" width="8.140625" bestFit="1" customWidth="1"/>
    <col min="7" max="7" width="9" bestFit="1" customWidth="1"/>
    <col min="8" max="8" width="8.5703125" bestFit="1" customWidth="1"/>
    <col min="9" max="9" width="7.28515625" bestFit="1" customWidth="1"/>
    <col min="10" max="10" width="13.85546875" bestFit="1" customWidth="1"/>
    <col min="11" max="11" width="11.28515625" bestFit="1" customWidth="1"/>
    <col min="12" max="12" width="8.570312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6.85546875" bestFit="1" customWidth="1"/>
    <col min="19" max="19" width="8.5703125" bestFit="1" customWidth="1"/>
    <col min="20" max="20" width="8.28515625" bestFit="1" customWidth="1"/>
    <col min="21" max="21" width="8.5703125" bestFit="1" customWidth="1"/>
    <col min="22" max="22" width="8.5703125" style="19" bestFit="1" customWidth="1"/>
  </cols>
  <sheetData>
    <row r="1" spans="1:22"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c r="Q1" s="121" t="s">
        <v>2165</v>
      </c>
      <c r="R1" s="122" t="s">
        <v>2166</v>
      </c>
      <c r="S1" s="123" t="s">
        <v>2176</v>
      </c>
      <c r="T1" s="117" t="s">
        <v>2157</v>
      </c>
      <c r="U1" s="119" t="s">
        <v>2158</v>
      </c>
    </row>
    <row r="2" spans="1:22">
      <c r="A2" s="100" t="s">
        <v>2161</v>
      </c>
      <c r="B2" s="13"/>
      <c r="C2" s="14">
        <v>0</v>
      </c>
      <c r="D2" s="14">
        <v>0</v>
      </c>
      <c r="E2" s="19">
        <v>0</v>
      </c>
      <c r="F2" s="19">
        <v>0</v>
      </c>
      <c r="G2" s="14">
        <v>0</v>
      </c>
      <c r="H2" s="19">
        <v>10.42</v>
      </c>
      <c r="I2" s="19">
        <v>0</v>
      </c>
      <c r="J2" s="14">
        <v>0</v>
      </c>
      <c r="K2" s="19">
        <v>0</v>
      </c>
      <c r="L2" s="19">
        <v>0</v>
      </c>
      <c r="M2" s="19">
        <v>0</v>
      </c>
      <c r="N2" s="20">
        <v>0</v>
      </c>
      <c r="O2" s="21">
        <v>0</v>
      </c>
      <c r="P2" s="24">
        <v>0</v>
      </c>
      <c r="Q2" s="20">
        <v>19.434417088222709</v>
      </c>
      <c r="R2" s="20">
        <v>43.767475045453935</v>
      </c>
      <c r="S2" s="20"/>
      <c r="T2" s="118"/>
      <c r="U2" s="118"/>
      <c r="V2" s="19">
        <f t="shared" ref="V2:V65" si="0">E2*G2/100</f>
        <v>0</v>
      </c>
    </row>
    <row r="3" spans="1:22">
      <c r="A3" s="100" t="s">
        <v>2159</v>
      </c>
      <c r="B3" s="13"/>
      <c r="C3" s="14">
        <v>0</v>
      </c>
      <c r="D3" s="14">
        <v>0</v>
      </c>
      <c r="E3" s="19">
        <v>0</v>
      </c>
      <c r="F3" s="19">
        <v>0</v>
      </c>
      <c r="G3" s="14">
        <v>0</v>
      </c>
      <c r="H3" s="19">
        <v>7.44</v>
      </c>
      <c r="I3" s="19">
        <v>0</v>
      </c>
      <c r="J3" s="14">
        <v>0</v>
      </c>
      <c r="K3" s="19">
        <v>0</v>
      </c>
      <c r="L3" s="19">
        <v>0</v>
      </c>
      <c r="M3" s="19">
        <v>0</v>
      </c>
      <c r="N3" s="20">
        <v>0</v>
      </c>
      <c r="O3" s="21">
        <v>0</v>
      </c>
      <c r="P3" s="24">
        <v>0</v>
      </c>
      <c r="Q3" s="20">
        <v>34.683656021494414</v>
      </c>
      <c r="R3" s="20">
        <v>41.421585043474927</v>
      </c>
      <c r="S3" s="20">
        <v>45.569040580027668</v>
      </c>
      <c r="T3" s="118">
        <v>-5.5934515925553985</v>
      </c>
      <c r="U3" s="120">
        <v>1.4445417019682871</v>
      </c>
      <c r="V3" s="19">
        <f t="shared" si="0"/>
        <v>0</v>
      </c>
    </row>
    <row r="4" spans="1:22">
      <c r="A4" s="13"/>
      <c r="B4" s="13"/>
      <c r="C4" s="13"/>
      <c r="D4" s="13"/>
      <c r="E4" s="13"/>
      <c r="F4" s="13"/>
      <c r="G4" s="13"/>
      <c r="H4" s="13"/>
      <c r="I4" s="13"/>
      <c r="J4" s="13"/>
      <c r="K4" s="13"/>
      <c r="L4" s="13"/>
      <c r="M4" s="13"/>
      <c r="N4" s="13"/>
      <c r="O4" s="13"/>
      <c r="P4" s="13"/>
      <c r="Q4" s="13"/>
      <c r="R4" s="13"/>
      <c r="S4" s="13"/>
      <c r="T4" s="13"/>
      <c r="U4" s="13"/>
      <c r="V4" s="19">
        <f t="shared" si="0"/>
        <v>0</v>
      </c>
    </row>
    <row r="5" spans="1:22">
      <c r="A5" s="65" t="s">
        <v>67</v>
      </c>
      <c r="B5" s="65" t="s">
        <v>608</v>
      </c>
      <c r="C5" s="66">
        <v>24553432694</v>
      </c>
      <c r="D5" s="66">
        <v>10983458</v>
      </c>
      <c r="E5" s="67">
        <v>0.3907002296698342</v>
      </c>
      <c r="F5" s="67">
        <v>3.0645441361664117E-3</v>
      </c>
      <c r="G5" s="66">
        <v>3.4871699999999996E-4</v>
      </c>
      <c r="H5" s="67">
        <v>11515</v>
      </c>
      <c r="I5" s="67">
        <v>148.9946622493735</v>
      </c>
      <c r="J5" s="66">
        <v>5402190789</v>
      </c>
      <c r="K5" s="67">
        <v>23.599775297569558</v>
      </c>
      <c r="L5" s="67">
        <v>3641.8403020250998</v>
      </c>
      <c r="M5" s="67">
        <v>85.99</v>
      </c>
      <c r="N5" s="68">
        <v>0</v>
      </c>
      <c r="O5" s="69">
        <v>1391.7185562487969</v>
      </c>
      <c r="P5" s="68">
        <v>46.390618541626559</v>
      </c>
      <c r="Q5" s="20">
        <v>49.334450023857123</v>
      </c>
      <c r="R5" s="20">
        <v>61.22564849608159</v>
      </c>
      <c r="S5" s="20">
        <v>62.516214213436982</v>
      </c>
      <c r="T5" s="118">
        <v>3729.0344356126297</v>
      </c>
      <c r="U5" s="118">
        <v>14337.597684930024</v>
      </c>
      <c r="V5" s="175">
        <f t="shared" si="0"/>
        <v>1.3624381198977556E-6</v>
      </c>
    </row>
    <row r="6" spans="1:22">
      <c r="A6" s="55" t="s">
        <v>554</v>
      </c>
      <c r="B6" s="55" t="s">
        <v>233</v>
      </c>
      <c r="C6" s="56">
        <v>3279541734</v>
      </c>
      <c r="D6" s="56">
        <v>1891069</v>
      </c>
      <c r="E6" s="57">
        <v>4.871987702894379</v>
      </c>
      <c r="F6" s="57">
        <v>0.19083801184532567</v>
      </c>
      <c r="G6" s="56">
        <v>6.0773900000000004E-4</v>
      </c>
      <c r="H6" s="57">
        <v>13037.5</v>
      </c>
      <c r="I6" s="57">
        <v>-339.99428880712185</v>
      </c>
      <c r="J6" s="56">
        <v>-614132000</v>
      </c>
      <c r="K6" s="57">
        <v>-41.569956751968633</v>
      </c>
      <c r="L6" s="57">
        <v>21152.057381301263</v>
      </c>
      <c r="M6" s="57">
        <v>32.130000000000003</v>
      </c>
      <c r="N6" s="58">
        <v>23.985322030848558</v>
      </c>
      <c r="O6" s="59">
        <v>591.85842897213786</v>
      </c>
      <c r="P6" s="58">
        <v>19.728614299071261</v>
      </c>
      <c r="Q6" s="20">
        <v>30.645091473215675</v>
      </c>
      <c r="R6" s="20">
        <v>43.546776430876612</v>
      </c>
      <c r="S6" s="20">
        <v>50.230249511668887</v>
      </c>
      <c r="T6" s="118">
        <v>-9526.7399169584678</v>
      </c>
      <c r="U6" s="118">
        <v>13797.112240753031</v>
      </c>
      <c r="V6" s="174">
        <f t="shared" si="0"/>
        <v>2.9608969345693271E-5</v>
      </c>
    </row>
    <row r="7" spans="1:22">
      <c r="A7" s="40" t="s">
        <v>320</v>
      </c>
      <c r="B7" s="40" t="s">
        <v>255</v>
      </c>
      <c r="C7" s="41">
        <v>1138168471</v>
      </c>
      <c r="D7" s="41">
        <v>10994134</v>
      </c>
      <c r="E7" s="42">
        <v>27.875173206039786</v>
      </c>
      <c r="F7" s="42">
        <v>1.5310741220380093</v>
      </c>
      <c r="G7" s="41">
        <v>7.01302E-4</v>
      </c>
      <c r="H7" s="42">
        <v>1580</v>
      </c>
      <c r="I7" s="42">
        <v>124.47871880878277</v>
      </c>
      <c r="J7" s="41">
        <v>164509463</v>
      </c>
      <c r="K7" s="42">
        <v>110.67014366219163</v>
      </c>
      <c r="L7" s="42">
        <v>3638.303844577481</v>
      </c>
      <c r="M7" s="42">
        <v>6.37</v>
      </c>
      <c r="N7" s="43">
        <v>73.797606369392582</v>
      </c>
      <c r="O7" s="44">
        <v>2597.0432435386942</v>
      </c>
      <c r="P7" s="43">
        <v>86.56810811795647</v>
      </c>
      <c r="Q7" s="20">
        <v>53.64991560678498</v>
      </c>
      <c r="R7" s="20">
        <v>44.781680944255605</v>
      </c>
      <c r="S7" s="20">
        <v>54.538799677378158</v>
      </c>
      <c r="T7" s="118">
        <v>799.68416650913241</v>
      </c>
      <c r="U7" s="120">
        <v>821.86260404694167</v>
      </c>
      <c r="V7" s="172">
        <f t="shared" si="0"/>
        <v>1.9548914719742113E-4</v>
      </c>
    </row>
    <row r="8" spans="1:22">
      <c r="A8" s="100" t="s">
        <v>16</v>
      </c>
      <c r="B8" s="25" t="s">
        <v>353</v>
      </c>
      <c r="C8" s="26">
        <v>238701401</v>
      </c>
      <c r="D8" s="26">
        <v>1770000</v>
      </c>
      <c r="E8" s="27">
        <v>28.84035561744696</v>
      </c>
      <c r="F8" s="27">
        <v>10.805030652882165</v>
      </c>
      <c r="G8" s="26">
        <v>8.7624699999999992E-4</v>
      </c>
      <c r="H8" s="27">
        <v>1533</v>
      </c>
      <c r="I8" s="27">
        <v>12.585479827473364</v>
      </c>
      <c r="J8" s="26">
        <v>-188709100</v>
      </c>
      <c r="K8" s="27">
        <v>-14.14430994583727</v>
      </c>
      <c r="L8" s="27">
        <v>22598.870056497177</v>
      </c>
      <c r="M8" s="27">
        <v>49.5</v>
      </c>
      <c r="N8" s="28">
        <v>91.202804858681304</v>
      </c>
      <c r="O8" s="29">
        <v>775.30164081650139</v>
      </c>
      <c r="P8" s="28">
        <v>25.843388027216712</v>
      </c>
      <c r="Q8" s="20">
        <v>45.656790767427488</v>
      </c>
      <c r="R8" s="20">
        <v>42.039625110744318</v>
      </c>
      <c r="S8" s="20">
        <v>40.595005890289315</v>
      </c>
      <c r="T8" s="118">
        <v>-1019.9912992880331</v>
      </c>
      <c r="U8" s="120">
        <v>-1341.913032662294</v>
      </c>
      <c r="V8" s="19">
        <f t="shared" si="0"/>
        <v>2.5271275088721042E-4</v>
      </c>
    </row>
    <row r="9" spans="1:22">
      <c r="A9" s="100" t="s">
        <v>550</v>
      </c>
      <c r="B9" s="55" t="s">
        <v>233</v>
      </c>
      <c r="C9" s="56">
        <v>832617284</v>
      </c>
      <c r="D9" s="56">
        <v>39000000</v>
      </c>
      <c r="E9" s="57">
        <v>1.8871151139087214</v>
      </c>
      <c r="F9" s="57">
        <v>3.563149265338774E-2</v>
      </c>
      <c r="G9" s="56">
        <v>10.211128</v>
      </c>
      <c r="H9" s="57">
        <v>1256</v>
      </c>
      <c r="I9" s="57">
        <v>219.57550684992381</v>
      </c>
      <c r="J9" s="56">
        <v>-34585160</v>
      </c>
      <c r="K9" s="57">
        <v>-1531.3504404779392</v>
      </c>
      <c r="L9" s="57">
        <v>1025.6410256410256</v>
      </c>
      <c r="M9" s="57">
        <v>26.18</v>
      </c>
      <c r="N9" s="58">
        <v>15.489860437091497</v>
      </c>
      <c r="O9" s="59">
        <v>3000</v>
      </c>
      <c r="P9" s="58">
        <v>100</v>
      </c>
      <c r="Q9" s="20">
        <v>55.97539040080401</v>
      </c>
      <c r="R9" s="20">
        <v>44.260276955209719</v>
      </c>
      <c r="S9" s="20">
        <v>98.543821252183193</v>
      </c>
      <c r="T9" s="120">
        <v>5333.902151441348</v>
      </c>
      <c r="U9" s="118"/>
      <c r="V9" s="19">
        <f t="shared" si="0"/>
        <v>0.19269573978856536</v>
      </c>
    </row>
    <row r="10" spans="1:22">
      <c r="A10" s="100" t="s">
        <v>303</v>
      </c>
      <c r="B10" s="30" t="s">
        <v>349</v>
      </c>
      <c r="C10" s="31">
        <v>2686991410</v>
      </c>
      <c r="D10" s="31">
        <v>46846881</v>
      </c>
      <c r="E10" s="32">
        <v>1.3885665357696537</v>
      </c>
      <c r="F10" s="32">
        <v>1.7695840769594705E-2</v>
      </c>
      <c r="G10" s="31">
        <v>16.937048000000001</v>
      </c>
      <c r="H10" s="32">
        <v>1650</v>
      </c>
      <c r="I10" s="32">
        <v>48.212680930087572</v>
      </c>
      <c r="J10" s="31">
        <v>-10386140</v>
      </c>
      <c r="K10" s="32">
        <v>-7555.1191949078293</v>
      </c>
      <c r="L10" s="32">
        <v>853.84553135992132</v>
      </c>
      <c r="M10" s="32">
        <v>36.15</v>
      </c>
      <c r="N10" s="33">
        <v>12.119447882095669</v>
      </c>
      <c r="O10" s="34">
        <v>1999.8339126908286</v>
      </c>
      <c r="P10" s="33">
        <v>66.661130423027615</v>
      </c>
      <c r="Q10" s="20">
        <v>68.234484867080994</v>
      </c>
      <c r="R10" s="20">
        <v>72.913123126563974</v>
      </c>
      <c r="S10" s="20">
        <v>67.769996346869604</v>
      </c>
      <c r="T10" s="118">
        <v>1439.6819178664009</v>
      </c>
      <c r="U10" s="118">
        <v>3316.2264235635666</v>
      </c>
      <c r="V10" s="19">
        <f t="shared" si="0"/>
        <v>0.23518218067524344</v>
      </c>
    </row>
    <row r="11" spans="1:22">
      <c r="A11" s="90" t="s">
        <v>46</v>
      </c>
      <c r="B11" s="90" t="s">
        <v>609</v>
      </c>
      <c r="C11" s="91">
        <v>5369083553</v>
      </c>
      <c r="D11" s="91">
        <v>8640048</v>
      </c>
      <c r="E11" s="92">
        <v>22.270398807050697</v>
      </c>
      <c r="F11" s="92">
        <v>2.1843882496959584</v>
      </c>
      <c r="G11" s="91">
        <v>1.6379030000000001</v>
      </c>
      <c r="H11" s="92">
        <v>1006</v>
      </c>
      <c r="I11" s="92">
        <v>-24.085642549044678</v>
      </c>
      <c r="J11" s="91">
        <v>-26123950</v>
      </c>
      <c r="K11" s="92">
        <v>-390.26474327197838</v>
      </c>
      <c r="L11" s="92">
        <v>4629.6039096079094</v>
      </c>
      <c r="M11" s="92">
        <v>18.95</v>
      </c>
      <c r="N11" s="93">
        <v>12.391752669405619</v>
      </c>
      <c r="O11" s="94">
        <v>761.52223650833082</v>
      </c>
      <c r="P11" s="93">
        <v>25.384074550277695</v>
      </c>
      <c r="Q11" s="20">
        <v>30.248800313941338</v>
      </c>
      <c r="R11" s="20">
        <v>55.357928960753981</v>
      </c>
      <c r="S11" s="20">
        <v>50.475748521849155</v>
      </c>
      <c r="T11" s="118">
        <v>-554.20298194994075</v>
      </c>
      <c r="U11" s="120">
        <v>840.82099613200171</v>
      </c>
      <c r="V11" s="19">
        <f t="shared" si="0"/>
        <v>0.36476753017264762</v>
      </c>
    </row>
    <row r="12" spans="1:22">
      <c r="A12" s="45" t="s">
        <v>51</v>
      </c>
      <c r="B12" s="45" t="s">
        <v>375</v>
      </c>
      <c r="C12" s="46">
        <v>2033187111</v>
      </c>
      <c r="D12" s="46">
        <v>10800000</v>
      </c>
      <c r="E12" s="47">
        <v>26.084808494465719</v>
      </c>
      <c r="F12" s="47">
        <v>3.3040493102378425</v>
      </c>
      <c r="G12" s="46">
        <v>1.717981</v>
      </c>
      <c r="H12" s="47">
        <v>684.5</v>
      </c>
      <c r="I12" s="47">
        <v>34.688643798350995</v>
      </c>
      <c r="J12" s="46">
        <v>-67675460</v>
      </c>
      <c r="K12" s="47">
        <v>-116.65676154990302</v>
      </c>
      <c r="L12" s="47">
        <v>3703.7037037037039</v>
      </c>
      <c r="M12" s="47">
        <v>15.9</v>
      </c>
      <c r="N12" s="48">
        <v>65.324546238632863</v>
      </c>
      <c r="O12" s="49">
        <v>2769.7678566763352</v>
      </c>
      <c r="P12" s="48">
        <v>92.325595222544507</v>
      </c>
      <c r="Q12" s="20">
        <v>39.84726980121151</v>
      </c>
      <c r="R12" s="20">
        <v>45.07696629288202</v>
      </c>
      <c r="S12" s="20">
        <v>41.929190000580022</v>
      </c>
      <c r="T12" s="118">
        <v>-449.49961085890664</v>
      </c>
      <c r="U12" s="120">
        <v>-513.16365547724217</v>
      </c>
      <c r="V12" s="19">
        <f t="shared" si="0"/>
        <v>0.44813205382130711</v>
      </c>
    </row>
    <row r="13" spans="1:22">
      <c r="A13" s="90" t="s">
        <v>309</v>
      </c>
      <c r="B13" s="90" t="s">
        <v>609</v>
      </c>
      <c r="C13" s="91">
        <v>5221598542</v>
      </c>
      <c r="D13" s="91">
        <v>25000000</v>
      </c>
      <c r="E13" s="92">
        <v>41.549969681506496</v>
      </c>
      <c r="F13" s="92">
        <v>2.6936771268399675</v>
      </c>
      <c r="G13" s="91">
        <v>1.8682810000000001</v>
      </c>
      <c r="H13" s="92">
        <v>440.75</v>
      </c>
      <c r="I13" s="92">
        <v>-28.647335950443907</v>
      </c>
      <c r="J13" s="91">
        <v>-47172600</v>
      </c>
      <c r="K13" s="92">
        <v>-326.99066831168943</v>
      </c>
      <c r="L13" s="92">
        <v>1600</v>
      </c>
      <c r="M13" s="92">
        <v>7.47</v>
      </c>
      <c r="N13" s="93">
        <v>22.602353734050737</v>
      </c>
      <c r="O13" s="94">
        <v>307.12130395217508</v>
      </c>
      <c r="P13" s="93">
        <v>10.237376798405837</v>
      </c>
      <c r="Q13" s="20">
        <v>30.954199133856452</v>
      </c>
      <c r="R13" s="20">
        <v>45.439232515523045</v>
      </c>
      <c r="S13" s="20">
        <v>47.814486463053456</v>
      </c>
      <c r="T13" s="118">
        <v>-766.79606647115747</v>
      </c>
      <c r="U13" s="120">
        <v>382.7420454259186</v>
      </c>
      <c r="V13" s="19">
        <f t="shared" si="0"/>
        <v>0.77627018906534639</v>
      </c>
    </row>
    <row r="14" spans="1:22">
      <c r="A14" s="30" t="s">
        <v>84</v>
      </c>
      <c r="B14" s="30" t="s">
        <v>605</v>
      </c>
      <c r="C14" s="31">
        <v>1981884130</v>
      </c>
      <c r="D14" s="31">
        <v>20000000</v>
      </c>
      <c r="E14" s="32">
        <v>20.881425867283923</v>
      </c>
      <c r="F14" s="32">
        <v>1.8189395354776936</v>
      </c>
      <c r="G14" s="31">
        <v>3.9666589999999999</v>
      </c>
      <c r="H14" s="32">
        <v>356.25</v>
      </c>
      <c r="I14" s="32">
        <v>-28.605031039797439</v>
      </c>
      <c r="J14" s="31">
        <v>-83036840</v>
      </c>
      <c r="K14" s="32">
        <v>-138.25188916148542</v>
      </c>
      <c r="L14" s="32">
        <v>2000</v>
      </c>
      <c r="M14" s="32">
        <v>19.829999999999998</v>
      </c>
      <c r="N14" s="33">
        <v>32.715736228460969</v>
      </c>
      <c r="O14" s="34">
        <v>813.31228812242864</v>
      </c>
      <c r="P14" s="33">
        <v>27.110409604080953</v>
      </c>
      <c r="Q14" s="20">
        <v>40.105216368342333</v>
      </c>
      <c r="R14" s="20">
        <v>38.417380075724111</v>
      </c>
      <c r="S14" s="20">
        <v>56.048853148886352</v>
      </c>
      <c r="T14" s="118">
        <v>-263.93321937426776</v>
      </c>
      <c r="U14" s="118">
        <v>853.74609918264639</v>
      </c>
      <c r="V14" s="19">
        <f t="shared" si="0"/>
        <v>0.82829495849294577</v>
      </c>
    </row>
    <row r="15" spans="1:22">
      <c r="A15" s="30" t="s">
        <v>240</v>
      </c>
      <c r="B15" s="30" t="s">
        <v>349</v>
      </c>
      <c r="C15" s="31">
        <v>4697773484</v>
      </c>
      <c r="D15" s="31">
        <v>70000000</v>
      </c>
      <c r="E15" s="32">
        <v>6.0158639837216734</v>
      </c>
      <c r="F15" s="32">
        <v>0.14169977585023374</v>
      </c>
      <c r="G15" s="31">
        <v>14.69279</v>
      </c>
      <c r="H15" s="32">
        <v>619.5</v>
      </c>
      <c r="I15" s="32">
        <v>-47.95414196203302</v>
      </c>
      <c r="J15" s="31">
        <v>-442937400</v>
      </c>
      <c r="K15" s="32">
        <v>-95.848758763653734</v>
      </c>
      <c r="L15" s="32">
        <v>571.42857142857144</v>
      </c>
      <c r="M15" s="32">
        <v>20.98</v>
      </c>
      <c r="N15" s="33">
        <v>17.415546928552576</v>
      </c>
      <c r="O15" s="34">
        <v>1358.3665316777369</v>
      </c>
      <c r="P15" s="33">
        <v>45.278884389257897</v>
      </c>
      <c r="Q15" s="20">
        <v>70.223596120850701</v>
      </c>
      <c r="R15" s="20">
        <v>67.928589151333597</v>
      </c>
      <c r="S15" s="20">
        <v>62.582073539239168</v>
      </c>
      <c r="T15" s="120">
        <v>752.11229559985895</v>
      </c>
      <c r="U15" s="118">
        <v>894.62773411314231</v>
      </c>
      <c r="V15" s="19">
        <f t="shared" si="0"/>
        <v>0.88389826181385966</v>
      </c>
    </row>
    <row r="16" spans="1:22">
      <c r="A16" s="100" t="s">
        <v>45</v>
      </c>
      <c r="B16" s="40" t="s">
        <v>255</v>
      </c>
      <c r="C16" s="41">
        <v>879240094</v>
      </c>
      <c r="D16" s="41">
        <v>14175000</v>
      </c>
      <c r="E16" s="42">
        <v>16.334812508033011</v>
      </c>
      <c r="F16" s="42">
        <v>2.4943024360052544</v>
      </c>
      <c r="G16" s="41">
        <v>5.5196949999999996</v>
      </c>
      <c r="H16" s="42">
        <v>365</v>
      </c>
      <c r="I16" s="42">
        <v>6.3448989530064637</v>
      </c>
      <c r="J16" s="41">
        <v>-38008330</v>
      </c>
      <c r="K16" s="42">
        <v>-172.3003878360349</v>
      </c>
      <c r="L16" s="42">
        <v>2821.8694885361551</v>
      </c>
      <c r="M16" s="42">
        <v>38.93</v>
      </c>
      <c r="N16" s="43">
        <v>61.984161215976336</v>
      </c>
      <c r="O16" s="44">
        <v>1060.0912153652346</v>
      </c>
      <c r="P16" s="43">
        <v>35.336373845507822</v>
      </c>
      <c r="Q16" s="20">
        <v>58.282899853302808</v>
      </c>
      <c r="R16" s="20">
        <v>55.628476451466469</v>
      </c>
      <c r="S16" s="20">
        <v>64.271129168278406</v>
      </c>
      <c r="T16" s="118">
        <v>244.96523003751065</v>
      </c>
      <c r="U16" s="118">
        <v>1021.8771577238363</v>
      </c>
      <c r="V16" s="19">
        <f t="shared" si="0"/>
        <v>0.90163182926527252</v>
      </c>
    </row>
    <row r="17" spans="1:22">
      <c r="A17" s="100" t="s">
        <v>464</v>
      </c>
      <c r="B17" s="50" t="s">
        <v>355</v>
      </c>
      <c r="C17" s="51">
        <v>2001882616</v>
      </c>
      <c r="D17" s="51">
        <v>24000000</v>
      </c>
      <c r="E17" s="52">
        <v>49.541248043120703</v>
      </c>
      <c r="F17" s="52">
        <v>4.8005085313101459</v>
      </c>
      <c r="G17" s="51">
        <v>2.016016</v>
      </c>
      <c r="H17" s="52">
        <v>371.5</v>
      </c>
      <c r="I17" s="52">
        <v>-5.9942731841671844</v>
      </c>
      <c r="J17" s="51">
        <v>-9562171</v>
      </c>
      <c r="K17" s="52">
        <v>-1079.2528182146084</v>
      </c>
      <c r="L17" s="52">
        <v>1666.6666666666667</v>
      </c>
      <c r="M17" s="52">
        <v>8.4</v>
      </c>
      <c r="N17" s="53">
        <v>86.727216051470165</v>
      </c>
      <c r="O17" s="54">
        <v>360.42392678708023</v>
      </c>
      <c r="P17" s="53">
        <v>12.014130892902674</v>
      </c>
      <c r="Q17" s="20">
        <v>45.164273441964333</v>
      </c>
      <c r="R17" s="20">
        <v>49.417732293575575</v>
      </c>
      <c r="S17" s="20">
        <v>47.791988144305741</v>
      </c>
      <c r="T17" s="118">
        <v>-160.13943978706266</v>
      </c>
      <c r="U17" s="120">
        <v>-28.267576108265757</v>
      </c>
      <c r="V17" s="19">
        <f t="shared" si="0"/>
        <v>0.99875948714900031</v>
      </c>
    </row>
    <row r="18" spans="1:22">
      <c r="A18" s="100" t="s">
        <v>540</v>
      </c>
      <c r="B18" s="55" t="s">
        <v>233</v>
      </c>
      <c r="C18" s="56">
        <v>2863294706</v>
      </c>
      <c r="D18" s="56">
        <v>112000000</v>
      </c>
      <c r="E18" s="57">
        <v>2.2677191181330176</v>
      </c>
      <c r="F18" s="57">
        <v>5.8858988738917609E-2</v>
      </c>
      <c r="G18" s="56">
        <v>44.440303</v>
      </c>
      <c r="H18" s="57">
        <v>455.5</v>
      </c>
      <c r="I18" s="57">
        <v>11.591669358499246</v>
      </c>
      <c r="J18" s="56">
        <v>-54281570</v>
      </c>
      <c r="K18" s="57">
        <v>-709.7805019272655</v>
      </c>
      <c r="L18" s="57">
        <v>357.14285714285717</v>
      </c>
      <c r="M18" s="57">
        <v>39.67</v>
      </c>
      <c r="N18" s="58">
        <v>58.752858873116907</v>
      </c>
      <c r="O18" s="59">
        <v>2997.1927253740278</v>
      </c>
      <c r="P18" s="58">
        <v>99.906424179134262</v>
      </c>
      <c r="Q18" s="20">
        <v>70.831057535417727</v>
      </c>
      <c r="R18" s="20">
        <v>54.872930864387556</v>
      </c>
      <c r="S18" s="20">
        <v>91.656658724105753</v>
      </c>
      <c r="T18" s="120">
        <v>560.79915512005584</v>
      </c>
      <c r="U18" s="118"/>
      <c r="V18" s="19">
        <f t="shared" si="0"/>
        <v>1.0077812472872409</v>
      </c>
    </row>
    <row r="19" spans="1:22">
      <c r="A19" s="45" t="s">
        <v>54</v>
      </c>
      <c r="B19" s="45" t="s">
        <v>375</v>
      </c>
      <c r="C19" s="46">
        <v>646697458</v>
      </c>
      <c r="D19" s="46">
        <v>14276790</v>
      </c>
      <c r="E19" s="47">
        <v>43.334053879815208</v>
      </c>
      <c r="F19" s="47">
        <v>10.448467851798394</v>
      </c>
      <c r="G19" s="46">
        <v>3.1674739999999999</v>
      </c>
      <c r="H19" s="47">
        <v>288.25</v>
      </c>
      <c r="I19" s="47">
        <v>-1.1217971400719762</v>
      </c>
      <c r="J19" s="46">
        <v>43394990</v>
      </c>
      <c r="K19" s="47">
        <v>95.573417461324453</v>
      </c>
      <c r="L19" s="47">
        <v>2801.7502533832885</v>
      </c>
      <c r="M19" s="47">
        <v>22.18</v>
      </c>
      <c r="N19" s="48">
        <v>14.140957331902888</v>
      </c>
      <c r="O19" s="49">
        <v>513.08473512501678</v>
      </c>
      <c r="P19" s="48">
        <v>17.102824504167227</v>
      </c>
      <c r="Q19" s="20">
        <v>55.441277728774025</v>
      </c>
      <c r="R19" s="20">
        <v>60.592333143065694</v>
      </c>
      <c r="S19" s="20">
        <v>50.52864036121543</v>
      </c>
      <c r="T19" s="118">
        <v>-58.685057279776629</v>
      </c>
      <c r="U19" s="120">
        <v>48.197940632948644</v>
      </c>
      <c r="V19" s="19">
        <f t="shared" si="0"/>
        <v>1.372594889789138</v>
      </c>
    </row>
    <row r="20" spans="1:22">
      <c r="A20" s="100" t="s">
        <v>424</v>
      </c>
      <c r="B20" s="45" t="s">
        <v>375</v>
      </c>
      <c r="C20" s="46">
        <v>979739005</v>
      </c>
      <c r="D20" s="46">
        <v>80000000</v>
      </c>
      <c r="E20" s="47">
        <v>27.557319223985893</v>
      </c>
      <c r="F20" s="47">
        <v>1.076457782186949</v>
      </c>
      <c r="G20" s="46">
        <v>5.0446229999999996</v>
      </c>
      <c r="H20" s="47">
        <v>228.7</v>
      </c>
      <c r="I20" s="47">
        <v>-6.7204711392691943</v>
      </c>
      <c r="J20" s="46">
        <v>801615262</v>
      </c>
      <c r="K20" s="47">
        <v>31.935519710701318</v>
      </c>
      <c r="L20" s="47">
        <v>500</v>
      </c>
      <c r="M20" s="47">
        <v>6.3</v>
      </c>
      <c r="N20" s="48">
        <v>87.96793912373316</v>
      </c>
      <c r="O20" s="49">
        <v>1047.3898272984304</v>
      </c>
      <c r="P20" s="48">
        <v>34.912994243281013</v>
      </c>
      <c r="Q20" s="20">
        <v>46.803826699137495</v>
      </c>
      <c r="R20" s="20">
        <v>47.712925699231313</v>
      </c>
      <c r="S20" s="20">
        <v>60.868746652196336</v>
      </c>
      <c r="T20" s="118">
        <v>176.28781053585726</v>
      </c>
      <c r="U20" s="118">
        <v>307.59605878629912</v>
      </c>
      <c r="V20" s="19">
        <f t="shared" si="0"/>
        <v>1.3901628637566137</v>
      </c>
    </row>
    <row r="21" spans="1:22">
      <c r="A21" s="25" t="s">
        <v>675</v>
      </c>
      <c r="B21" s="25" t="s">
        <v>691</v>
      </c>
      <c r="C21" s="26">
        <v>1459734156</v>
      </c>
      <c r="D21" s="26">
        <v>33811731</v>
      </c>
      <c r="E21" s="27">
        <v>18.183418040440831</v>
      </c>
      <c r="F21" s="27">
        <v>2.3140459930150254</v>
      </c>
      <c r="G21" s="26">
        <v>7.956887</v>
      </c>
      <c r="H21" s="27">
        <v>330</v>
      </c>
      <c r="I21" s="27">
        <v>22.588088342018921</v>
      </c>
      <c r="J21" s="26">
        <v>174328179</v>
      </c>
      <c r="K21" s="27">
        <v>45.075021566077389</v>
      </c>
      <c r="L21" s="27">
        <v>1183.0213602491988</v>
      </c>
      <c r="M21" s="27">
        <v>23.53</v>
      </c>
      <c r="N21" s="28">
        <v>26.786695117843799</v>
      </c>
      <c r="O21" s="29">
        <v>2218.661852343942</v>
      </c>
      <c r="P21" s="28">
        <v>73.955395078131403</v>
      </c>
      <c r="Q21" s="20">
        <v>57.829677569965163</v>
      </c>
      <c r="R21" s="20">
        <v>39.394767454868976</v>
      </c>
      <c r="S21" s="20">
        <v>55.146196908645464</v>
      </c>
      <c r="T21" s="118">
        <v>318.79580811750259</v>
      </c>
      <c r="U21" s="120">
        <v>279.09809764630268</v>
      </c>
      <c r="V21" s="19">
        <f t="shared" si="0"/>
        <v>1.4468340262154913</v>
      </c>
    </row>
    <row r="22" spans="1:22">
      <c r="A22" s="100" t="s">
        <v>448</v>
      </c>
      <c r="B22" s="40" t="s">
        <v>255</v>
      </c>
      <c r="C22" s="41">
        <v>447250420</v>
      </c>
      <c r="D22" s="41">
        <v>23850000</v>
      </c>
      <c r="E22" s="42">
        <v>15.187387047813317</v>
      </c>
      <c r="F22" s="42">
        <v>2.4923198312698522</v>
      </c>
      <c r="G22" s="41">
        <v>10.082440999999999</v>
      </c>
      <c r="H22" s="42">
        <v>196.4</v>
      </c>
      <c r="I22" s="42">
        <v>-6.8631874151564887</v>
      </c>
      <c r="J22" s="41">
        <v>5945065</v>
      </c>
      <c r="K22" s="42">
        <v>1024.9972035629551</v>
      </c>
      <c r="L22" s="42">
        <v>1677.1488469601677</v>
      </c>
      <c r="M22" s="42">
        <v>42.27</v>
      </c>
      <c r="N22" s="43">
        <v>43.569757440233438</v>
      </c>
      <c r="O22" s="44">
        <v>904.08086277672544</v>
      </c>
      <c r="P22" s="43">
        <v>30.136028759224182</v>
      </c>
      <c r="Q22" s="20">
        <v>38.335441425084085</v>
      </c>
      <c r="R22" s="20">
        <v>48.110184943278334</v>
      </c>
      <c r="S22" s="20">
        <v>56.132412153975935</v>
      </c>
      <c r="T22" s="118">
        <v>-104.74313895157707</v>
      </c>
      <c r="U22" s="118">
        <v>330.32007187634491</v>
      </c>
      <c r="V22" s="19">
        <f t="shared" si="0"/>
        <v>1.5312593385374194</v>
      </c>
    </row>
    <row r="23" spans="1:22">
      <c r="A23" s="100" t="s">
        <v>336</v>
      </c>
      <c r="B23" s="30" t="s">
        <v>357</v>
      </c>
      <c r="C23" s="31">
        <v>919757915</v>
      </c>
      <c r="D23" s="31">
        <v>19440000</v>
      </c>
      <c r="E23" s="32">
        <v>62.380505268680871</v>
      </c>
      <c r="F23" s="32">
        <v>12.58381854044236</v>
      </c>
      <c r="G23" s="31">
        <v>2.4591859999999999</v>
      </c>
      <c r="H23" s="32">
        <v>244.9</v>
      </c>
      <c r="I23" s="32">
        <v>-2.4265432225070072</v>
      </c>
      <c r="J23" s="31">
        <v>-13239520</v>
      </c>
      <c r="K23" s="32">
        <v>-374.42445043324835</v>
      </c>
      <c r="L23" s="32">
        <v>2057.6131687242801</v>
      </c>
      <c r="M23" s="32">
        <v>12.65</v>
      </c>
      <c r="N23" s="33">
        <v>78.501147953787751</v>
      </c>
      <c r="O23" s="34">
        <v>589.72996421640096</v>
      </c>
      <c r="P23" s="33">
        <v>19.657665473880034</v>
      </c>
      <c r="Q23" s="20">
        <v>49.886368027776655</v>
      </c>
      <c r="R23" s="20">
        <v>44.087376946175965</v>
      </c>
      <c r="S23" s="20">
        <v>50.612328672653305</v>
      </c>
      <c r="T23" s="118">
        <v>-142.97601513382943</v>
      </c>
      <c r="U23" s="120">
        <v>180.81634454260467</v>
      </c>
      <c r="V23" s="19">
        <f t="shared" si="0"/>
        <v>1.5340526522966624</v>
      </c>
    </row>
    <row r="24" spans="1:22">
      <c r="A24" s="70" t="s">
        <v>165</v>
      </c>
      <c r="B24" s="70" t="s">
        <v>221</v>
      </c>
      <c r="C24" s="71">
        <v>10580143341</v>
      </c>
      <c r="D24" s="71">
        <v>37264000</v>
      </c>
      <c r="E24" s="72">
        <v>48.322307284559606</v>
      </c>
      <c r="F24" s="72">
        <v>5.2204338859900883</v>
      </c>
      <c r="G24" s="71">
        <v>3.3655849999999998</v>
      </c>
      <c r="H24" s="72">
        <v>245.2</v>
      </c>
      <c r="I24" s="72">
        <v>-3.3242136494588119</v>
      </c>
      <c r="J24" s="71">
        <v>25223013</v>
      </c>
      <c r="K24" s="72">
        <v>366.9814387361256</v>
      </c>
      <c r="L24" s="72">
        <v>1073.4220695577501</v>
      </c>
      <c r="M24" s="72">
        <v>9.0299999999999994</v>
      </c>
      <c r="N24" s="73">
        <v>19.320531940060764</v>
      </c>
      <c r="O24" s="74">
        <v>1000.9675827737849</v>
      </c>
      <c r="P24" s="73">
        <v>33.365586092459495</v>
      </c>
      <c r="Q24" s="20">
        <v>55.577578945611528</v>
      </c>
      <c r="R24" s="20">
        <v>44.018414962511926</v>
      </c>
      <c r="S24" s="20">
        <v>57.465741321450515</v>
      </c>
      <c r="T24" s="118">
        <v>27.842338714449113</v>
      </c>
      <c r="U24" s="120">
        <v>171.54513383519372</v>
      </c>
      <c r="V24" s="19">
        <f t="shared" si="0"/>
        <v>1.6263283256230454</v>
      </c>
    </row>
    <row r="25" spans="1:22">
      <c r="A25" s="30" t="s">
        <v>440</v>
      </c>
      <c r="B25" s="30" t="s">
        <v>605</v>
      </c>
      <c r="C25" s="31">
        <v>2531212102</v>
      </c>
      <c r="D25" s="31">
        <v>75000000</v>
      </c>
      <c r="E25" s="32">
        <v>11.589738329785426</v>
      </c>
      <c r="F25" s="32">
        <v>1.0844199606816773</v>
      </c>
      <c r="G25" s="31">
        <v>17.011634999999998</v>
      </c>
      <c r="H25" s="32">
        <v>160</v>
      </c>
      <c r="I25" s="32">
        <v>16.523671870751542</v>
      </c>
      <c r="J25" s="31">
        <v>-204338200</v>
      </c>
      <c r="K25" s="32">
        <v>-52.302995719840929</v>
      </c>
      <c r="L25" s="32">
        <v>533.33333333333337</v>
      </c>
      <c r="M25" s="32">
        <v>22.68</v>
      </c>
      <c r="N25" s="33">
        <v>42.61632195758196</v>
      </c>
      <c r="O25" s="34">
        <v>3000</v>
      </c>
      <c r="P25" s="33">
        <v>100</v>
      </c>
      <c r="Q25" s="20">
        <v>45.890625278141641</v>
      </c>
      <c r="R25" s="20">
        <v>54.12895855431713</v>
      </c>
      <c r="S25" s="20">
        <v>65.706452163400783</v>
      </c>
      <c r="T25" s="120">
        <v>334.46615035436423</v>
      </c>
      <c r="U25" s="118">
        <v>189.09461644127688</v>
      </c>
      <c r="V25" s="19">
        <f t="shared" si="0"/>
        <v>1.9716039821181928</v>
      </c>
    </row>
    <row r="26" spans="1:22">
      <c r="A26" s="30" t="s">
        <v>169</v>
      </c>
      <c r="B26" s="30" t="s">
        <v>349</v>
      </c>
      <c r="C26" s="31">
        <v>6092873180</v>
      </c>
      <c r="D26" s="31">
        <v>3000000000</v>
      </c>
      <c r="E26" s="32">
        <v>0.87189051147713081</v>
      </c>
      <c r="F26" s="32">
        <v>2.0938773090228885E-3</v>
      </c>
      <c r="G26" s="31">
        <v>238.33388400000001</v>
      </c>
      <c r="H26" s="32">
        <v>55.35</v>
      </c>
      <c r="I26" s="32">
        <v>19.923469330292136</v>
      </c>
      <c r="J26" s="31">
        <v>-246395100</v>
      </c>
      <c r="K26" s="32">
        <v>-1689.9686722666156</v>
      </c>
      <c r="L26" s="32">
        <v>13.333333333333334</v>
      </c>
      <c r="M26" s="32">
        <v>7.94</v>
      </c>
      <c r="N26" s="33">
        <v>18.367108928461228</v>
      </c>
      <c r="O26" s="34">
        <v>3000</v>
      </c>
      <c r="P26" s="33">
        <v>100</v>
      </c>
      <c r="Q26" s="20">
        <v>45.971699557064689</v>
      </c>
      <c r="R26" s="20">
        <v>4.702100222673737</v>
      </c>
      <c r="S26" s="20">
        <v>73.775292102437277</v>
      </c>
      <c r="T26" s="120">
        <v>563.09288044195932</v>
      </c>
      <c r="U26" s="118">
        <v>481.63122209060259</v>
      </c>
      <c r="V26" s="19">
        <f t="shared" si="0"/>
        <v>2.078010520230912</v>
      </c>
    </row>
    <row r="27" spans="1:22">
      <c r="A27" s="30" t="s">
        <v>104</v>
      </c>
      <c r="B27" s="30" t="s">
        <v>357</v>
      </c>
      <c r="C27" s="31">
        <v>360638941</v>
      </c>
      <c r="D27" s="31">
        <v>15000000</v>
      </c>
      <c r="E27" s="32">
        <v>17.705797807756642</v>
      </c>
      <c r="F27" s="32">
        <v>6.8269897080226114</v>
      </c>
      <c r="G27" s="31">
        <v>12.081939999999999</v>
      </c>
      <c r="H27" s="32">
        <v>233.2</v>
      </c>
      <c r="I27" s="32">
        <v>1.7365867027573361</v>
      </c>
      <c r="J27" s="31">
        <v>3667696</v>
      </c>
      <c r="K27" s="32">
        <v>707.11967404059658</v>
      </c>
      <c r="L27" s="32">
        <v>2666.6666666666665</v>
      </c>
      <c r="M27" s="32">
        <v>80.540000000000006</v>
      </c>
      <c r="N27" s="33">
        <v>98.067344001997398</v>
      </c>
      <c r="O27" s="34">
        <v>2603.999941748702</v>
      </c>
      <c r="P27" s="33">
        <v>86.799998058290072</v>
      </c>
      <c r="Q27" s="20">
        <v>49.960379765960589</v>
      </c>
      <c r="R27" s="20">
        <v>64.637682514996072</v>
      </c>
      <c r="S27" s="20">
        <v>63.980478626261764</v>
      </c>
      <c r="T27" s="118">
        <v>3.897660662144915</v>
      </c>
      <c r="U27" s="118">
        <v>299.20560178130955</v>
      </c>
      <c r="V27" s="19">
        <f t="shared" si="0"/>
        <v>2.1392038676544729</v>
      </c>
    </row>
    <row r="28" spans="1:22">
      <c r="A28" s="30" t="s">
        <v>417</v>
      </c>
      <c r="B28" s="30" t="s">
        <v>349</v>
      </c>
      <c r="C28" s="31">
        <v>651050782</v>
      </c>
      <c r="D28" s="31">
        <v>7635461</v>
      </c>
      <c r="E28" s="32">
        <v>40.325771062594818</v>
      </c>
      <c r="F28" s="32">
        <v>27.478564031210254</v>
      </c>
      <c r="G28" s="31">
        <v>5.6142630000000002</v>
      </c>
      <c r="H28" s="32">
        <v>134.19999999999999</v>
      </c>
      <c r="I28" s="32">
        <v>-11.167371792558612</v>
      </c>
      <c r="J28" s="31">
        <v>-916.87699999999995</v>
      </c>
      <c r="K28" s="32">
        <v>-1600580.6711260071</v>
      </c>
      <c r="L28" s="32">
        <v>5238.7144666183221</v>
      </c>
      <c r="M28" s="32">
        <v>73.52</v>
      </c>
      <c r="N28" s="33">
        <v>30.090616389035471</v>
      </c>
      <c r="O28" s="34">
        <v>575.32132038304246</v>
      </c>
      <c r="P28" s="33">
        <v>19.177377346101416</v>
      </c>
      <c r="Q28" s="20">
        <v>41.71981747804201</v>
      </c>
      <c r="R28" s="20">
        <v>31.276278013331194</v>
      </c>
      <c r="S28" s="20">
        <v>36.540728613523946</v>
      </c>
      <c r="T28" s="118">
        <v>-568.23013166855594</v>
      </c>
      <c r="U28" s="120">
        <v>-306.76484015993765</v>
      </c>
      <c r="V28" s="19">
        <f t="shared" si="0"/>
        <v>2.2639948442319677</v>
      </c>
    </row>
    <row r="29" spans="1:22">
      <c r="A29" s="85" t="s">
        <v>738</v>
      </c>
      <c r="B29" s="85" t="s">
        <v>683</v>
      </c>
      <c r="C29" s="86">
        <v>9346162322</v>
      </c>
      <c r="D29" s="86">
        <v>163069855</v>
      </c>
      <c r="E29" s="87">
        <v>25.602092723169935</v>
      </c>
      <c r="F29" s="87">
        <v>0.83069189726819026</v>
      </c>
      <c r="G29" s="86">
        <v>8.9703370000000007</v>
      </c>
      <c r="H29" s="87">
        <v>153.9</v>
      </c>
      <c r="I29" s="87">
        <v>-4.7971779343474736</v>
      </c>
      <c r="J29" s="86">
        <v>912071352</v>
      </c>
      <c r="K29" s="87">
        <v>33.791438262387175</v>
      </c>
      <c r="L29" s="87">
        <v>245.29365038069113</v>
      </c>
      <c r="M29" s="87">
        <v>5.5</v>
      </c>
      <c r="N29" s="88">
        <v>23.516401948437789</v>
      </c>
      <c r="O29" s="89">
        <v>186.42669243899223</v>
      </c>
      <c r="P29" s="88">
        <v>6.2142230812997408</v>
      </c>
      <c r="Q29" s="20">
        <v>30.275415863124252</v>
      </c>
      <c r="R29" s="20">
        <v>46.264119053290372</v>
      </c>
      <c r="S29" s="20">
        <v>38.63691518714127</v>
      </c>
      <c r="T29" s="118">
        <v>-210.87622229670899</v>
      </c>
      <c r="U29" s="120">
        <v>-275.39126238542593</v>
      </c>
      <c r="V29" s="19">
        <f t="shared" si="0"/>
        <v>2.2965939963208206</v>
      </c>
    </row>
    <row r="30" spans="1:22">
      <c r="A30" s="55" t="s">
        <v>161</v>
      </c>
      <c r="B30" s="55" t="s">
        <v>233</v>
      </c>
      <c r="C30" s="56">
        <v>11386108733</v>
      </c>
      <c r="D30" s="56">
        <v>100023579</v>
      </c>
      <c r="E30" s="57">
        <v>29.236078973098458</v>
      </c>
      <c r="F30" s="57">
        <v>1.7650475255915541</v>
      </c>
      <c r="G30" s="56">
        <v>8.2922969999999996</v>
      </c>
      <c r="H30" s="57">
        <v>149</v>
      </c>
      <c r="I30" s="57">
        <v>1.9282784461352944</v>
      </c>
      <c r="J30" s="56">
        <v>-796663200</v>
      </c>
      <c r="K30" s="57">
        <v>-20.791602627057458</v>
      </c>
      <c r="L30" s="57">
        <v>399.90570623352721</v>
      </c>
      <c r="M30" s="57">
        <v>8.2899999999999991</v>
      </c>
      <c r="N30" s="58">
        <v>54.512083255061555</v>
      </c>
      <c r="O30" s="59">
        <v>845.32413940732465</v>
      </c>
      <c r="P30" s="58">
        <v>28.177471313577488</v>
      </c>
      <c r="Q30" s="20">
        <v>44.301323855731198</v>
      </c>
      <c r="R30" s="20">
        <v>41.92578666089274</v>
      </c>
      <c r="S30" s="20">
        <v>43.445092002800223</v>
      </c>
      <c r="T30" s="118">
        <v>-49.032411187997127</v>
      </c>
      <c r="U30" s="120">
        <v>-131.08319229578171</v>
      </c>
      <c r="V30" s="19">
        <f t="shared" si="0"/>
        <v>2.424342499603874</v>
      </c>
    </row>
    <row r="31" spans="1:22">
      <c r="A31" s="35" t="s">
        <v>201</v>
      </c>
      <c r="B31" s="35" t="s">
        <v>200</v>
      </c>
      <c r="C31" s="36">
        <v>3755081013</v>
      </c>
      <c r="D31" s="36">
        <v>20000000</v>
      </c>
      <c r="E31" s="37">
        <v>21.107756150536293</v>
      </c>
      <c r="F31" s="37">
        <v>5.9863176830789255</v>
      </c>
      <c r="G31" s="36">
        <v>11.626663000000001</v>
      </c>
      <c r="H31" s="37">
        <v>145.6</v>
      </c>
      <c r="I31" s="37">
        <v>-5.7938148711690758</v>
      </c>
      <c r="J31" s="36">
        <v>-127375300</v>
      </c>
      <c r="K31" s="37">
        <v>-27.681976018898485</v>
      </c>
      <c r="L31" s="37">
        <v>2000</v>
      </c>
      <c r="M31" s="37">
        <v>58.13</v>
      </c>
      <c r="N31" s="38">
        <v>26.672591286716067</v>
      </c>
      <c r="O31" s="39">
        <v>440.31727169599645</v>
      </c>
      <c r="P31" s="38">
        <v>14.677242389866548</v>
      </c>
      <c r="Q31" s="20">
        <v>34.716068342472553</v>
      </c>
      <c r="R31" s="20">
        <v>36.003132876102242</v>
      </c>
      <c r="S31" s="20">
        <v>43.408676487220028</v>
      </c>
      <c r="T31" s="118">
        <v>-149.68051698919027</v>
      </c>
      <c r="U31" s="120">
        <v>-22.524757041077237</v>
      </c>
      <c r="V31" s="19">
        <f t="shared" si="0"/>
        <v>2.4541276744846279</v>
      </c>
    </row>
    <row r="32" spans="1:22">
      <c r="A32" s="75" t="s">
        <v>452</v>
      </c>
      <c r="B32" s="75" t="s">
        <v>679</v>
      </c>
      <c r="C32" s="76">
        <v>60137175087</v>
      </c>
      <c r="D32" s="76">
        <v>700000000</v>
      </c>
      <c r="E32" s="77">
        <v>1.5628345442696328</v>
      </c>
      <c r="F32" s="77">
        <v>1.3997622429642927E-2</v>
      </c>
      <c r="G32" s="76">
        <v>158.53750099999999</v>
      </c>
      <c r="H32" s="77">
        <v>194.4</v>
      </c>
      <c r="I32" s="77">
        <v>-12.237210355253239</v>
      </c>
      <c r="J32" s="76">
        <v>20167001282</v>
      </c>
      <c r="K32" s="77">
        <v>5.5362717757970739</v>
      </c>
      <c r="L32" s="77">
        <v>57.142857142857146</v>
      </c>
      <c r="M32" s="77">
        <v>22.64</v>
      </c>
      <c r="N32" s="78">
        <v>67.936528496692148</v>
      </c>
      <c r="O32" s="79">
        <v>645.54269266194228</v>
      </c>
      <c r="P32" s="78">
        <v>21.518089755398076</v>
      </c>
      <c r="Q32" s="20">
        <v>49.432735571127189</v>
      </c>
      <c r="R32" s="20">
        <v>42.728887504560674</v>
      </c>
      <c r="S32" s="20">
        <v>54.568230358262028</v>
      </c>
      <c r="T32" s="118">
        <v>-200.86821646803685</v>
      </c>
      <c r="U32" s="118">
        <v>479.86712591797328</v>
      </c>
      <c r="V32" s="19">
        <f t="shared" si="0"/>
        <v>2.4776788312498144</v>
      </c>
    </row>
    <row r="33" spans="1:22">
      <c r="A33" s="100" t="s">
        <v>278</v>
      </c>
      <c r="B33" s="50" t="s">
        <v>355</v>
      </c>
      <c r="C33" s="51">
        <v>3337733172</v>
      </c>
      <c r="D33" s="51">
        <v>38700772</v>
      </c>
      <c r="E33" s="52">
        <v>19.862860817306007</v>
      </c>
      <c r="F33" s="52">
        <v>3.0405330523290042</v>
      </c>
      <c r="G33" s="51">
        <v>13.534167</v>
      </c>
      <c r="H33" s="52">
        <v>116</v>
      </c>
      <c r="I33" s="52">
        <v>-1.7490831793979851</v>
      </c>
      <c r="J33" s="51">
        <v>-6595639</v>
      </c>
      <c r="K33" s="52">
        <v>-990.4560138903903</v>
      </c>
      <c r="L33" s="52">
        <v>1033.5711132584124</v>
      </c>
      <c r="M33" s="52">
        <v>34.97</v>
      </c>
      <c r="N33" s="53">
        <v>45.16276237742197</v>
      </c>
      <c r="O33" s="54">
        <v>1305.0318883967343</v>
      </c>
      <c r="P33" s="53">
        <v>43.501062946557809</v>
      </c>
      <c r="Q33" s="20">
        <v>36.747550699160691</v>
      </c>
      <c r="R33" s="20">
        <v>21.977140792352987</v>
      </c>
      <c r="S33" s="20">
        <v>54.896984155962599</v>
      </c>
      <c r="T33" s="118">
        <v>50.474505832915213</v>
      </c>
      <c r="U33" s="120">
        <v>148.86007824928399</v>
      </c>
      <c r="V33" s="19">
        <f t="shared" si="0"/>
        <v>2.6882727539917601</v>
      </c>
    </row>
    <row r="34" spans="1:22">
      <c r="A34" s="30" t="s">
        <v>673</v>
      </c>
      <c r="B34" s="30" t="s">
        <v>349</v>
      </c>
      <c r="C34" s="31">
        <v>1474864054</v>
      </c>
      <c r="D34" s="31">
        <v>36732299</v>
      </c>
      <c r="E34" s="32">
        <v>13.107279784393164</v>
      </c>
      <c r="F34" s="32">
        <v>3.1578100904179238</v>
      </c>
      <c r="G34" s="31">
        <v>21.706330999999999</v>
      </c>
      <c r="H34" s="32">
        <v>123.1</v>
      </c>
      <c r="I34" s="32">
        <v>5.6542830719763515E-6</v>
      </c>
      <c r="J34" s="31">
        <v>-253569200</v>
      </c>
      <c r="K34" s="32">
        <v>-16.369298234959135</v>
      </c>
      <c r="L34" s="32">
        <v>1088.9598824184677</v>
      </c>
      <c r="M34" s="32">
        <v>59.09</v>
      </c>
      <c r="N34" s="33">
        <v>15.272355791452421</v>
      </c>
      <c r="O34" s="34">
        <v>2728.2821685176168</v>
      </c>
      <c r="P34" s="33">
        <v>90.942738950587227</v>
      </c>
      <c r="Q34" s="20">
        <v>74.149769901144893</v>
      </c>
      <c r="R34" s="20">
        <v>44.513066451499789</v>
      </c>
      <c r="S34" s="20">
        <v>76.73382886720546</v>
      </c>
      <c r="T34" s="118">
        <v>88.977767357035447</v>
      </c>
      <c r="U34" s="118">
        <v>219.62527134201508</v>
      </c>
      <c r="V34" s="19">
        <f t="shared" si="0"/>
        <v>2.8451095350964666</v>
      </c>
    </row>
    <row r="35" spans="1:22">
      <c r="A35" s="80" t="s">
        <v>147</v>
      </c>
      <c r="B35" s="80" t="s">
        <v>352</v>
      </c>
      <c r="C35" s="81">
        <v>-2968515000</v>
      </c>
      <c r="D35" s="81">
        <v>127773765</v>
      </c>
      <c r="E35" s="82">
        <v>21.072687009849911</v>
      </c>
      <c r="F35" s="82">
        <v>1.0814548149726215</v>
      </c>
      <c r="G35" s="81">
        <v>13.658674</v>
      </c>
      <c r="H35" s="82">
        <v>280.5</v>
      </c>
      <c r="I35" s="82">
        <v>-1.4336767717979342</v>
      </c>
      <c r="J35" s="81">
        <v>-1749407000</v>
      </c>
      <c r="K35" s="82">
        <v>-11.13834532044287</v>
      </c>
      <c r="L35" s="82">
        <v>313.0533094958891</v>
      </c>
      <c r="M35" s="82">
        <v>10.68</v>
      </c>
      <c r="N35" s="83">
        <v>107.83428805511595</v>
      </c>
      <c r="O35" s="84">
        <v>973.8440634548881</v>
      </c>
      <c r="P35" s="83">
        <v>32.461468781829602</v>
      </c>
      <c r="Q35" s="20">
        <v>87.799306048740092</v>
      </c>
      <c r="R35" s="20">
        <v>98.803214768866141</v>
      </c>
      <c r="S35" s="20">
        <v>81.791069209492036</v>
      </c>
      <c r="T35" s="120">
        <v>534.80164360992171</v>
      </c>
      <c r="U35" s="120">
        <v>241.3449621492218</v>
      </c>
      <c r="V35" s="19">
        <f t="shared" si="0"/>
        <v>2.8782496217157472</v>
      </c>
    </row>
    <row r="36" spans="1:22">
      <c r="A36" s="100" t="s">
        <v>773</v>
      </c>
      <c r="B36" s="50" t="s">
        <v>355</v>
      </c>
      <c r="C36" s="51">
        <v>2885058804</v>
      </c>
      <c r="D36" s="51">
        <v>92600000</v>
      </c>
      <c r="E36" s="52">
        <v>15.344041018917975</v>
      </c>
      <c r="F36" s="52">
        <v>0.97759520243875553</v>
      </c>
      <c r="G36" s="51">
        <v>18.897796</v>
      </c>
      <c r="H36" s="52">
        <v>158.4</v>
      </c>
      <c r="I36" s="52">
        <v>-40.239600000000003</v>
      </c>
      <c r="J36" s="51">
        <v>153759371</v>
      </c>
      <c r="K36" s="52">
        <v>102.07963194646523</v>
      </c>
      <c r="L36" s="52">
        <v>431.96544276457882</v>
      </c>
      <c r="M36" s="52">
        <v>20.399999999999999</v>
      </c>
      <c r="N36" s="53">
        <v>66.431714470543696</v>
      </c>
      <c r="O36" s="54">
        <v>0</v>
      </c>
      <c r="P36" s="53">
        <v>0</v>
      </c>
      <c r="Q36" s="20">
        <v>55.134586716338106</v>
      </c>
      <c r="R36" s="20">
        <v>39.152723418097459</v>
      </c>
      <c r="S36" s="20"/>
      <c r="T36" s="118"/>
      <c r="U36" s="118"/>
      <c r="V36" s="19">
        <f t="shared" si="0"/>
        <v>2.8996855699114406</v>
      </c>
    </row>
    <row r="37" spans="1:22">
      <c r="A37" s="90" t="s">
        <v>442</v>
      </c>
      <c r="B37" s="90" t="s">
        <v>609</v>
      </c>
      <c r="C37" s="91">
        <v>1596724578</v>
      </c>
      <c r="D37" s="91">
        <v>24883200</v>
      </c>
      <c r="E37" s="92">
        <v>35.761900195367595</v>
      </c>
      <c r="F37" s="92">
        <v>9.7304709716450812</v>
      </c>
      <c r="G37" s="91">
        <v>8.1175940000000004</v>
      </c>
      <c r="H37" s="92">
        <v>122.4</v>
      </c>
      <c r="I37" s="92">
        <v>-3.4235343844278816</v>
      </c>
      <c r="J37" s="91">
        <v>-139121700</v>
      </c>
      <c r="K37" s="92">
        <v>-26.417508116993972</v>
      </c>
      <c r="L37" s="92">
        <v>1607.5102880658437</v>
      </c>
      <c r="M37" s="92">
        <v>32.619999999999997</v>
      </c>
      <c r="N37" s="93">
        <v>28.734173077360648</v>
      </c>
      <c r="O37" s="94">
        <v>325.4413366554727</v>
      </c>
      <c r="P37" s="93">
        <v>10.848044555182422</v>
      </c>
      <c r="Q37" s="20">
        <v>36.214884204786834</v>
      </c>
      <c r="R37" s="20">
        <v>50.182950799528207</v>
      </c>
      <c r="S37" s="20">
        <v>37.041536411714702</v>
      </c>
      <c r="T37" s="118">
        <v>-163.38153896625244</v>
      </c>
      <c r="U37" s="120">
        <v>-247.78966274110616</v>
      </c>
      <c r="V37" s="19">
        <f t="shared" si="0"/>
        <v>2.9030058645451482</v>
      </c>
    </row>
    <row r="38" spans="1:22">
      <c r="A38" s="100" t="s">
        <v>39</v>
      </c>
      <c r="B38" s="40" t="s">
        <v>255</v>
      </c>
      <c r="C38" s="41">
        <v>638570889</v>
      </c>
      <c r="D38" s="41">
        <v>10721700</v>
      </c>
      <c r="E38" s="42">
        <v>60.119383889016618</v>
      </c>
      <c r="F38" s="42">
        <v>39.239064176464744</v>
      </c>
      <c r="G38" s="41">
        <v>5.1827810000000003</v>
      </c>
      <c r="H38" s="42">
        <v>113.6</v>
      </c>
      <c r="I38" s="42">
        <v>-4.8863435420105645</v>
      </c>
      <c r="J38" s="41">
        <v>5814918</v>
      </c>
      <c r="K38" s="42">
        <v>263.4828092158823</v>
      </c>
      <c r="L38" s="42">
        <v>3730.7516531893261</v>
      </c>
      <c r="M38" s="42">
        <v>48.33</v>
      </c>
      <c r="N38" s="43">
        <v>36.620577973153658</v>
      </c>
      <c r="O38" s="44">
        <v>955.09894916606538</v>
      </c>
      <c r="P38" s="43">
        <v>31.836631638868845</v>
      </c>
      <c r="Q38" s="20">
        <v>39.439553056690279</v>
      </c>
      <c r="R38" s="20">
        <v>37.149213312589772</v>
      </c>
      <c r="S38" s="20">
        <v>52.712590224316116</v>
      </c>
      <c r="T38" s="118">
        <v>-9.2692812757279341</v>
      </c>
      <c r="U38" s="120">
        <v>68.006354075193798</v>
      </c>
      <c r="V38" s="19">
        <f t="shared" si="0"/>
        <v>3.1158560055170148</v>
      </c>
    </row>
    <row r="39" spans="1:22">
      <c r="A39" s="30" t="s">
        <v>64</v>
      </c>
      <c r="B39" s="30" t="s">
        <v>357</v>
      </c>
      <c r="C39" s="31">
        <v>240921520</v>
      </c>
      <c r="D39" s="31">
        <v>7425000</v>
      </c>
      <c r="E39" s="32">
        <v>57.453473602541933</v>
      </c>
      <c r="F39" s="32">
        <v>60.688953432407139</v>
      </c>
      <c r="G39" s="31">
        <v>5.4653780000000003</v>
      </c>
      <c r="H39" s="32">
        <v>150.19999999999999</v>
      </c>
      <c r="I39" s="32">
        <v>1.3632561873349118</v>
      </c>
      <c r="J39" s="31">
        <v>-3585419</v>
      </c>
      <c r="K39" s="32">
        <v>-264.03817796469536</v>
      </c>
      <c r="L39" s="32">
        <v>5387.2053872053875</v>
      </c>
      <c r="M39" s="32">
        <v>73.599999999999994</v>
      </c>
      <c r="N39" s="33">
        <v>95.206491953348859</v>
      </c>
      <c r="O39" s="34">
        <v>848.97100593468554</v>
      </c>
      <c r="P39" s="33">
        <v>28.299033531156184</v>
      </c>
      <c r="Q39" s="20">
        <v>61.476731175390398</v>
      </c>
      <c r="R39" s="20">
        <v>39.4158577493276</v>
      </c>
      <c r="S39" s="20">
        <v>62.045997434569792</v>
      </c>
      <c r="T39" s="118">
        <v>117.14707014580824</v>
      </c>
      <c r="U39" s="118">
        <v>164.06355813243636</v>
      </c>
      <c r="V39" s="19">
        <f t="shared" si="0"/>
        <v>3.1400495065091345</v>
      </c>
    </row>
    <row r="40" spans="1:22">
      <c r="A40" s="55" t="s">
        <v>744</v>
      </c>
      <c r="B40" s="55" t="s">
        <v>233</v>
      </c>
      <c r="C40" s="56">
        <v>25145763000</v>
      </c>
      <c r="D40" s="56">
        <v>322508253</v>
      </c>
      <c r="E40" s="57">
        <v>19.678898767352447</v>
      </c>
      <c r="F40" s="57">
        <v>0.46225969423280688</v>
      </c>
      <c r="G40" s="56">
        <v>16.157962000000001</v>
      </c>
      <c r="H40" s="57">
        <v>143.80000000000001</v>
      </c>
      <c r="I40" s="57">
        <v>-2.4477645232968257</v>
      </c>
      <c r="J40" s="56">
        <v>-820079000</v>
      </c>
      <c r="K40" s="57">
        <v>-51.910961500050604</v>
      </c>
      <c r="L40" s="57">
        <v>124.02783379314018</v>
      </c>
      <c r="M40" s="57">
        <v>5.01</v>
      </c>
      <c r="N40" s="58">
        <v>43.228944814451651</v>
      </c>
      <c r="O40" s="59">
        <v>359.75984622635207</v>
      </c>
      <c r="P40" s="58">
        <v>11.991994874211736</v>
      </c>
      <c r="Q40" s="20">
        <v>54.010534961936891</v>
      </c>
      <c r="R40" s="20">
        <v>55.833038437447712</v>
      </c>
      <c r="S40" s="20">
        <v>48.361090933733095</v>
      </c>
      <c r="T40" s="118">
        <v>-65.863912142307299</v>
      </c>
      <c r="U40" s="120">
        <v>77.141710618150796</v>
      </c>
      <c r="V40" s="19">
        <f t="shared" si="0"/>
        <v>3.1797089848472768</v>
      </c>
    </row>
    <row r="41" spans="1:22">
      <c r="A41" s="100" t="s">
        <v>63</v>
      </c>
      <c r="B41" s="50" t="s">
        <v>355</v>
      </c>
      <c r="C41" s="51">
        <v>549820175</v>
      </c>
      <c r="D41" s="51">
        <v>22750000</v>
      </c>
      <c r="E41" s="52">
        <v>41.621789922703918</v>
      </c>
      <c r="F41" s="52">
        <v>13.965871964668709</v>
      </c>
      <c r="G41" s="51">
        <v>7.6577849999999996</v>
      </c>
      <c r="H41" s="52">
        <v>128</v>
      </c>
      <c r="I41" s="52">
        <v>-2.4669196217452907</v>
      </c>
      <c r="J41" s="51">
        <v>17853471</v>
      </c>
      <c r="K41" s="52">
        <v>166.92832446979077</v>
      </c>
      <c r="L41" s="52">
        <v>1758.2417582417581</v>
      </c>
      <c r="M41" s="52">
        <v>33.659999999999997</v>
      </c>
      <c r="N41" s="53">
        <v>36.10957121615575</v>
      </c>
      <c r="O41" s="54">
        <v>1365.2664528118105</v>
      </c>
      <c r="P41" s="53">
        <v>45.508881760393685</v>
      </c>
      <c r="Q41" s="20">
        <v>44.078927431766523</v>
      </c>
      <c r="R41" s="20">
        <v>71.317359869149428</v>
      </c>
      <c r="S41" s="20">
        <v>62.243632860669777</v>
      </c>
      <c r="T41" s="118">
        <v>64.423969594031405</v>
      </c>
      <c r="U41" s="118">
        <v>170.11862231403953</v>
      </c>
      <c r="V41" s="19">
        <f t="shared" si="0"/>
        <v>3.1873071854323318</v>
      </c>
    </row>
    <row r="42" spans="1:22">
      <c r="A42" s="45" t="s">
        <v>453</v>
      </c>
      <c r="B42" s="45" t="s">
        <v>375</v>
      </c>
      <c r="C42" s="46">
        <v>2638457366</v>
      </c>
      <c r="D42" s="46">
        <v>37600000</v>
      </c>
      <c r="E42" s="47">
        <v>23.682975521465959</v>
      </c>
      <c r="F42" s="47">
        <v>5.2141255815542573</v>
      </c>
      <c r="G42" s="46">
        <v>13.732926000000001</v>
      </c>
      <c r="H42" s="47">
        <v>100.7</v>
      </c>
      <c r="I42" s="47">
        <v>-0.63503877711053747</v>
      </c>
      <c r="J42" s="46">
        <v>-108938800</v>
      </c>
      <c r="K42" s="47">
        <v>-41.69386848395613</v>
      </c>
      <c r="L42" s="47">
        <v>1063.8297872340424</v>
      </c>
      <c r="M42" s="47">
        <v>36.520000000000003</v>
      </c>
      <c r="N42" s="48">
        <v>45.616553430156905</v>
      </c>
      <c r="O42" s="49">
        <v>2178.585834701491</v>
      </c>
      <c r="P42" s="48">
        <v>72.619527823383038</v>
      </c>
      <c r="Q42" s="20">
        <v>38.178831856752986</v>
      </c>
      <c r="R42" s="20">
        <v>45.582515535649279</v>
      </c>
      <c r="S42" s="20">
        <v>52.822385901780883</v>
      </c>
      <c r="T42" s="118">
        <v>-46.954340260453762</v>
      </c>
      <c r="U42" s="120">
        <v>59.707634220805232</v>
      </c>
      <c r="V42" s="19">
        <f t="shared" si="0"/>
        <v>3.2523655029610348</v>
      </c>
    </row>
    <row r="43" spans="1:22">
      <c r="A43" s="100" t="s">
        <v>548</v>
      </c>
      <c r="B43" s="40" t="s">
        <v>255</v>
      </c>
      <c r="C43" s="41">
        <v>1321868358</v>
      </c>
      <c r="D43" s="41">
        <v>55000000</v>
      </c>
      <c r="E43" s="42">
        <v>19.19735844347818</v>
      </c>
      <c r="F43" s="42">
        <v>3.1081289473776703</v>
      </c>
      <c r="G43" s="41">
        <v>18.044423999999999</v>
      </c>
      <c r="H43" s="42">
        <v>171.1</v>
      </c>
      <c r="I43" s="42">
        <v>0.38166764352357063</v>
      </c>
      <c r="J43" s="41">
        <v>-13999310</v>
      </c>
      <c r="K43" s="42">
        <v>-441.20031630130342</v>
      </c>
      <c r="L43" s="42">
        <v>727.27272727272725</v>
      </c>
      <c r="M43" s="42">
        <v>32.799999999999997</v>
      </c>
      <c r="N43" s="43">
        <v>13.254380886264096</v>
      </c>
      <c r="O43" s="44">
        <v>1430.5806416475268</v>
      </c>
      <c r="P43" s="43">
        <v>47.686021388250893</v>
      </c>
      <c r="Q43" s="20">
        <v>49.482498353374339</v>
      </c>
      <c r="R43" s="20">
        <v>57.458722940509169</v>
      </c>
      <c r="S43" s="20">
        <v>68.233851999985447</v>
      </c>
      <c r="T43" s="118">
        <v>47.015090731835301</v>
      </c>
      <c r="U43" s="118"/>
      <c r="V43" s="19">
        <f t="shared" si="0"/>
        <v>3.4640527543410031</v>
      </c>
    </row>
    <row r="44" spans="1:22">
      <c r="A44" s="25" t="s">
        <v>105</v>
      </c>
      <c r="B44" s="25" t="s">
        <v>376</v>
      </c>
      <c r="C44" s="26">
        <v>2277044993</v>
      </c>
      <c r="D44" s="26">
        <v>265000000</v>
      </c>
      <c r="E44" s="27">
        <v>3.2993957486625902</v>
      </c>
      <c r="F44" s="27">
        <v>0.11116562495493902</v>
      </c>
      <c r="G44" s="26">
        <v>112.25637500000001</v>
      </c>
      <c r="H44" s="27">
        <v>204</v>
      </c>
      <c r="I44" s="27">
        <v>1.7414120291097959</v>
      </c>
      <c r="J44" s="26">
        <v>-401645900</v>
      </c>
      <c r="K44" s="27">
        <v>-73.895936694486366</v>
      </c>
      <c r="L44" s="27">
        <v>150.9433962264151</v>
      </c>
      <c r="M44" s="27">
        <v>42.36</v>
      </c>
      <c r="N44" s="28">
        <v>81.649200607338003</v>
      </c>
      <c r="O44" s="29">
        <v>2510.7787984570796</v>
      </c>
      <c r="P44" s="28">
        <v>83.69262661523598</v>
      </c>
      <c r="Q44" s="20">
        <v>59.392501224883162</v>
      </c>
      <c r="R44" s="20">
        <v>71.212210902664822</v>
      </c>
      <c r="S44" s="20">
        <v>92.975237336263589</v>
      </c>
      <c r="T44" s="120">
        <v>301.91126637261448</v>
      </c>
      <c r="U44" s="118">
        <v>234.91857567701908</v>
      </c>
      <c r="V44" s="19">
        <f t="shared" si="0"/>
        <v>3.703782064352735</v>
      </c>
    </row>
    <row r="45" spans="1:22">
      <c r="A45" s="100" t="s">
        <v>467</v>
      </c>
      <c r="B45" s="50" t="s">
        <v>355</v>
      </c>
      <c r="C45" s="51">
        <v>2725996326</v>
      </c>
      <c r="D45" s="51">
        <v>67000000</v>
      </c>
      <c r="E45" s="52">
        <v>15.751254736092198</v>
      </c>
      <c r="F45" s="52">
        <v>2.6791265443878385</v>
      </c>
      <c r="G45" s="51">
        <v>23.711504000000001</v>
      </c>
      <c r="H45" s="52">
        <v>110.7</v>
      </c>
      <c r="I45" s="52">
        <v>2.007007523498828</v>
      </c>
      <c r="J45" s="51">
        <v>9619135</v>
      </c>
      <c r="K45" s="52">
        <v>611.20360614545905</v>
      </c>
      <c r="L45" s="52">
        <v>597.01492537313436</v>
      </c>
      <c r="M45" s="52">
        <v>35.39</v>
      </c>
      <c r="N45" s="53">
        <v>59.562529766186529</v>
      </c>
      <c r="O45" s="54">
        <v>2532.4605790494938</v>
      </c>
      <c r="P45" s="53">
        <v>84.415352634983122</v>
      </c>
      <c r="Q45" s="20">
        <v>77.143985550113385</v>
      </c>
      <c r="R45" s="20">
        <v>47.916683484229999</v>
      </c>
      <c r="S45" s="20">
        <v>72.032899743859502</v>
      </c>
      <c r="T45" s="120">
        <v>199.5807750102189</v>
      </c>
      <c r="U45" s="118"/>
      <c r="V45" s="19">
        <f t="shared" si="0"/>
        <v>3.7348593967986914</v>
      </c>
    </row>
    <row r="46" spans="1:22">
      <c r="A46" s="100" t="s">
        <v>60</v>
      </c>
      <c r="B46" s="50" t="s">
        <v>355</v>
      </c>
      <c r="C46" s="51">
        <v>385874216</v>
      </c>
      <c r="D46" s="51">
        <v>30000000</v>
      </c>
      <c r="E46" s="52">
        <v>31.499391510504491</v>
      </c>
      <c r="F46" s="52">
        <v>9.1144072657709749</v>
      </c>
      <c r="G46" s="51">
        <v>12.224814</v>
      </c>
      <c r="H46" s="52">
        <v>89.3</v>
      </c>
      <c r="I46" s="52">
        <v>-2.612850570415759</v>
      </c>
      <c r="J46" s="51">
        <v>25318821</v>
      </c>
      <c r="K46" s="52">
        <v>136.49924694360769</v>
      </c>
      <c r="L46" s="52">
        <v>1333.3333333333333</v>
      </c>
      <c r="M46" s="52">
        <v>40.74</v>
      </c>
      <c r="N46" s="53">
        <v>89.311552722303588</v>
      </c>
      <c r="O46" s="54">
        <v>1204.242893524641</v>
      </c>
      <c r="P46" s="53">
        <v>40.141429784154703</v>
      </c>
      <c r="Q46" s="20">
        <v>49.554598259716258</v>
      </c>
      <c r="R46" s="20">
        <v>45.786695437784545</v>
      </c>
      <c r="S46" s="20">
        <v>64.965587410009704</v>
      </c>
      <c r="T46" s="118">
        <v>63.384847111987597</v>
      </c>
      <c r="U46" s="118">
        <v>165.24707002585274</v>
      </c>
      <c r="V46" s="19">
        <f t="shared" si="0"/>
        <v>3.8507420232909646</v>
      </c>
    </row>
    <row r="47" spans="1:22">
      <c r="A47" s="55" t="s">
        <v>79</v>
      </c>
      <c r="B47" s="55" t="s">
        <v>233</v>
      </c>
      <c r="C47" s="56">
        <v>6239033292</v>
      </c>
      <c r="D47" s="56">
        <v>46000000</v>
      </c>
      <c r="E47" s="57">
        <v>26.826518018426519</v>
      </c>
      <c r="F47" s="57">
        <v>5.6455486380795739</v>
      </c>
      <c r="G47" s="56">
        <v>14.636780999999999</v>
      </c>
      <c r="H47" s="57">
        <v>77</v>
      </c>
      <c r="I47" s="57">
        <v>-0.3802609633359566</v>
      </c>
      <c r="J47" s="56">
        <v>-47850120</v>
      </c>
      <c r="K47" s="57">
        <v>-99.305916056218877</v>
      </c>
      <c r="L47" s="57">
        <v>869.56521739130437</v>
      </c>
      <c r="M47" s="57">
        <v>31.81</v>
      </c>
      <c r="N47" s="58">
        <v>18.951677649315446</v>
      </c>
      <c r="O47" s="59">
        <v>1576.4058204736727</v>
      </c>
      <c r="P47" s="58">
        <v>52.546860682455758</v>
      </c>
      <c r="Q47" s="20">
        <v>33.450396424805781</v>
      </c>
      <c r="R47" s="20">
        <v>41.599775067245126</v>
      </c>
      <c r="S47" s="20">
        <v>52.960553946167785</v>
      </c>
      <c r="T47" s="118">
        <v>-46.342250704519472</v>
      </c>
      <c r="U47" s="118">
        <v>95.594755743914561</v>
      </c>
      <c r="V47" s="19">
        <f t="shared" si="0"/>
        <v>3.9265386922826293</v>
      </c>
    </row>
    <row r="48" spans="1:22">
      <c r="A48" s="60" t="s">
        <v>115</v>
      </c>
      <c r="B48" s="60" t="s">
        <v>287</v>
      </c>
      <c r="C48" s="61">
        <v>1639886673</v>
      </c>
      <c r="D48" s="61">
        <v>28000000</v>
      </c>
      <c r="E48" s="62">
        <v>85.514523786719934</v>
      </c>
      <c r="F48" s="62">
        <v>28.489646783955202</v>
      </c>
      <c r="G48" s="61">
        <v>4.7491070000000004</v>
      </c>
      <c r="H48" s="62">
        <v>82.35</v>
      </c>
      <c r="I48" s="62">
        <v>-1.6394163743213568</v>
      </c>
      <c r="J48" s="61">
        <v>3154808</v>
      </c>
      <c r="K48" s="62">
        <v>951.43666429145605</v>
      </c>
      <c r="L48" s="62">
        <v>1428.5714285714287</v>
      </c>
      <c r="M48" s="62">
        <v>16.96</v>
      </c>
      <c r="N48" s="63">
        <v>25.72990536366402</v>
      </c>
      <c r="O48" s="64">
        <v>552.69100605085907</v>
      </c>
      <c r="P48" s="63">
        <v>18.423033535028637</v>
      </c>
      <c r="Q48" s="20">
        <v>31.107153868873095</v>
      </c>
      <c r="R48" s="20">
        <v>44.179966832569818</v>
      </c>
      <c r="S48" s="20">
        <v>47.960584384193773</v>
      </c>
      <c r="T48" s="118">
        <v>-76.925319740145568</v>
      </c>
      <c r="U48" s="120">
        <v>49.562513457969573</v>
      </c>
      <c r="V48" s="19">
        <f t="shared" si="0"/>
        <v>4.0611762351717822</v>
      </c>
    </row>
    <row r="49" spans="1:22">
      <c r="A49" s="55" t="s">
        <v>68</v>
      </c>
      <c r="B49" s="55" t="s">
        <v>356</v>
      </c>
      <c r="C49" s="56">
        <v>1840705156</v>
      </c>
      <c r="D49" s="56">
        <v>21000000</v>
      </c>
      <c r="E49" s="57">
        <v>56.472578461835759</v>
      </c>
      <c r="F49" s="57">
        <v>27.315087891768005</v>
      </c>
      <c r="G49" s="56">
        <v>8.2712769999999995</v>
      </c>
      <c r="H49" s="57">
        <v>77.349999999999994</v>
      </c>
      <c r="I49" s="57">
        <v>-3.1907563854497596</v>
      </c>
      <c r="J49" s="56">
        <v>-125144700</v>
      </c>
      <c r="K49" s="57">
        <v>-16.520475897101516</v>
      </c>
      <c r="L49" s="57">
        <v>1904.7619047619048</v>
      </c>
      <c r="M49" s="57">
        <v>39.380000000000003</v>
      </c>
      <c r="N49" s="58">
        <v>21.154940274216422</v>
      </c>
      <c r="O49" s="59">
        <v>352.85351637839472</v>
      </c>
      <c r="P49" s="58">
        <v>11.761783879279823</v>
      </c>
      <c r="Q49" s="20">
        <v>30.79495900005185</v>
      </c>
      <c r="R49" s="20">
        <v>46.055923503875391</v>
      </c>
      <c r="S49" s="20">
        <v>43.923696652867633</v>
      </c>
      <c r="T49" s="118">
        <v>-76.743584311928572</v>
      </c>
      <c r="U49" s="120">
        <v>4.412225157790175</v>
      </c>
      <c r="V49" s="19">
        <f t="shared" si="0"/>
        <v>4.6710033936207749</v>
      </c>
    </row>
    <row r="50" spans="1:22">
      <c r="A50" s="100" t="s">
        <v>150</v>
      </c>
      <c r="B50" s="25" t="s">
        <v>353</v>
      </c>
      <c r="C50" s="26">
        <v>4808797069</v>
      </c>
      <c r="D50" s="26">
        <v>39916800</v>
      </c>
      <c r="E50" s="27">
        <v>46.410111153405794</v>
      </c>
      <c r="F50" s="27">
        <v>12.940135056154919</v>
      </c>
      <c r="G50" s="26">
        <v>10.270289999999999</v>
      </c>
      <c r="H50" s="27">
        <v>77.95</v>
      </c>
      <c r="I50" s="27">
        <v>-1.9832525487330341</v>
      </c>
      <c r="J50" s="26">
        <v>25018829</v>
      </c>
      <c r="K50" s="27">
        <v>143.3530114458994</v>
      </c>
      <c r="L50" s="27">
        <v>1002.0843354176687</v>
      </c>
      <c r="M50" s="27">
        <v>25.72</v>
      </c>
      <c r="N50" s="28">
        <v>22.005448192975141</v>
      </c>
      <c r="O50" s="29">
        <v>457.93523014180369</v>
      </c>
      <c r="P50" s="28">
        <v>15.264507671393456</v>
      </c>
      <c r="Q50" s="20">
        <v>38.008255183861081</v>
      </c>
      <c r="R50" s="20">
        <v>47.52911099286441</v>
      </c>
      <c r="S50" s="20">
        <v>47.344261409737541</v>
      </c>
      <c r="T50" s="118">
        <v>-56.831899686152667</v>
      </c>
      <c r="U50" s="120">
        <v>29.449616075835081</v>
      </c>
      <c r="V50" s="19">
        <f t="shared" si="0"/>
        <v>4.7664530047771194</v>
      </c>
    </row>
    <row r="51" spans="1:22">
      <c r="A51" s="35" t="s">
        <v>127</v>
      </c>
      <c r="B51" s="35" t="s">
        <v>208</v>
      </c>
      <c r="C51" s="36">
        <v>666088085</v>
      </c>
      <c r="D51" s="36">
        <v>31095331</v>
      </c>
      <c r="E51" s="37">
        <v>65.270106386462402</v>
      </c>
      <c r="F51" s="37">
        <v>22.330131616818491</v>
      </c>
      <c r="G51" s="36">
        <v>7.4210630000000002</v>
      </c>
      <c r="H51" s="37">
        <v>71.3</v>
      </c>
      <c r="I51" s="37">
        <v>-1.0850294282170125</v>
      </c>
      <c r="J51" s="36">
        <v>-76866660</v>
      </c>
      <c r="K51" s="37">
        <v>-38.02638379240102</v>
      </c>
      <c r="L51" s="37">
        <v>1286.3667539027001</v>
      </c>
      <c r="M51" s="37">
        <v>23.86</v>
      </c>
      <c r="N51" s="38">
        <v>44.240831009941445</v>
      </c>
      <c r="O51" s="39">
        <v>0</v>
      </c>
      <c r="P51" s="38">
        <v>0</v>
      </c>
      <c r="Q51" s="20">
        <v>43.954250436176373</v>
      </c>
      <c r="R51" s="20">
        <v>37.787625575006558</v>
      </c>
      <c r="S51" s="20">
        <v>44.305945144476027</v>
      </c>
      <c r="T51" s="118">
        <v>-35.588253815595721</v>
      </c>
      <c r="U51" s="120">
        <v>-87.507806729132795</v>
      </c>
      <c r="V51" s="19">
        <f t="shared" si="0"/>
        <v>4.8437357151063987</v>
      </c>
    </row>
    <row r="52" spans="1:22">
      <c r="A52" s="45" t="s">
        <v>694</v>
      </c>
      <c r="B52" s="45" t="s">
        <v>695</v>
      </c>
      <c r="C52" s="46">
        <v>1441301000</v>
      </c>
      <c r="D52" s="46">
        <v>56000000</v>
      </c>
      <c r="E52" s="47">
        <v>35.754267924392167</v>
      </c>
      <c r="F52" s="47">
        <v>6.9436549220057806</v>
      </c>
      <c r="G52" s="46">
        <v>13.570377000000001</v>
      </c>
      <c r="H52" s="47">
        <v>90.7</v>
      </c>
      <c r="I52" s="47">
        <v>-3.0787017655212168</v>
      </c>
      <c r="J52" s="46">
        <v>137762000</v>
      </c>
      <c r="K52" s="47">
        <v>37.377506133766929</v>
      </c>
      <c r="L52" s="47">
        <v>714.28571428571433</v>
      </c>
      <c r="M52" s="47">
        <v>24.23</v>
      </c>
      <c r="N52" s="48">
        <v>0</v>
      </c>
      <c r="O52" s="49">
        <v>79.064523245268859</v>
      </c>
      <c r="P52" s="48">
        <v>2.6354841081756288</v>
      </c>
      <c r="Q52" s="20">
        <v>33.850332938266007</v>
      </c>
      <c r="R52" s="20">
        <v>42.665462782932849</v>
      </c>
      <c r="S52" s="20">
        <v>48.551902708075673</v>
      </c>
      <c r="T52" s="118">
        <v>-81.416719605254997</v>
      </c>
      <c r="U52" s="120">
        <v>56.111086833289221</v>
      </c>
      <c r="V52" s="19">
        <f t="shared" si="0"/>
        <v>4.8519889509300924</v>
      </c>
    </row>
    <row r="53" spans="1:22">
      <c r="A53" s="75" t="s">
        <v>630</v>
      </c>
      <c r="B53" s="75" t="s">
        <v>350</v>
      </c>
      <c r="C53" s="76">
        <v>3913562968</v>
      </c>
      <c r="D53" s="76">
        <v>117000000</v>
      </c>
      <c r="E53" s="77">
        <v>20.387640400759846</v>
      </c>
      <c r="F53" s="77">
        <v>1.9138202829064379</v>
      </c>
      <c r="G53" s="76">
        <v>23.988026999999999</v>
      </c>
      <c r="H53" s="77">
        <v>40.76</v>
      </c>
      <c r="I53" s="77">
        <v>-1.7168098647684502</v>
      </c>
      <c r="J53" s="76">
        <v>-98818700</v>
      </c>
      <c r="K53" s="77">
        <v>-107.80196460791328</v>
      </c>
      <c r="L53" s="77">
        <v>341.88034188034186</v>
      </c>
      <c r="M53" s="77">
        <v>20.5</v>
      </c>
      <c r="N53" s="78">
        <v>12.447001116925401</v>
      </c>
      <c r="O53" s="79">
        <v>0</v>
      </c>
      <c r="P53" s="78">
        <v>0</v>
      </c>
      <c r="Q53" s="20">
        <v>42.439322043132712</v>
      </c>
      <c r="R53" s="20">
        <v>36.572892169676777</v>
      </c>
      <c r="S53" s="20">
        <v>49.111456772666607</v>
      </c>
      <c r="T53" s="118">
        <v>-241.5015331553721</v>
      </c>
      <c r="U53" s="118"/>
      <c r="V53" s="19">
        <f t="shared" si="0"/>
        <v>4.8905926839971805</v>
      </c>
    </row>
    <row r="54" spans="1:22">
      <c r="A54" s="30" t="s">
        <v>304</v>
      </c>
      <c r="B54" s="30" t="s">
        <v>349</v>
      </c>
      <c r="C54" s="31">
        <v>206308208</v>
      </c>
      <c r="D54" s="31">
        <v>20990000</v>
      </c>
      <c r="E54" s="32">
        <v>24.507386367014277</v>
      </c>
      <c r="F54" s="32">
        <v>12.527622169873595</v>
      </c>
      <c r="G54" s="31">
        <v>20.765463</v>
      </c>
      <c r="H54" s="32">
        <v>82.55</v>
      </c>
      <c r="I54" s="32">
        <v>3.0247673054604007</v>
      </c>
      <c r="J54" s="31">
        <v>2910217</v>
      </c>
      <c r="K54" s="32">
        <v>672.20691790337287</v>
      </c>
      <c r="L54" s="32">
        <v>1905.6693663649357</v>
      </c>
      <c r="M54" s="32">
        <v>98.93</v>
      </c>
      <c r="N54" s="33">
        <v>43.190922374501532</v>
      </c>
      <c r="O54" s="34">
        <v>1783.8582445859574</v>
      </c>
      <c r="P54" s="33">
        <v>59.461941486198583</v>
      </c>
      <c r="Q54" s="20">
        <v>57.304674404108653</v>
      </c>
      <c r="R54" s="20">
        <v>64.001044577628804</v>
      </c>
      <c r="S54" s="20">
        <v>63.812763873356225</v>
      </c>
      <c r="T54" s="120">
        <v>123.98925593569714</v>
      </c>
      <c r="U54" s="120">
        <v>77.713248298265754</v>
      </c>
      <c r="V54" s="19">
        <f t="shared" si="0"/>
        <v>5.0890722483093942</v>
      </c>
    </row>
    <row r="55" spans="1:22">
      <c r="A55" s="30" t="s">
        <v>306</v>
      </c>
      <c r="B55" s="30" t="s">
        <v>605</v>
      </c>
      <c r="C55" s="31">
        <v>576980288</v>
      </c>
      <c r="D55" s="31">
        <v>77449591</v>
      </c>
      <c r="E55" s="32">
        <v>10.318980240977634</v>
      </c>
      <c r="F55" s="32">
        <v>3.0741761247331958</v>
      </c>
      <c r="G55" s="31">
        <v>54.217528999999999</v>
      </c>
      <c r="H55" s="32">
        <v>74.95</v>
      </c>
      <c r="I55" s="32">
        <v>7.0728886126766364</v>
      </c>
      <c r="J55" s="31">
        <v>-12886870</v>
      </c>
      <c r="K55" s="32">
        <v>-260.47172610571846</v>
      </c>
      <c r="L55" s="32">
        <v>516.46496106093059</v>
      </c>
      <c r="M55" s="32">
        <v>70</v>
      </c>
      <c r="N55" s="33">
        <v>22.057903006089337</v>
      </c>
      <c r="O55" s="34">
        <v>2891.0696679422449</v>
      </c>
      <c r="P55" s="33">
        <v>96.368988931408168</v>
      </c>
      <c r="Q55" s="20">
        <v>36.299234400513541</v>
      </c>
      <c r="R55" s="20">
        <v>56.019281439020631</v>
      </c>
      <c r="S55" s="20">
        <v>74.606105743575085</v>
      </c>
      <c r="T55" s="120">
        <v>109.98092102754789</v>
      </c>
      <c r="U55" s="118">
        <v>120.18124691322785</v>
      </c>
      <c r="V55" s="19">
        <f t="shared" si="0"/>
        <v>5.5946961046563182</v>
      </c>
    </row>
    <row r="56" spans="1:22">
      <c r="A56" s="100" t="s">
        <v>770</v>
      </c>
      <c r="B56" s="50" t="s">
        <v>355</v>
      </c>
      <c r="C56" s="51">
        <v>1774061912</v>
      </c>
      <c r="D56" s="51">
        <v>170000000</v>
      </c>
      <c r="E56" s="52">
        <v>14.782334740426821</v>
      </c>
      <c r="F56" s="52">
        <v>0.99604708176179646</v>
      </c>
      <c r="G56" s="51">
        <v>37.993921</v>
      </c>
      <c r="H56" s="52">
        <v>68.2</v>
      </c>
      <c r="I56" s="52">
        <v>35.216099999999997</v>
      </c>
      <c r="J56" s="51">
        <v>-4892536</v>
      </c>
      <c r="K56" s="52">
        <v>-3033.3961773607798</v>
      </c>
      <c r="L56" s="52">
        <v>235.29411764705881</v>
      </c>
      <c r="M56" s="52">
        <v>22.34</v>
      </c>
      <c r="N56" s="53">
        <v>21.108751283267129</v>
      </c>
      <c r="O56" s="54">
        <v>0</v>
      </c>
      <c r="P56" s="53">
        <v>0</v>
      </c>
      <c r="Q56" s="20">
        <v>60.625794838871798</v>
      </c>
      <c r="R56" s="20">
        <v>61.101228983747859</v>
      </c>
      <c r="S56" s="20"/>
      <c r="T56" s="118"/>
      <c r="U56" s="118"/>
      <c r="V56" s="19">
        <f t="shared" si="0"/>
        <v>5.6163885832333209</v>
      </c>
    </row>
    <row r="57" spans="1:22">
      <c r="A57" s="90" t="s">
        <v>402</v>
      </c>
      <c r="B57" s="90" t="s">
        <v>718</v>
      </c>
      <c r="C57" s="91">
        <v>298644898</v>
      </c>
      <c r="D57" s="91">
        <v>163000000</v>
      </c>
      <c r="E57" s="92">
        <v>10.809859090365412</v>
      </c>
      <c r="F57" s="92">
        <v>1.1053025654770361</v>
      </c>
      <c r="G57" s="91">
        <v>56.026116999999999</v>
      </c>
      <c r="H57" s="92">
        <v>50.5</v>
      </c>
      <c r="I57" s="92">
        <v>-3.5960088933907457</v>
      </c>
      <c r="J57" s="91">
        <v>-85773360</v>
      </c>
      <c r="K57" s="92">
        <v>-114.0214164397897</v>
      </c>
      <c r="L57" s="92">
        <v>245.39877300613497</v>
      </c>
      <c r="M57" s="92">
        <v>34.369999999999997</v>
      </c>
      <c r="N57" s="93">
        <v>43.681114393218152</v>
      </c>
      <c r="O57" s="94">
        <v>908.04647593054324</v>
      </c>
      <c r="P57" s="93">
        <v>30.26821586435144</v>
      </c>
      <c r="Q57" s="20">
        <v>38.061825350811887</v>
      </c>
      <c r="R57" s="20">
        <v>72.67781752883451</v>
      </c>
      <c r="S57" s="20">
        <v>51.946498324346869</v>
      </c>
      <c r="T57" s="118">
        <v>-86.998968454048295</v>
      </c>
      <c r="U57" s="118">
        <v>100.7327419942078</v>
      </c>
      <c r="V57" s="19">
        <f t="shared" si="0"/>
        <v>6.0563443015032616</v>
      </c>
    </row>
    <row r="58" spans="1:22">
      <c r="A58" s="100" t="s">
        <v>543</v>
      </c>
      <c r="B58" s="55" t="s">
        <v>356</v>
      </c>
      <c r="C58" s="56">
        <v>4125761531</v>
      </c>
      <c r="D58" s="56">
        <v>90488084</v>
      </c>
      <c r="E58" s="57">
        <v>28.190704052497885</v>
      </c>
      <c r="F58" s="57">
        <v>4.2971105154114317</v>
      </c>
      <c r="G58" s="56">
        <v>21.769193000000001</v>
      </c>
      <c r="H58" s="57">
        <v>57</v>
      </c>
      <c r="I58" s="57">
        <v>-1.1446151145578511</v>
      </c>
      <c r="J58" s="56">
        <v>-25344690</v>
      </c>
      <c r="K58" s="57">
        <v>-258.84657062287999</v>
      </c>
      <c r="L58" s="57">
        <v>442.0471539655984</v>
      </c>
      <c r="M58" s="57">
        <v>24.05</v>
      </c>
      <c r="N58" s="58">
        <v>59.170664817978519</v>
      </c>
      <c r="O58" s="59">
        <v>631.73432491108929</v>
      </c>
      <c r="P58" s="58">
        <v>21.057810830369643</v>
      </c>
      <c r="Q58" s="20">
        <v>35.494112262679984</v>
      </c>
      <c r="R58" s="20">
        <v>75.386290451437134</v>
      </c>
      <c r="S58" s="20">
        <v>49.327479429947068</v>
      </c>
      <c r="T58" s="118">
        <v>-46.198078139812466</v>
      </c>
      <c r="U58" s="118"/>
      <c r="V58" s="19">
        <f t="shared" si="0"/>
        <v>6.1368887732470867</v>
      </c>
    </row>
    <row r="59" spans="1:22">
      <c r="A59" s="55" t="s">
        <v>541</v>
      </c>
      <c r="B59" s="55" t="s">
        <v>354</v>
      </c>
      <c r="C59" s="56">
        <v>2818472369</v>
      </c>
      <c r="D59" s="56">
        <v>62830000</v>
      </c>
      <c r="E59" s="57">
        <v>27.904018288784695</v>
      </c>
      <c r="F59" s="57">
        <v>7.0105657851964693</v>
      </c>
      <c r="G59" s="56">
        <v>22.243836999999999</v>
      </c>
      <c r="H59" s="57">
        <v>58.05</v>
      </c>
      <c r="I59" s="57">
        <v>-1.3163297262653941</v>
      </c>
      <c r="J59" s="56">
        <v>-43223250</v>
      </c>
      <c r="K59" s="57">
        <v>-92.086562208996313</v>
      </c>
      <c r="L59" s="57">
        <v>636.63854846410948</v>
      </c>
      <c r="M59" s="57">
        <v>35.4</v>
      </c>
      <c r="N59" s="58">
        <v>26.085638104932311</v>
      </c>
      <c r="O59" s="59">
        <v>552.34864622431144</v>
      </c>
      <c r="P59" s="58">
        <v>18.41162154081038</v>
      </c>
      <c r="Q59" s="20">
        <v>40.725998526484702</v>
      </c>
      <c r="R59" s="20">
        <v>28.959563227311456</v>
      </c>
      <c r="S59" s="20">
        <v>44.987798457077048</v>
      </c>
      <c r="T59" s="118">
        <v>-38.228540738414409</v>
      </c>
      <c r="U59" s="118"/>
      <c r="V59" s="19">
        <f t="shared" si="0"/>
        <v>6.2069243446074562</v>
      </c>
    </row>
    <row r="60" spans="1:22">
      <c r="A60" s="100" t="s">
        <v>280</v>
      </c>
      <c r="B60" s="50" t="s">
        <v>355</v>
      </c>
      <c r="C60" s="51">
        <v>-355894230</v>
      </c>
      <c r="D60" s="51">
        <v>64864800</v>
      </c>
      <c r="E60" s="52">
        <v>26.932877513062071</v>
      </c>
      <c r="F60" s="52">
        <v>6.2863831977085614</v>
      </c>
      <c r="G60" s="51">
        <v>23.936191999999998</v>
      </c>
      <c r="H60" s="52">
        <v>103.1</v>
      </c>
      <c r="I60" s="52">
        <v>-1.375947245232922</v>
      </c>
      <c r="J60" s="51">
        <v>-76279920</v>
      </c>
      <c r="K60" s="52">
        <v>-56.165764725500502</v>
      </c>
      <c r="L60" s="52">
        <v>616.66728333394997</v>
      </c>
      <c r="M60" s="52">
        <v>36.9</v>
      </c>
      <c r="N60" s="53">
        <v>103.30335731704494</v>
      </c>
      <c r="O60" s="54">
        <v>1004.6031769135284</v>
      </c>
      <c r="P60" s="53">
        <v>33.486772563784278</v>
      </c>
      <c r="Q60" s="20">
        <v>42.879476338848903</v>
      </c>
      <c r="R60" s="20">
        <v>46.968322535210788</v>
      </c>
      <c r="S60" s="20">
        <v>49.734059846126705</v>
      </c>
      <c r="T60" s="118">
        <v>-13.994354123231716</v>
      </c>
      <c r="U60" s="120">
        <v>16.272628279811627</v>
      </c>
      <c r="V60" s="19">
        <f t="shared" si="0"/>
        <v>6.4467052726513625</v>
      </c>
    </row>
    <row r="61" spans="1:22">
      <c r="A61" s="100" t="s">
        <v>307</v>
      </c>
      <c r="B61" s="40" t="s">
        <v>255</v>
      </c>
      <c r="C61" s="41">
        <v>402238316</v>
      </c>
      <c r="D61" s="41">
        <v>177187500</v>
      </c>
      <c r="E61" s="42">
        <v>5.1725488705523839</v>
      </c>
      <c r="F61" s="42">
        <v>0.4498076374660685</v>
      </c>
      <c r="G61" s="41">
        <v>124.842961</v>
      </c>
      <c r="H61" s="42">
        <v>50.95</v>
      </c>
      <c r="I61" s="42">
        <v>-0.57293055712408858</v>
      </c>
      <c r="J61" s="41">
        <v>-49838120</v>
      </c>
      <c r="K61" s="42">
        <v>-230.73640719192457</v>
      </c>
      <c r="L61" s="42">
        <v>225.7495590828924</v>
      </c>
      <c r="M61" s="42">
        <v>70.45</v>
      </c>
      <c r="N61" s="43">
        <v>37.623042739957093</v>
      </c>
      <c r="O61" s="44">
        <v>999.27582097038078</v>
      </c>
      <c r="P61" s="43">
        <v>33.309194032346028</v>
      </c>
      <c r="Q61" s="20">
        <v>48.917167099796643</v>
      </c>
      <c r="R61" s="20">
        <v>32.550663672654586</v>
      </c>
      <c r="S61" s="20">
        <v>71.129730854726759</v>
      </c>
      <c r="T61" s="118">
        <v>30.79142955420906</v>
      </c>
      <c r="U61" s="118">
        <v>136.38783574659939</v>
      </c>
      <c r="V61" s="19">
        <f t="shared" si="0"/>
        <v>6.4575631691696538</v>
      </c>
    </row>
    <row r="62" spans="1:22">
      <c r="A62" s="100" t="s">
        <v>297</v>
      </c>
      <c r="B62" s="45" t="s">
        <v>426</v>
      </c>
      <c r="C62" s="46">
        <v>367547592</v>
      </c>
      <c r="D62" s="46">
        <v>17512456</v>
      </c>
      <c r="E62" s="47">
        <v>53.48767669108404</v>
      </c>
      <c r="F62" s="47">
        <v>45.859830799748885</v>
      </c>
      <c r="G62" s="46">
        <v>12.279838</v>
      </c>
      <c r="H62" s="47">
        <v>49</v>
      </c>
      <c r="I62" s="47">
        <v>-1.4112452312157728</v>
      </c>
      <c r="J62" s="46">
        <v>-25349650</v>
      </c>
      <c r="K62" s="47">
        <v>-46.009691218616432</v>
      </c>
      <c r="L62" s="47">
        <v>2284.088536753497</v>
      </c>
      <c r="M62" s="47">
        <v>70.12</v>
      </c>
      <c r="N62" s="48">
        <v>33.33316440542422</v>
      </c>
      <c r="O62" s="49">
        <v>416.7896707862642</v>
      </c>
      <c r="P62" s="48">
        <v>13.892989026208806</v>
      </c>
      <c r="Q62" s="20">
        <v>32.060585776814072</v>
      </c>
      <c r="R62" s="20">
        <v>42.005872476509616</v>
      </c>
      <c r="S62" s="20">
        <v>48.973750689900058</v>
      </c>
      <c r="T62" s="118">
        <v>-49.64938833415367</v>
      </c>
      <c r="U62" s="120">
        <v>49.616924134224192</v>
      </c>
      <c r="V62" s="19">
        <f t="shared" si="0"/>
        <v>6.5682000476288804</v>
      </c>
    </row>
    <row r="63" spans="1:22">
      <c r="A63" s="90" t="s">
        <v>346</v>
      </c>
      <c r="B63" s="90" t="s">
        <v>715</v>
      </c>
      <c r="C63" s="91">
        <v>1352370851</v>
      </c>
      <c r="D63" s="91">
        <v>65000000</v>
      </c>
      <c r="E63" s="92">
        <v>22.517311590617261</v>
      </c>
      <c r="F63" s="92">
        <v>5.3666952489107453</v>
      </c>
      <c r="G63" s="91">
        <v>29.489985999999998</v>
      </c>
      <c r="H63" s="92">
        <v>52.95</v>
      </c>
      <c r="I63" s="92">
        <v>-2.2490201091340438</v>
      </c>
      <c r="J63" s="91">
        <v>-149675000</v>
      </c>
      <c r="K63" s="92">
        <v>-28.032403541005511</v>
      </c>
      <c r="L63" s="92">
        <v>615.38461538461536</v>
      </c>
      <c r="M63" s="92">
        <v>45.36</v>
      </c>
      <c r="N63" s="93">
        <v>69.050759590759228</v>
      </c>
      <c r="O63" s="94">
        <v>185.12612185922362</v>
      </c>
      <c r="P63" s="93">
        <v>6.1708707286407876</v>
      </c>
      <c r="Q63" s="20">
        <v>41.438244376054911</v>
      </c>
      <c r="R63" s="20">
        <v>43.415358705038287</v>
      </c>
      <c r="S63" s="20">
        <v>42.614619121197272</v>
      </c>
      <c r="T63" s="118">
        <v>-98.643004098073277</v>
      </c>
      <c r="U63" s="120">
        <v>-60.956489734211772</v>
      </c>
      <c r="V63" s="19">
        <f t="shared" si="0"/>
        <v>6.640352035649407</v>
      </c>
    </row>
    <row r="64" spans="1:22">
      <c r="A64" s="55" t="s">
        <v>481</v>
      </c>
      <c r="B64" s="55" t="s">
        <v>233</v>
      </c>
      <c r="C64" s="56">
        <v>4515514494</v>
      </c>
      <c r="D64" s="56">
        <v>146250000</v>
      </c>
      <c r="E64" s="57">
        <v>33.396617836845543</v>
      </c>
      <c r="F64" s="57">
        <v>3.9610224193262371</v>
      </c>
      <c r="G64" s="56">
        <v>22.737297000000002</v>
      </c>
      <c r="H64" s="57">
        <v>70</v>
      </c>
      <c r="I64" s="57">
        <v>-1.2679809332478555</v>
      </c>
      <c r="J64" s="56">
        <v>11353319</v>
      </c>
      <c r="K64" s="57">
        <v>742.62975434760529</v>
      </c>
      <c r="L64" s="57">
        <v>273.5042735042735</v>
      </c>
      <c r="M64" s="57">
        <v>15.54</v>
      </c>
      <c r="N64" s="58">
        <v>56.264483134210856</v>
      </c>
      <c r="O64" s="59">
        <v>343.41240349105954</v>
      </c>
      <c r="P64" s="58">
        <v>11.447080116368651</v>
      </c>
      <c r="Q64" s="20">
        <v>69.855088187650765</v>
      </c>
      <c r="R64" s="20">
        <v>60.504112559159424</v>
      </c>
      <c r="S64" s="20">
        <v>53.612533308420403</v>
      </c>
      <c r="T64" s="118">
        <v>-2.4445107474210204</v>
      </c>
      <c r="U64" s="118"/>
      <c r="V64" s="19">
        <f t="shared" si="0"/>
        <v>7.593488185518547</v>
      </c>
    </row>
    <row r="65" spans="1:22">
      <c r="A65" s="55" t="s">
        <v>544</v>
      </c>
      <c r="B65" s="55" t="s">
        <v>233</v>
      </c>
      <c r="C65" s="56">
        <v>5548282822</v>
      </c>
      <c r="D65" s="56">
        <v>179000000</v>
      </c>
      <c r="E65" s="57">
        <v>16.331226773155137</v>
      </c>
      <c r="F65" s="57">
        <v>1.6911196248497353</v>
      </c>
      <c r="G65" s="56">
        <v>47.254246999999999</v>
      </c>
      <c r="H65" s="57">
        <v>46.1</v>
      </c>
      <c r="I65" s="57">
        <v>-0.95287322982533584</v>
      </c>
      <c r="J65" s="56">
        <v>14599602</v>
      </c>
      <c r="K65" s="57">
        <v>661.45981239762568</v>
      </c>
      <c r="L65" s="57">
        <v>223.46368715083798</v>
      </c>
      <c r="M65" s="57">
        <v>26.39</v>
      </c>
      <c r="N65" s="58">
        <v>11.760795198153888</v>
      </c>
      <c r="O65" s="59">
        <v>758.16327384632075</v>
      </c>
      <c r="P65" s="58">
        <v>25.27210912821069</v>
      </c>
      <c r="Q65" s="20">
        <v>46.011299085864771</v>
      </c>
      <c r="R65" s="20">
        <v>61.971707461940674</v>
      </c>
      <c r="S65" s="20">
        <v>64.666267015151689</v>
      </c>
      <c r="T65" s="118">
        <v>11.615137948390526</v>
      </c>
      <c r="U65" s="118"/>
      <c r="V65" s="19">
        <f t="shared" si="0"/>
        <v>7.7171982375168575</v>
      </c>
    </row>
    <row r="66" spans="1:22">
      <c r="A66" s="100" t="s">
        <v>94</v>
      </c>
      <c r="B66" s="30" t="s">
        <v>605</v>
      </c>
      <c r="C66" s="31">
        <v>3080653025</v>
      </c>
      <c r="D66" s="31">
        <v>72000000</v>
      </c>
      <c r="E66" s="32">
        <v>61.404316723465655</v>
      </c>
      <c r="F66" s="32">
        <v>15.985711945086342</v>
      </c>
      <c r="G66" s="31">
        <v>12.606714999999999</v>
      </c>
      <c r="H66" s="32">
        <v>37.5</v>
      </c>
      <c r="I66" s="32">
        <v>1.0149528926498377</v>
      </c>
      <c r="J66" s="31">
        <v>46315316</v>
      </c>
      <c r="K66" s="32">
        <v>82.935847830553499</v>
      </c>
      <c r="L66" s="32">
        <v>555.55555555555554</v>
      </c>
      <c r="M66" s="32">
        <v>17.5</v>
      </c>
      <c r="N66" s="33">
        <v>52.822499176123891</v>
      </c>
      <c r="O66" s="34">
        <v>2120.5613257296982</v>
      </c>
      <c r="P66" s="33">
        <v>70.685377524323272</v>
      </c>
      <c r="Q66" s="20">
        <v>46.795472924562688</v>
      </c>
      <c r="R66" s="20">
        <v>54.711415211820864</v>
      </c>
      <c r="S66" s="20">
        <v>55.91921993016711</v>
      </c>
      <c r="T66" s="118">
        <v>5.0358660760156937</v>
      </c>
      <c r="U66" s="120">
        <v>17.350535773913265</v>
      </c>
      <c r="V66" s="19">
        <f t="shared" ref="V66:V129" si="1">E66*G66/100</f>
        <v>7.7410672070246527</v>
      </c>
    </row>
    <row r="67" spans="1:22">
      <c r="A67" s="35" t="s">
        <v>202</v>
      </c>
      <c r="B67" s="35" t="s">
        <v>200</v>
      </c>
      <c r="C67" s="36">
        <v>5927165415</v>
      </c>
      <c r="D67" s="36">
        <v>77770481</v>
      </c>
      <c r="E67" s="37">
        <v>25.069956150906968</v>
      </c>
      <c r="F67" s="37">
        <v>5.7054557515163191</v>
      </c>
      <c r="G67" s="36">
        <v>31.848393999999999</v>
      </c>
      <c r="H67" s="37">
        <v>43.32</v>
      </c>
      <c r="I67" s="37">
        <v>-2.6857773403633516</v>
      </c>
      <c r="J67" s="36">
        <v>132210754</v>
      </c>
      <c r="K67" s="37">
        <v>33.235058745675104</v>
      </c>
      <c r="L67" s="37">
        <v>514.33396689419988</v>
      </c>
      <c r="M67" s="37">
        <v>40.950000000000003</v>
      </c>
      <c r="N67" s="38">
        <v>67.682098111339656</v>
      </c>
      <c r="O67" s="39">
        <v>683.1335078449913</v>
      </c>
      <c r="P67" s="38">
        <v>22.771116928166375</v>
      </c>
      <c r="Q67" s="20">
        <v>38.237522155393421</v>
      </c>
      <c r="R67" s="20">
        <v>53.803297636729603</v>
      </c>
      <c r="S67" s="20">
        <v>36.809757928310859</v>
      </c>
      <c r="T67" s="118">
        <v>-58.196281202352154</v>
      </c>
      <c r="U67" s="120">
        <v>-118.14202620922231</v>
      </c>
      <c r="V67" s="19">
        <f t="shared" si="1"/>
        <v>7.9843784105680857</v>
      </c>
    </row>
    <row r="68" spans="1:22">
      <c r="A68" s="100" t="s">
        <v>322</v>
      </c>
      <c r="B68" s="35" t="s">
        <v>200</v>
      </c>
      <c r="C68" s="36">
        <v>1380911336</v>
      </c>
      <c r="D68" s="36">
        <v>150000000</v>
      </c>
      <c r="E68" s="37">
        <v>11.340259964119417</v>
      </c>
      <c r="F68" s="37">
        <v>0.79288655578531142</v>
      </c>
      <c r="G68" s="36">
        <v>74.740385000000003</v>
      </c>
      <c r="H68" s="37">
        <v>43.24</v>
      </c>
      <c r="I68" s="37">
        <v>0.34243431308358652</v>
      </c>
      <c r="J68" s="36">
        <v>-32821000</v>
      </c>
      <c r="K68" s="37">
        <v>-435.77282837207883</v>
      </c>
      <c r="L68" s="37">
        <v>266.66666666666669</v>
      </c>
      <c r="M68" s="37">
        <v>49.82</v>
      </c>
      <c r="N68" s="38">
        <v>43.313206955788672</v>
      </c>
      <c r="O68" s="39">
        <v>2041.7273437027259</v>
      </c>
      <c r="P68" s="38">
        <v>68.057578123424193</v>
      </c>
      <c r="Q68" s="20">
        <v>65.031442937061541</v>
      </c>
      <c r="R68" s="20">
        <v>37.909879694012197</v>
      </c>
      <c r="S68" s="20">
        <v>64.784464607802761</v>
      </c>
      <c r="T68" s="118">
        <v>29.725306896819319</v>
      </c>
      <c r="U68" s="118">
        <v>85.926023548388528</v>
      </c>
      <c r="V68" s="19">
        <f t="shared" si="1"/>
        <v>8.4757539571837146</v>
      </c>
    </row>
    <row r="69" spans="1:22">
      <c r="A69" s="35" t="s">
        <v>325</v>
      </c>
      <c r="B69" s="35" t="s">
        <v>200</v>
      </c>
      <c r="C69" s="36">
        <v>3231285211</v>
      </c>
      <c r="D69" s="36">
        <v>75000000</v>
      </c>
      <c r="E69" s="37">
        <v>40.715047849087647</v>
      </c>
      <c r="F69" s="37">
        <v>12.237766110335933</v>
      </c>
      <c r="G69" s="36">
        <v>20.950914999999998</v>
      </c>
      <c r="H69" s="37">
        <v>39.799999999999997</v>
      </c>
      <c r="I69" s="37">
        <v>-0.19963190186642521</v>
      </c>
      <c r="J69" s="36">
        <v>-43919720</v>
      </c>
      <c r="K69" s="37">
        <v>-75.751849055503996</v>
      </c>
      <c r="L69" s="37">
        <v>533.33333333333337</v>
      </c>
      <c r="M69" s="37">
        <v>27.93</v>
      </c>
      <c r="N69" s="38">
        <v>42.642969707434972</v>
      </c>
      <c r="O69" s="39">
        <v>1787.2577058122706</v>
      </c>
      <c r="P69" s="38">
        <v>59.57525686040902</v>
      </c>
      <c r="Q69" s="20">
        <v>41.914380174969239</v>
      </c>
      <c r="R69" s="20">
        <v>29.877399490441302</v>
      </c>
      <c r="S69" s="20">
        <v>49.566130256136788</v>
      </c>
      <c r="T69" s="118">
        <v>-0.13587417678550651</v>
      </c>
      <c r="U69" s="120">
        <v>4.5139595698547197</v>
      </c>
      <c r="V69" s="19">
        <f t="shared" si="1"/>
        <v>8.5301750670716814</v>
      </c>
    </row>
    <row r="70" spans="1:22">
      <c r="A70" s="100" t="s">
        <v>518</v>
      </c>
      <c r="B70" s="35" t="s">
        <v>208</v>
      </c>
      <c r="C70" s="36">
        <v>13276708610</v>
      </c>
      <c r="D70" s="36">
        <v>165200000</v>
      </c>
      <c r="E70" s="37">
        <v>26.446711413056629</v>
      </c>
      <c r="F70" s="37">
        <v>3.8894327541469984</v>
      </c>
      <c r="G70" s="36">
        <v>33.030631999999997</v>
      </c>
      <c r="H70" s="37">
        <v>72</v>
      </c>
      <c r="I70" s="37">
        <v>1.0736519592517269</v>
      </c>
      <c r="J70" s="36">
        <v>-782673300</v>
      </c>
      <c r="K70" s="37">
        <v>-8.6877014956304244</v>
      </c>
      <c r="L70" s="37">
        <v>242.13075060532688</v>
      </c>
      <c r="M70" s="37">
        <v>19.989999999999998</v>
      </c>
      <c r="N70" s="38">
        <v>17.836485614502372</v>
      </c>
      <c r="O70" s="39">
        <v>2863.7886068827411</v>
      </c>
      <c r="P70" s="38">
        <v>95.459620229424701</v>
      </c>
      <c r="Q70" s="20">
        <v>64.130354543938097</v>
      </c>
      <c r="R70" s="20">
        <v>49.289716650057429</v>
      </c>
      <c r="S70" s="20">
        <v>58.404807341801209</v>
      </c>
      <c r="T70" s="118">
        <v>32.250369108827499</v>
      </c>
      <c r="U70" s="118"/>
      <c r="V70" s="19">
        <f t="shared" si="1"/>
        <v>8.7355159229487338</v>
      </c>
    </row>
    <row r="71" spans="1:22">
      <c r="A71" s="100" t="s">
        <v>315</v>
      </c>
      <c r="B71" s="45" t="s">
        <v>375</v>
      </c>
      <c r="C71" s="46">
        <v>1374469210</v>
      </c>
      <c r="D71" s="46">
        <v>77250000</v>
      </c>
      <c r="E71" s="47">
        <v>20.818458024613292</v>
      </c>
      <c r="F71" s="47">
        <v>5.3920488661497847</v>
      </c>
      <c r="G71" s="46">
        <v>42.211663999999999</v>
      </c>
      <c r="H71" s="47">
        <v>55.8</v>
      </c>
      <c r="I71" s="47">
        <v>-2.1847527648205229</v>
      </c>
      <c r="J71" s="46">
        <v>16233779</v>
      </c>
      <c r="K71" s="47">
        <v>237.83464090523839</v>
      </c>
      <c r="L71" s="47">
        <v>517.79935275080902</v>
      </c>
      <c r="M71" s="47">
        <v>54.64</v>
      </c>
      <c r="N71" s="48">
        <v>39.879323151743748</v>
      </c>
      <c r="O71" s="49">
        <v>739.36694182613769</v>
      </c>
      <c r="P71" s="48">
        <v>24.645564727537923</v>
      </c>
      <c r="Q71" s="20">
        <v>68.497850707216728</v>
      </c>
      <c r="R71" s="20">
        <v>47.275459468107087</v>
      </c>
      <c r="S71" s="20">
        <v>56.871729415162442</v>
      </c>
      <c r="T71" s="118">
        <v>50.396995258092261</v>
      </c>
      <c r="U71" s="120">
        <v>6.7572020250853626</v>
      </c>
      <c r="V71" s="19">
        <f t="shared" si="1"/>
        <v>8.7878175513308001</v>
      </c>
    </row>
    <row r="72" spans="1:22">
      <c r="A72" s="35" t="s">
        <v>35</v>
      </c>
      <c r="B72" s="35" t="s">
        <v>208</v>
      </c>
      <c r="C72" s="36">
        <v>989726098</v>
      </c>
      <c r="D72" s="36">
        <v>66000000</v>
      </c>
      <c r="E72" s="37">
        <v>17.067775782623059</v>
      </c>
      <c r="F72" s="37">
        <v>6.7803529987697075</v>
      </c>
      <c r="G72" s="36">
        <v>53.070768999999999</v>
      </c>
      <c r="H72" s="37">
        <v>29.7</v>
      </c>
      <c r="I72" s="37">
        <v>2.0942790326749616</v>
      </c>
      <c r="J72" s="36">
        <v>-21593090</v>
      </c>
      <c r="K72" s="37">
        <v>-116.57618247318933</v>
      </c>
      <c r="L72" s="37">
        <v>606.06060606060601</v>
      </c>
      <c r="M72" s="37">
        <v>80.41</v>
      </c>
      <c r="N72" s="38">
        <v>12.387574177549329</v>
      </c>
      <c r="O72" s="39">
        <v>2667.0198579163084</v>
      </c>
      <c r="P72" s="38">
        <v>88.90066193054362</v>
      </c>
      <c r="Q72" s="20">
        <v>53.583240163120188</v>
      </c>
      <c r="R72" s="20">
        <v>61.554028489595972</v>
      </c>
      <c r="S72" s="20">
        <v>77.072005055483757</v>
      </c>
      <c r="T72" s="120">
        <v>55.846080284689492</v>
      </c>
      <c r="U72" s="118">
        <v>68.645704984764322</v>
      </c>
      <c r="V72" s="19">
        <f t="shared" si="1"/>
        <v>9.057999859033826</v>
      </c>
    </row>
    <row r="73" spans="1:22">
      <c r="A73" s="60" t="s">
        <v>528</v>
      </c>
      <c r="B73" s="60" t="s">
        <v>287</v>
      </c>
      <c r="C73" s="61">
        <v>2429481251</v>
      </c>
      <c r="D73" s="61">
        <v>70000000</v>
      </c>
      <c r="E73" s="62">
        <v>48.162464708351955</v>
      </c>
      <c r="F73" s="62">
        <v>16.579161689622016</v>
      </c>
      <c r="G73" s="61">
        <v>19.831706000000001</v>
      </c>
      <c r="H73" s="62">
        <v>42.28</v>
      </c>
      <c r="I73" s="62">
        <v>-4.3038961503896189E-3</v>
      </c>
      <c r="J73" s="61">
        <v>13856774</v>
      </c>
      <c r="K73" s="62">
        <v>209.64475569854861</v>
      </c>
      <c r="L73" s="62">
        <v>571.42857142857144</v>
      </c>
      <c r="M73" s="62">
        <v>28.33</v>
      </c>
      <c r="N73" s="63">
        <v>27.509129606328752</v>
      </c>
      <c r="O73" s="64">
        <v>1359.5128065369572</v>
      </c>
      <c r="P73" s="63">
        <v>45.317093551231906</v>
      </c>
      <c r="Q73" s="20">
        <v>37.934507335069178</v>
      </c>
      <c r="R73" s="20">
        <v>34.650284007315605</v>
      </c>
      <c r="S73" s="20">
        <v>44.603422843413497</v>
      </c>
      <c r="T73" s="118">
        <v>-18.966405992681956</v>
      </c>
      <c r="U73" s="118"/>
      <c r="V73" s="19">
        <f t="shared" si="1"/>
        <v>9.5514384033141173</v>
      </c>
    </row>
    <row r="74" spans="1:22">
      <c r="A74" s="30" t="s">
        <v>668</v>
      </c>
      <c r="B74" s="30" t="s">
        <v>349</v>
      </c>
      <c r="C74" s="31">
        <v>9236034572</v>
      </c>
      <c r="D74" s="31">
        <v>1995840000</v>
      </c>
      <c r="E74" s="32">
        <v>0.77469805972069061</v>
      </c>
      <c r="F74" s="32">
        <v>1.072255235254925E-2</v>
      </c>
      <c r="G74" s="31">
        <v>1250.3727839999999</v>
      </c>
      <c r="H74" s="32">
        <v>45</v>
      </c>
      <c r="I74" s="32">
        <v>2.5515687664149311</v>
      </c>
      <c r="J74" s="31">
        <v>818466485</v>
      </c>
      <c r="K74" s="32">
        <v>88.274119129019681</v>
      </c>
      <c r="L74" s="32">
        <v>20.041686708353375</v>
      </c>
      <c r="M74" s="32">
        <v>62.64</v>
      </c>
      <c r="N74" s="33">
        <v>49.128707498160907</v>
      </c>
      <c r="O74" s="34">
        <v>3000</v>
      </c>
      <c r="P74" s="33">
        <v>100</v>
      </c>
      <c r="Q74" s="20">
        <v>97.176047874678645</v>
      </c>
      <c r="R74" s="20">
        <v>58.67982374642196</v>
      </c>
      <c r="S74" s="20">
        <v>71.874150238515625</v>
      </c>
      <c r="T74" s="120">
        <v>104.15531141383717</v>
      </c>
      <c r="U74" s="118">
        <v>83.747451236614978</v>
      </c>
      <c r="V74" s="19">
        <f t="shared" si="1"/>
        <v>9.6866136969235814</v>
      </c>
    </row>
    <row r="75" spans="1:22">
      <c r="A75" s="100" t="s">
        <v>347</v>
      </c>
      <c r="B75" s="50" t="s">
        <v>355</v>
      </c>
      <c r="C75" s="51">
        <v>765978559</v>
      </c>
      <c r="D75" s="51">
        <v>45500000</v>
      </c>
      <c r="E75" s="52">
        <v>62.307398388117264</v>
      </c>
      <c r="F75" s="52">
        <v>35.56865899136136</v>
      </c>
      <c r="G75" s="51">
        <v>15.667655999999999</v>
      </c>
      <c r="H75" s="52">
        <v>34.82</v>
      </c>
      <c r="I75" s="52">
        <v>0.20060497172822522</v>
      </c>
      <c r="J75" s="51">
        <v>-12800390</v>
      </c>
      <c r="K75" s="52">
        <v>-136.85129906198171</v>
      </c>
      <c r="L75" s="52">
        <v>879.12087912087907</v>
      </c>
      <c r="M75" s="52">
        <v>34.43</v>
      </c>
      <c r="N75" s="53">
        <v>45.463593429918454</v>
      </c>
      <c r="O75" s="54">
        <v>2167.2438773974363</v>
      </c>
      <c r="P75" s="53">
        <v>72.24146257991454</v>
      </c>
      <c r="Q75" s="20">
        <v>49.11698226113409</v>
      </c>
      <c r="R75" s="20">
        <v>39.953764474960209</v>
      </c>
      <c r="S75" s="20">
        <v>56.803934066080025</v>
      </c>
      <c r="T75" s="118">
        <v>14.831430482199721</v>
      </c>
      <c r="U75" s="120">
        <v>23.191568504539788</v>
      </c>
      <c r="V75" s="19">
        <f t="shared" si="1"/>
        <v>9.7621088419997566</v>
      </c>
    </row>
    <row r="76" spans="1:22">
      <c r="A76" s="101" t="s">
        <v>650</v>
      </c>
      <c r="B76" s="101" t="s">
        <v>696</v>
      </c>
      <c r="C76" s="102">
        <v>8057302670</v>
      </c>
      <c r="D76" s="102">
        <v>268000000</v>
      </c>
      <c r="E76" s="103">
        <v>13.482507535858835</v>
      </c>
      <c r="F76" s="103">
        <v>1.2075819476661491</v>
      </c>
      <c r="G76" s="102">
        <v>72.488142999999994</v>
      </c>
      <c r="H76" s="103">
        <v>31.66</v>
      </c>
      <c r="I76" s="103">
        <v>-0.83054287035907493</v>
      </c>
      <c r="J76" s="102">
        <v>-178534900</v>
      </c>
      <c r="K76" s="103">
        <v>-62.536120388786728</v>
      </c>
      <c r="L76" s="103">
        <v>149.25373134328359</v>
      </c>
      <c r="M76" s="103">
        <v>27.04</v>
      </c>
      <c r="N76" s="104">
        <v>0.22537048400226301</v>
      </c>
      <c r="O76" s="105">
        <v>1267.6669001695493</v>
      </c>
      <c r="P76" s="104">
        <v>42.255563338984977</v>
      </c>
      <c r="Q76" s="20">
        <v>35.847396698488012</v>
      </c>
      <c r="R76" s="20">
        <v>31.555736919307638</v>
      </c>
      <c r="S76" s="20">
        <v>60.989099971900799</v>
      </c>
      <c r="T76" s="118">
        <v>-22.931872222164245</v>
      </c>
      <c r="U76" s="118"/>
      <c r="V76" s="19">
        <f t="shared" si="1"/>
        <v>9.7732193425791269</v>
      </c>
    </row>
    <row r="77" spans="1:22">
      <c r="A77" s="100" t="s">
        <v>120</v>
      </c>
      <c r="B77" s="35" t="s">
        <v>200</v>
      </c>
      <c r="C77" s="36">
        <v>1191941245</v>
      </c>
      <c r="D77" s="36">
        <v>84240000</v>
      </c>
      <c r="E77" s="37">
        <v>22.100424484444307</v>
      </c>
      <c r="F77" s="37">
        <v>6.3217040482283284</v>
      </c>
      <c r="G77" s="36">
        <v>44.361629999999998</v>
      </c>
      <c r="H77" s="37">
        <v>33</v>
      </c>
      <c r="I77" s="37">
        <v>-1.5345436687487322</v>
      </c>
      <c r="J77" s="36">
        <v>-27113410</v>
      </c>
      <c r="K77" s="37">
        <v>-128.93841091917247</v>
      </c>
      <c r="L77" s="37">
        <v>474.83380816714151</v>
      </c>
      <c r="M77" s="37">
        <v>52.66</v>
      </c>
      <c r="N77" s="38">
        <v>41.741516858980198</v>
      </c>
      <c r="O77" s="39">
        <v>791.48794802716054</v>
      </c>
      <c r="P77" s="38">
        <v>26.382931600905351</v>
      </c>
      <c r="Q77" s="20">
        <v>30.738633189759216</v>
      </c>
      <c r="R77" s="20">
        <v>51.542419110233702</v>
      </c>
      <c r="S77" s="20">
        <v>50.800249000983356</v>
      </c>
      <c r="T77" s="118">
        <v>-54.672697747425616</v>
      </c>
      <c r="U77" s="118">
        <v>71.894199749864214</v>
      </c>
      <c r="V77" s="19">
        <f t="shared" si="1"/>
        <v>9.8041085382185909</v>
      </c>
    </row>
    <row r="78" spans="1:22">
      <c r="A78" s="100" t="s">
        <v>95</v>
      </c>
      <c r="B78" s="50" t="s">
        <v>355</v>
      </c>
      <c r="C78" s="51">
        <v>418442261</v>
      </c>
      <c r="D78" s="51">
        <v>23000000</v>
      </c>
      <c r="E78" s="52">
        <v>84.239380520443532</v>
      </c>
      <c r="F78" s="52">
        <v>82.97647851740858</v>
      </c>
      <c r="G78" s="51">
        <v>11.696857</v>
      </c>
      <c r="H78" s="52">
        <v>39.46</v>
      </c>
      <c r="I78" s="52">
        <v>-0.8862345550158609</v>
      </c>
      <c r="J78" s="51">
        <v>-26354650</v>
      </c>
      <c r="K78" s="52">
        <v>-38.52147533736931</v>
      </c>
      <c r="L78" s="52">
        <v>1739.1304347826087</v>
      </c>
      <c r="M78" s="52">
        <v>50.85</v>
      </c>
      <c r="N78" s="53">
        <v>77.610472899512956</v>
      </c>
      <c r="O78" s="54">
        <v>121.56945788492317</v>
      </c>
      <c r="P78" s="53">
        <v>4.0523152628307724</v>
      </c>
      <c r="Q78" s="20">
        <v>47.030395460362683</v>
      </c>
      <c r="R78" s="20">
        <v>43.099187542133421</v>
      </c>
      <c r="S78" s="20">
        <v>47.586556247309026</v>
      </c>
      <c r="T78" s="118">
        <v>-19.540149898385337</v>
      </c>
      <c r="U78" s="120">
        <v>6.2127266284208815</v>
      </c>
      <c r="V78" s="19">
        <f t="shared" si="1"/>
        <v>9.853359877162136</v>
      </c>
    </row>
    <row r="79" spans="1:22">
      <c r="A79" s="101" t="s">
        <v>91</v>
      </c>
      <c r="B79" s="101" t="s">
        <v>696</v>
      </c>
      <c r="C79" s="102">
        <v>4663031329</v>
      </c>
      <c r="D79" s="102">
        <v>52000000</v>
      </c>
      <c r="E79" s="103">
        <v>54.821526382821204</v>
      </c>
      <c r="F79" s="103">
        <v>25.221534036999081</v>
      </c>
      <c r="G79" s="102">
        <v>18.913271000000002</v>
      </c>
      <c r="H79" s="103">
        <v>33.36</v>
      </c>
      <c r="I79" s="103">
        <v>-0.72059682960219362</v>
      </c>
      <c r="J79" s="102">
        <v>-394278700</v>
      </c>
      <c r="K79" s="103">
        <v>-5.512851696021114</v>
      </c>
      <c r="L79" s="103">
        <v>769.23076923076928</v>
      </c>
      <c r="M79" s="103">
        <v>36.369999999999997</v>
      </c>
      <c r="N79" s="104">
        <v>1.08233001750768</v>
      </c>
      <c r="O79" s="105">
        <v>636.62088350103636</v>
      </c>
      <c r="P79" s="104">
        <v>21.220696116701212</v>
      </c>
      <c r="Q79" s="20">
        <v>46.292786982575969</v>
      </c>
      <c r="R79" s="20">
        <v>45.560421898511869</v>
      </c>
      <c r="S79" s="20">
        <v>48.347964724842321</v>
      </c>
      <c r="T79" s="118">
        <v>-15.735570614535916</v>
      </c>
      <c r="U79" s="120">
        <v>0.68681358211016175</v>
      </c>
      <c r="V79" s="19">
        <f t="shared" si="1"/>
        <v>10.368543851119473</v>
      </c>
    </row>
    <row r="80" spans="1:22">
      <c r="A80" s="70" t="s">
        <v>763</v>
      </c>
      <c r="B80" s="70" t="s">
        <v>221</v>
      </c>
      <c r="C80" s="71">
        <v>3157167716</v>
      </c>
      <c r="D80" s="71">
        <v>210492225</v>
      </c>
      <c r="E80" s="72">
        <v>20.782586129370941</v>
      </c>
      <c r="F80" s="72">
        <v>2.4463149682032315</v>
      </c>
      <c r="G80" s="71">
        <v>50.002209999999998</v>
      </c>
      <c r="H80" s="72">
        <v>21</v>
      </c>
      <c r="I80" s="72">
        <v>17.726800000000001</v>
      </c>
      <c r="J80" s="71">
        <v>-28917990</v>
      </c>
      <c r="K80" s="72">
        <v>-293.77789400300645</v>
      </c>
      <c r="L80" s="72">
        <v>190.03077192043554</v>
      </c>
      <c r="M80" s="72">
        <v>23.75</v>
      </c>
      <c r="N80" s="73">
        <v>13.81744201004169</v>
      </c>
      <c r="O80" s="74">
        <v>0</v>
      </c>
      <c r="P80" s="73">
        <v>0</v>
      </c>
      <c r="Q80" s="20">
        <v>20.60452914947788</v>
      </c>
      <c r="R80" s="20">
        <v>37.399530610425117</v>
      </c>
      <c r="S80" s="20"/>
      <c r="T80" s="118"/>
      <c r="U80" s="118"/>
      <c r="V80" s="19">
        <f t="shared" si="1"/>
        <v>10.391752359838929</v>
      </c>
    </row>
    <row r="81" spans="1:22">
      <c r="A81" s="30" t="s">
        <v>81</v>
      </c>
      <c r="B81" s="30" t="s">
        <v>349</v>
      </c>
      <c r="C81" s="31">
        <v>886453369</v>
      </c>
      <c r="D81" s="31">
        <v>37250000</v>
      </c>
      <c r="E81" s="32">
        <v>39.387158849785266</v>
      </c>
      <c r="F81" s="32">
        <v>25.916014508346667</v>
      </c>
      <c r="G81" s="31">
        <v>26.585895000000001</v>
      </c>
      <c r="H81" s="32">
        <v>33.58</v>
      </c>
      <c r="I81" s="32">
        <v>-1.3858108927200448</v>
      </c>
      <c r="J81" s="31">
        <v>-322345800</v>
      </c>
      <c r="K81" s="32">
        <v>-4.7148124777800735</v>
      </c>
      <c r="L81" s="32">
        <v>1073.8255033557048</v>
      </c>
      <c r="M81" s="32">
        <v>71.37</v>
      </c>
      <c r="N81" s="33">
        <v>38.787078004221968</v>
      </c>
      <c r="O81" s="34">
        <v>1032.5330994126593</v>
      </c>
      <c r="P81" s="33">
        <v>34.41776998042198</v>
      </c>
      <c r="Q81" s="20">
        <v>48.384094269643668</v>
      </c>
      <c r="R81" s="20">
        <v>59.011459565463774</v>
      </c>
      <c r="S81" s="20">
        <v>49.600856355824085</v>
      </c>
      <c r="T81" s="118">
        <v>-4.1058107556797552</v>
      </c>
      <c r="U81" s="120">
        <v>6.9260345514987876</v>
      </c>
      <c r="V81" s="19">
        <f t="shared" si="1"/>
        <v>10.471428695287118</v>
      </c>
    </row>
    <row r="82" spans="1:22">
      <c r="A82" s="100" t="s">
        <v>488</v>
      </c>
      <c r="B82" s="65" t="s">
        <v>608</v>
      </c>
      <c r="C82" s="66">
        <v>1606779225</v>
      </c>
      <c r="D82" s="66">
        <v>84000000</v>
      </c>
      <c r="E82" s="67">
        <v>58.657164581410335</v>
      </c>
      <c r="F82" s="67">
        <v>18.280093674086991</v>
      </c>
      <c r="G82" s="66">
        <v>17.924288000000001</v>
      </c>
      <c r="H82" s="67">
        <v>35.76</v>
      </c>
      <c r="I82" s="67">
        <v>-0.59583189311209139</v>
      </c>
      <c r="J82" s="66">
        <v>-6732835</v>
      </c>
      <c r="K82" s="67">
        <v>-476.58972780411221</v>
      </c>
      <c r="L82" s="67">
        <v>476.1904761904762</v>
      </c>
      <c r="M82" s="67">
        <v>21.33</v>
      </c>
      <c r="N82" s="68">
        <v>53.350129079536238</v>
      </c>
      <c r="O82" s="69">
        <v>1125.4990715699591</v>
      </c>
      <c r="P82" s="68">
        <v>37.516635718998636</v>
      </c>
      <c r="Q82" s="20">
        <v>47.268578956805158</v>
      </c>
      <c r="R82" s="20">
        <v>47.381824536411301</v>
      </c>
      <c r="S82" s="20">
        <v>56.967611578680156</v>
      </c>
      <c r="T82" s="118">
        <v>10.889438541600285</v>
      </c>
      <c r="U82" s="120">
        <v>27.828201898522309</v>
      </c>
      <c r="V82" s="19">
        <f t="shared" si="1"/>
        <v>10.513879112205984</v>
      </c>
    </row>
    <row r="83" spans="1:22">
      <c r="A83" s="100" t="s">
        <v>98</v>
      </c>
      <c r="B83" s="25" t="s">
        <v>376</v>
      </c>
      <c r="C83" s="26">
        <v>7603602013</v>
      </c>
      <c r="D83" s="26">
        <v>65000000</v>
      </c>
      <c r="E83" s="27">
        <v>34.084236327006337</v>
      </c>
      <c r="F83" s="27">
        <v>13.799285962350744</v>
      </c>
      <c r="G83" s="26">
        <v>31.101011</v>
      </c>
      <c r="H83" s="27">
        <v>35.26</v>
      </c>
      <c r="I83" s="27">
        <v>0.37543738902504487</v>
      </c>
      <c r="J83" s="26">
        <v>100241054</v>
      </c>
      <c r="K83" s="27">
        <v>24.640602841227107</v>
      </c>
      <c r="L83" s="27">
        <v>615.38461538461536</v>
      </c>
      <c r="M83" s="27">
        <v>47.84</v>
      </c>
      <c r="N83" s="28">
        <v>15.291719785102396</v>
      </c>
      <c r="O83" s="29">
        <v>1896.8893038641409</v>
      </c>
      <c r="P83" s="28">
        <v>63.229643462138029</v>
      </c>
      <c r="Q83" s="20">
        <v>63.832728040569421</v>
      </c>
      <c r="R83" s="20">
        <v>60.214226822155787</v>
      </c>
      <c r="S83" s="20">
        <v>63.870634730858903</v>
      </c>
      <c r="T83" s="118">
        <v>4.5259619849268518</v>
      </c>
      <c r="U83" s="118">
        <v>45.7067091276285</v>
      </c>
      <c r="V83" s="19">
        <f t="shared" si="1"/>
        <v>10.600542089328236</v>
      </c>
    </row>
    <row r="84" spans="1:22">
      <c r="A84" s="100" t="s">
        <v>766</v>
      </c>
      <c r="B84" s="55" t="s">
        <v>233</v>
      </c>
      <c r="C84" s="56">
        <v>5199468670</v>
      </c>
      <c r="D84" s="56">
        <v>273350000</v>
      </c>
      <c r="E84" s="57">
        <v>19.790633889602542</v>
      </c>
      <c r="F84" s="57">
        <v>2.1256706834293051</v>
      </c>
      <c r="G84" s="56">
        <v>54.497838000000002</v>
      </c>
      <c r="H84" s="57">
        <v>40</v>
      </c>
      <c r="I84" s="57">
        <v>15.1214</v>
      </c>
      <c r="J84" s="56">
        <v>4598692</v>
      </c>
      <c r="K84" s="57">
        <v>2024.5541558338762</v>
      </c>
      <c r="L84" s="57">
        <v>146.33254069873789</v>
      </c>
      <c r="M84" s="57">
        <v>19.93</v>
      </c>
      <c r="N84" s="58">
        <v>50.381943776062975</v>
      </c>
      <c r="O84" s="59">
        <v>0</v>
      </c>
      <c r="P84" s="58">
        <v>0</v>
      </c>
      <c r="Q84" s="20">
        <v>53.532466871086314</v>
      </c>
      <c r="R84" s="20">
        <v>45.644683910318925</v>
      </c>
      <c r="S84" s="20"/>
      <c r="T84" s="118"/>
      <c r="U84" s="118"/>
      <c r="V84" s="19">
        <f t="shared" si="1"/>
        <v>10.785467596328692</v>
      </c>
    </row>
    <row r="85" spans="1:22">
      <c r="A85" s="60" t="s">
        <v>18</v>
      </c>
      <c r="B85" s="60" t="s">
        <v>287</v>
      </c>
      <c r="C85" s="61">
        <v>723569532</v>
      </c>
      <c r="D85" s="61">
        <v>54000000</v>
      </c>
      <c r="E85" s="62">
        <v>74.376712918941251</v>
      </c>
      <c r="F85" s="62">
        <v>36.612082302337868</v>
      </c>
      <c r="G85" s="61">
        <v>14.576017</v>
      </c>
      <c r="H85" s="62">
        <v>34.28</v>
      </c>
      <c r="I85" s="62">
        <v>-0.35837912923285131</v>
      </c>
      <c r="J85" s="61">
        <v>31231591</v>
      </c>
      <c r="K85" s="62">
        <v>65.045677596123738</v>
      </c>
      <c r="L85" s="62">
        <v>740.74074074074076</v>
      </c>
      <c r="M85" s="62">
        <v>26.99</v>
      </c>
      <c r="N85" s="63">
        <v>60.410642505321476</v>
      </c>
      <c r="O85" s="64">
        <v>1041.0120553929455</v>
      </c>
      <c r="P85" s="63">
        <v>34.700401846431518</v>
      </c>
      <c r="Q85" s="20">
        <v>43.92521323483323</v>
      </c>
      <c r="R85" s="20">
        <v>54.07336674361671</v>
      </c>
      <c r="S85" s="20">
        <v>51.20278964125653</v>
      </c>
      <c r="T85" s="118">
        <v>-16.357006594630974</v>
      </c>
      <c r="U85" s="120">
        <v>19.102176954299921</v>
      </c>
      <c r="V85" s="19">
        <f t="shared" si="1"/>
        <v>10.841162319106072</v>
      </c>
    </row>
    <row r="86" spans="1:22">
      <c r="A86" s="45" t="s">
        <v>331</v>
      </c>
      <c r="B86" s="45" t="s">
        <v>375</v>
      </c>
      <c r="C86" s="46">
        <v>868771214</v>
      </c>
      <c r="D86" s="46">
        <v>216733652</v>
      </c>
      <c r="E86" s="47">
        <v>33.234769689285237</v>
      </c>
      <c r="F86" s="47">
        <v>4.0979111834139745</v>
      </c>
      <c r="G86" s="46">
        <v>35.091225000000001</v>
      </c>
      <c r="H86" s="47">
        <v>30.3</v>
      </c>
      <c r="I86" s="47">
        <v>-1.3512707548385237</v>
      </c>
      <c r="J86" s="46">
        <v>-129725700</v>
      </c>
      <c r="K86" s="47">
        <v>-62.5178608170933</v>
      </c>
      <c r="L86" s="47">
        <v>184.55832599544809</v>
      </c>
      <c r="M86" s="47">
        <v>16.190000000000001</v>
      </c>
      <c r="N86" s="48">
        <v>90.850054184887682</v>
      </c>
      <c r="O86" s="49">
        <v>453.14346537393732</v>
      </c>
      <c r="P86" s="48">
        <v>15.104782179131243</v>
      </c>
      <c r="Q86" s="20">
        <v>38.827823521005961</v>
      </c>
      <c r="R86" s="20">
        <v>48.81881936677771</v>
      </c>
      <c r="S86" s="20">
        <v>48.850051406535208</v>
      </c>
      <c r="T86" s="118">
        <v>-24.948782903969473</v>
      </c>
      <c r="U86" s="120">
        <v>9.8436099033230562</v>
      </c>
      <c r="V86" s="19">
        <f t="shared" si="1"/>
        <v>11.662487809898884</v>
      </c>
    </row>
    <row r="87" spans="1:22">
      <c r="A87" s="100" t="s">
        <v>36</v>
      </c>
      <c r="B87" s="35" t="s">
        <v>208</v>
      </c>
      <c r="C87" s="36">
        <v>18685926047</v>
      </c>
      <c r="D87" s="36">
        <v>277500000</v>
      </c>
      <c r="E87" s="37">
        <v>24.895103702577199</v>
      </c>
      <c r="F87" s="37">
        <v>2.4444709922259564</v>
      </c>
      <c r="G87" s="36">
        <v>46.985779999999998</v>
      </c>
      <c r="H87" s="37">
        <v>30.02</v>
      </c>
      <c r="I87" s="37">
        <v>-0.81911452782541261</v>
      </c>
      <c r="J87" s="36">
        <v>94827290</v>
      </c>
      <c r="K87" s="37">
        <v>107.3978809264717</v>
      </c>
      <c r="L87" s="37">
        <v>144.14414414414415</v>
      </c>
      <c r="M87" s="37">
        <v>16.93</v>
      </c>
      <c r="N87" s="38">
        <v>30.207879709360263</v>
      </c>
      <c r="O87" s="39">
        <v>867.44373391817692</v>
      </c>
      <c r="P87" s="38">
        <v>28.914791130605899</v>
      </c>
      <c r="Q87" s="20">
        <v>44.059174664434948</v>
      </c>
      <c r="R87" s="20">
        <v>41.408925175323887</v>
      </c>
      <c r="S87" s="20">
        <v>56.423611647846535</v>
      </c>
      <c r="T87" s="118">
        <v>2.6348583551389027</v>
      </c>
      <c r="U87" s="120">
        <v>18.367887813254846</v>
      </c>
      <c r="V87" s="19">
        <f t="shared" si="1"/>
        <v>11.697158656464776</v>
      </c>
    </row>
    <row r="88" spans="1:22">
      <c r="A88" s="100" t="s">
        <v>55</v>
      </c>
      <c r="B88" s="45" t="s">
        <v>375</v>
      </c>
      <c r="C88" s="46">
        <v>3590822435</v>
      </c>
      <c r="D88" s="46">
        <v>372475397</v>
      </c>
      <c r="E88" s="47">
        <v>6.0261316495192991</v>
      </c>
      <c r="F88" s="47">
        <v>0.37123917392008138</v>
      </c>
      <c r="G88" s="46">
        <v>194.679441</v>
      </c>
      <c r="H88" s="47">
        <v>38.520000000000003</v>
      </c>
      <c r="I88" s="47">
        <v>-1.7144631865889721</v>
      </c>
      <c r="J88" s="46">
        <v>47607043</v>
      </c>
      <c r="K88" s="47">
        <v>340.96799082858394</v>
      </c>
      <c r="L88" s="47">
        <v>107.38964324132259</v>
      </c>
      <c r="M88" s="47">
        <v>52.26</v>
      </c>
      <c r="N88" s="48">
        <v>40.345835379165877</v>
      </c>
      <c r="O88" s="49">
        <v>1079.4676655083481</v>
      </c>
      <c r="P88" s="48">
        <v>35.982255516944939</v>
      </c>
      <c r="Q88" s="20">
        <v>50.994675920327204</v>
      </c>
      <c r="R88" s="20">
        <v>63.594461632427219</v>
      </c>
      <c r="S88" s="20">
        <v>77.979084427005887</v>
      </c>
      <c r="T88" s="120">
        <v>43.255959858266451</v>
      </c>
      <c r="U88" s="118">
        <v>79.497477612314043</v>
      </c>
      <c r="V88" s="19">
        <f t="shared" si="1"/>
        <v>11.731639409208251</v>
      </c>
    </row>
    <row r="89" spans="1:22">
      <c r="A89" s="100" t="s">
        <v>761</v>
      </c>
      <c r="B89" s="40" t="s">
        <v>255</v>
      </c>
      <c r="C89" s="41">
        <v>3597943991</v>
      </c>
      <c r="D89" s="41">
        <v>160000000</v>
      </c>
      <c r="E89" s="42">
        <v>30.006003601200526</v>
      </c>
      <c r="F89" s="42">
        <v>5.0116922102486177</v>
      </c>
      <c r="G89" s="41">
        <v>39.992564999999999</v>
      </c>
      <c r="H89" s="42">
        <v>31.94</v>
      </c>
      <c r="I89" s="42">
        <v>-2.9207999999999998</v>
      </c>
      <c r="J89" s="41">
        <v>29754818</v>
      </c>
      <c r="K89" s="42">
        <v>201.21783302455421</v>
      </c>
      <c r="L89" s="42">
        <v>250</v>
      </c>
      <c r="M89" s="42">
        <v>24.99</v>
      </c>
      <c r="N89" s="43">
        <v>32.403975575786674</v>
      </c>
      <c r="O89" s="44">
        <v>0</v>
      </c>
      <c r="P89" s="43">
        <v>0</v>
      </c>
      <c r="Q89" s="20">
        <v>56.973643034402784</v>
      </c>
      <c r="R89" s="20">
        <v>19.010838459150637</v>
      </c>
      <c r="S89" s="20"/>
      <c r="T89" s="118"/>
      <c r="U89" s="118"/>
      <c r="V89" s="19">
        <f t="shared" si="1"/>
        <v>12.00017049411246</v>
      </c>
    </row>
    <row r="90" spans="1:22">
      <c r="A90" s="106" t="s">
        <v>730</v>
      </c>
      <c r="B90" s="106" t="s">
        <v>693</v>
      </c>
      <c r="C90" s="107">
        <v>818057024</v>
      </c>
      <c r="D90" s="107">
        <v>100000000</v>
      </c>
      <c r="E90" s="108">
        <v>39.321329579981352</v>
      </c>
      <c r="F90" s="108">
        <v>10.940826260428867</v>
      </c>
      <c r="G90" s="107">
        <v>30.53511</v>
      </c>
      <c r="H90" s="108">
        <v>34.520000000000003</v>
      </c>
      <c r="I90" s="108">
        <v>-1.7332834319885819</v>
      </c>
      <c r="J90" s="107">
        <v>56374948</v>
      </c>
      <c r="K90" s="108">
        <v>63.751721775424073</v>
      </c>
      <c r="L90" s="108">
        <v>400</v>
      </c>
      <c r="M90" s="108">
        <v>30.53</v>
      </c>
      <c r="N90" s="109">
        <v>18.965056441490265</v>
      </c>
      <c r="O90" s="110">
        <v>843.68147095214294</v>
      </c>
      <c r="P90" s="109">
        <v>28.122715698404765</v>
      </c>
      <c r="Q90" s="20">
        <v>61.861026164989553</v>
      </c>
      <c r="R90" s="20">
        <v>60.362536254034936</v>
      </c>
      <c r="S90" s="20">
        <v>53.477604271159009</v>
      </c>
      <c r="T90" s="118">
        <v>-7.4438015428164306</v>
      </c>
      <c r="U90" s="120">
        <v>29.626234431034959</v>
      </c>
      <c r="V90" s="19">
        <f t="shared" si="1"/>
        <v>12.006811240709844</v>
      </c>
    </row>
    <row r="91" spans="1:22">
      <c r="A91" s="100" t="s">
        <v>768</v>
      </c>
      <c r="B91" s="35" t="s">
        <v>208</v>
      </c>
      <c r="C91" s="36">
        <v>4337630740</v>
      </c>
      <c r="D91" s="36">
        <v>188205000</v>
      </c>
      <c r="E91" s="37">
        <v>22.029127741700211</v>
      </c>
      <c r="F91" s="37">
        <v>3.3177034760035768</v>
      </c>
      <c r="G91" s="36">
        <v>54.564166</v>
      </c>
      <c r="H91" s="37">
        <v>31.62</v>
      </c>
      <c r="I91" s="37">
        <v>1.0278</v>
      </c>
      <c r="J91" s="36">
        <v>-40830850</v>
      </c>
      <c r="K91" s="37">
        <v>-162.61900989080561</v>
      </c>
      <c r="L91" s="37">
        <v>212.53420472357271</v>
      </c>
      <c r="M91" s="37">
        <v>28.99</v>
      </c>
      <c r="N91" s="38">
        <v>20.072616270121653</v>
      </c>
      <c r="O91" s="39">
        <v>0</v>
      </c>
      <c r="P91" s="38">
        <v>0</v>
      </c>
      <c r="Q91" s="20">
        <v>43.440213151627709</v>
      </c>
      <c r="R91" s="20">
        <v>52.838963481533249</v>
      </c>
      <c r="S91" s="20"/>
      <c r="T91" s="118"/>
      <c r="U91" s="118"/>
      <c r="V91" s="19">
        <f t="shared" si="1"/>
        <v>12.020009829333356</v>
      </c>
    </row>
    <row r="92" spans="1:22">
      <c r="A92" s="30" t="s">
        <v>672</v>
      </c>
      <c r="B92" s="30" t="s">
        <v>349</v>
      </c>
      <c r="C92" s="31">
        <v>620166725</v>
      </c>
      <c r="D92" s="31">
        <v>174710255</v>
      </c>
      <c r="E92" s="32">
        <v>9.1734680658752374</v>
      </c>
      <c r="F92" s="32">
        <v>1.6904942700431806</v>
      </c>
      <c r="G92" s="31">
        <v>132.143317</v>
      </c>
      <c r="H92" s="32">
        <v>40.700000000000003</v>
      </c>
      <c r="I92" s="32">
        <v>-5.8663777737884004E-2</v>
      </c>
      <c r="J92" s="31">
        <v>1111214</v>
      </c>
      <c r="K92" s="32">
        <v>4883.3982815191312</v>
      </c>
      <c r="L92" s="32">
        <v>228.95049864130758</v>
      </c>
      <c r="M92" s="32">
        <v>75.63</v>
      </c>
      <c r="N92" s="33">
        <v>19.043078759373124</v>
      </c>
      <c r="O92" s="34">
        <v>314.95830728880617</v>
      </c>
      <c r="P92" s="33">
        <v>10.498610242960206</v>
      </c>
      <c r="Q92" s="20">
        <v>62.612987346046552</v>
      </c>
      <c r="R92" s="20">
        <v>55.096856373848979</v>
      </c>
      <c r="S92" s="20">
        <v>54.149443204834334</v>
      </c>
      <c r="T92" s="118">
        <v>-14.862754979519934</v>
      </c>
      <c r="U92" s="118">
        <v>52.890815543992886</v>
      </c>
      <c r="V92" s="19">
        <f t="shared" si="1"/>
        <v>12.122124986183282</v>
      </c>
    </row>
    <row r="93" spans="1:22">
      <c r="A93" s="95" t="s">
        <v>189</v>
      </c>
      <c r="B93" s="95" t="s">
        <v>351</v>
      </c>
      <c r="C93" s="96">
        <v>2158486550</v>
      </c>
      <c r="D93" s="96">
        <v>118350000</v>
      </c>
      <c r="E93" s="97">
        <v>27.232690625086473</v>
      </c>
      <c r="F93" s="97">
        <v>6.8360964027618234</v>
      </c>
      <c r="G93" s="96">
        <v>44.628962999999999</v>
      </c>
      <c r="H93" s="97">
        <v>31.14</v>
      </c>
      <c r="I93" s="97">
        <v>-0.43323966102084904</v>
      </c>
      <c r="J93" s="96">
        <v>144339003</v>
      </c>
      <c r="K93" s="97">
        <v>27.59933847540848</v>
      </c>
      <c r="L93" s="97">
        <v>337.98056611744823</v>
      </c>
      <c r="M93" s="97">
        <v>37.700000000000003</v>
      </c>
      <c r="N93" s="98">
        <v>54.433781331154066</v>
      </c>
      <c r="O93" s="99">
        <v>1576.6584281928185</v>
      </c>
      <c r="P93" s="98">
        <v>52.555280939760614</v>
      </c>
      <c r="Q93" s="20">
        <v>45.029180875115813</v>
      </c>
      <c r="R93" s="20">
        <v>39.713124288627988</v>
      </c>
      <c r="S93" s="20">
        <v>63.063187987950535</v>
      </c>
      <c r="T93" s="118">
        <v>8.7005320917262097</v>
      </c>
      <c r="U93" s="118">
        <v>46.371750912190883</v>
      </c>
      <c r="V93" s="19">
        <f t="shared" si="1"/>
        <v>12.15366742297431</v>
      </c>
    </row>
    <row r="94" spans="1:22">
      <c r="A94" s="100" t="s">
        <v>175</v>
      </c>
      <c r="B94" s="55" t="s">
        <v>233</v>
      </c>
      <c r="C94" s="56">
        <v>2503213131</v>
      </c>
      <c r="D94" s="56">
        <v>129600000</v>
      </c>
      <c r="E94" s="57">
        <v>31.483927152942719</v>
      </c>
      <c r="F94" s="57">
        <v>6.8277553871259338</v>
      </c>
      <c r="G94" s="56">
        <v>40.565173999999999</v>
      </c>
      <c r="H94" s="57">
        <v>26.12</v>
      </c>
      <c r="I94" s="57">
        <v>-1.6875430082658054</v>
      </c>
      <c r="J94" s="56">
        <v>21111327</v>
      </c>
      <c r="K94" s="57">
        <v>218.42151372104652</v>
      </c>
      <c r="L94" s="57">
        <v>308.64197530864197</v>
      </c>
      <c r="M94" s="57">
        <v>31.3</v>
      </c>
      <c r="N94" s="58">
        <v>20.592447511611123</v>
      </c>
      <c r="O94" s="59">
        <v>1029.3034385128335</v>
      </c>
      <c r="P94" s="58">
        <v>34.310114617094449</v>
      </c>
      <c r="Q94" s="20">
        <v>25.611071353556365</v>
      </c>
      <c r="R94" s="20">
        <v>27.238019248423935</v>
      </c>
      <c r="S94" s="20">
        <v>44.905461036185791</v>
      </c>
      <c r="T94" s="118">
        <v>-22.887116456819747</v>
      </c>
      <c r="U94" s="120">
        <v>-2.4234210125855782</v>
      </c>
      <c r="V94" s="19">
        <f t="shared" si="1"/>
        <v>12.77150983162446</v>
      </c>
    </row>
    <row r="95" spans="1:22">
      <c r="A95" s="100" t="s">
        <v>760</v>
      </c>
      <c r="B95" s="35" t="s">
        <v>208</v>
      </c>
      <c r="C95" s="36">
        <v>2062053729</v>
      </c>
      <c r="D95" s="36">
        <v>182837401</v>
      </c>
      <c r="E95" s="37">
        <v>27.566684582696681</v>
      </c>
      <c r="F95" s="37">
        <v>4.9858328079730985</v>
      </c>
      <c r="G95" s="36">
        <v>46.995370999999999</v>
      </c>
      <c r="H95" s="37">
        <v>19.05</v>
      </c>
      <c r="I95" s="37">
        <v>9.6199999999999994E-5</v>
      </c>
      <c r="J95" s="36">
        <v>8309193</v>
      </c>
      <c r="K95" s="37">
        <v>665.4079410599802</v>
      </c>
      <c r="L95" s="37">
        <v>218.77361951781407</v>
      </c>
      <c r="M95" s="37">
        <v>25.7</v>
      </c>
      <c r="N95" s="38">
        <v>23.048177221786212</v>
      </c>
      <c r="O95" s="39">
        <v>0</v>
      </c>
      <c r="P95" s="38">
        <v>0</v>
      </c>
      <c r="Q95" s="20">
        <v>24.088749685347121</v>
      </c>
      <c r="R95" s="20">
        <v>15.649257632876065</v>
      </c>
      <c r="S95" s="20"/>
      <c r="T95" s="118"/>
      <c r="U95" s="118"/>
      <c r="V95" s="19">
        <f t="shared" si="1"/>
        <v>12.955065692038106</v>
      </c>
    </row>
    <row r="96" spans="1:22">
      <c r="A96" s="100" t="s">
        <v>508</v>
      </c>
      <c r="B96" s="35" t="s">
        <v>200</v>
      </c>
      <c r="C96" s="36">
        <v>1552282099</v>
      </c>
      <c r="D96" s="36">
        <v>55750000</v>
      </c>
      <c r="E96" s="37">
        <v>69.37516599417647</v>
      </c>
      <c r="F96" s="37">
        <v>37.98527461257931</v>
      </c>
      <c r="G96" s="36">
        <v>18.855746</v>
      </c>
      <c r="H96" s="37">
        <v>27.84</v>
      </c>
      <c r="I96" s="37">
        <v>-0.96333070759478201</v>
      </c>
      <c r="J96" s="36">
        <v>-90367680</v>
      </c>
      <c r="K96" s="37">
        <v>-20.210433641762187</v>
      </c>
      <c r="L96" s="37">
        <v>717.48878923766813</v>
      </c>
      <c r="M96" s="37">
        <v>33.82</v>
      </c>
      <c r="N96" s="38">
        <v>51.23630334503607</v>
      </c>
      <c r="O96" s="39">
        <v>375.91890543094314</v>
      </c>
      <c r="P96" s="38">
        <v>12.530630181031437</v>
      </c>
      <c r="Q96" s="20">
        <v>49.621685152474718</v>
      </c>
      <c r="R96" s="20">
        <v>46.100729096294806</v>
      </c>
      <c r="S96" s="20">
        <v>42.990446162408375</v>
      </c>
      <c r="T96" s="118">
        <v>-32.799574803689708</v>
      </c>
      <c r="U96" s="120">
        <v>-5.1222311708639978</v>
      </c>
      <c r="V96" s="19">
        <f t="shared" si="1"/>
        <v>13.08120508694029</v>
      </c>
    </row>
    <row r="97" spans="1:22">
      <c r="A97" s="111" t="s">
        <v>373</v>
      </c>
      <c r="B97" s="111" t="s">
        <v>680</v>
      </c>
      <c r="C97" s="112">
        <v>1298730000</v>
      </c>
      <c r="D97" s="112">
        <v>259875000</v>
      </c>
      <c r="E97" s="113">
        <v>18.552285998070758</v>
      </c>
      <c r="F97" s="113">
        <v>2.2351054448918029</v>
      </c>
      <c r="G97" s="112">
        <v>71.729606000000004</v>
      </c>
      <c r="H97" s="113">
        <v>31.4</v>
      </c>
      <c r="I97" s="113">
        <v>-1.0928704929463748</v>
      </c>
      <c r="J97" s="112">
        <v>-35004000</v>
      </c>
      <c r="K97" s="113">
        <v>-237.12739972574562</v>
      </c>
      <c r="L97" s="113">
        <v>153.92015392015392</v>
      </c>
      <c r="M97" s="113">
        <v>27.6</v>
      </c>
      <c r="N97" s="114">
        <v>63.914985035081152</v>
      </c>
      <c r="O97" s="115">
        <v>338.1528923350586</v>
      </c>
      <c r="P97" s="114">
        <v>11.271763077835287</v>
      </c>
      <c r="Q97" s="20">
        <v>57.992531738871975</v>
      </c>
      <c r="R97" s="20">
        <v>47.810197647398979</v>
      </c>
      <c r="S97" s="20">
        <v>43.145476595052344</v>
      </c>
      <c r="T97" s="118">
        <v>-12.320670256722437</v>
      </c>
      <c r="U97" s="120">
        <v>-118.50866529526201</v>
      </c>
      <c r="V97" s="19">
        <f t="shared" si="1"/>
        <v>13.307481650409322</v>
      </c>
    </row>
    <row r="98" spans="1:22">
      <c r="A98" s="50" t="s">
        <v>154</v>
      </c>
      <c r="B98" s="50" t="s">
        <v>355</v>
      </c>
      <c r="C98" s="51">
        <v>1139133952</v>
      </c>
      <c r="D98" s="51">
        <v>100500000</v>
      </c>
      <c r="E98" s="52">
        <v>33.076535381763172</v>
      </c>
      <c r="F98" s="52">
        <v>10.623620240233041</v>
      </c>
      <c r="G98" s="51">
        <v>40.319831000000001</v>
      </c>
      <c r="H98" s="52">
        <v>31.1</v>
      </c>
      <c r="I98" s="52">
        <v>0.68413520792115889</v>
      </c>
      <c r="J98" s="51">
        <v>62980534</v>
      </c>
      <c r="K98" s="52">
        <v>49.435751052857064</v>
      </c>
      <c r="L98" s="52">
        <v>398.00995024875624</v>
      </c>
      <c r="M98" s="52">
        <v>40.11</v>
      </c>
      <c r="N98" s="53">
        <v>17.080824958736908</v>
      </c>
      <c r="O98" s="54">
        <v>2194.7020683723194</v>
      </c>
      <c r="P98" s="53">
        <v>73.156735612410642</v>
      </c>
      <c r="Q98" s="20">
        <v>59.733944377254922</v>
      </c>
      <c r="R98" s="20">
        <v>83.403486022797523</v>
      </c>
      <c r="S98" s="20">
        <v>60.127664415392587</v>
      </c>
      <c r="T98" s="118">
        <v>20.977073171778109</v>
      </c>
      <c r="U98" s="120">
        <v>23.235842452651347</v>
      </c>
      <c r="V98" s="19">
        <f t="shared" si="1"/>
        <v>13.336403166582116</v>
      </c>
    </row>
    <row r="99" spans="1:22">
      <c r="A99" s="45" t="s">
        <v>58</v>
      </c>
      <c r="B99" s="45" t="s">
        <v>375</v>
      </c>
      <c r="C99" s="46">
        <v>3984705965</v>
      </c>
      <c r="D99" s="46">
        <v>79200000</v>
      </c>
      <c r="E99" s="47">
        <v>53.266109968489125</v>
      </c>
      <c r="F99" s="47">
        <v>21.446170074666114</v>
      </c>
      <c r="G99" s="46">
        <v>25.101271000000001</v>
      </c>
      <c r="H99" s="47">
        <v>27.5</v>
      </c>
      <c r="I99" s="47">
        <v>-0.53578426031094395</v>
      </c>
      <c r="J99" s="46">
        <v>-24337130</v>
      </c>
      <c r="K99" s="47">
        <v>-102.05443287684291</v>
      </c>
      <c r="L99" s="47">
        <v>505.05050505050502</v>
      </c>
      <c r="M99" s="47">
        <v>31.69</v>
      </c>
      <c r="N99" s="48">
        <v>63.582778466647532</v>
      </c>
      <c r="O99" s="49">
        <v>503.1813308324505</v>
      </c>
      <c r="P99" s="48">
        <v>16.77271102774835</v>
      </c>
      <c r="Q99" s="20">
        <v>43.557455273699887</v>
      </c>
      <c r="R99" s="20">
        <v>47.669300164693688</v>
      </c>
      <c r="S99" s="20">
        <v>49.437504000056272</v>
      </c>
      <c r="T99" s="118">
        <v>-18.02403639081696</v>
      </c>
      <c r="U99" s="120">
        <v>16.023519139575555</v>
      </c>
      <c r="V99" s="19">
        <f t="shared" si="1"/>
        <v>13.370470614348472</v>
      </c>
    </row>
    <row r="100" spans="1:22">
      <c r="A100" s="70" t="s">
        <v>634</v>
      </c>
      <c r="B100" s="70" t="s">
        <v>221</v>
      </c>
      <c r="C100" s="71">
        <v>2408811125</v>
      </c>
      <c r="D100" s="71">
        <v>200000000</v>
      </c>
      <c r="E100" s="72">
        <v>19.393555754145567</v>
      </c>
      <c r="F100" s="72">
        <v>3.3460241121714227</v>
      </c>
      <c r="G100" s="71">
        <v>69.12876</v>
      </c>
      <c r="H100" s="72">
        <v>25.68</v>
      </c>
      <c r="I100" s="72">
        <v>0.31863828932813121</v>
      </c>
      <c r="J100" s="71">
        <v>520774798</v>
      </c>
      <c r="K100" s="72">
        <v>11.129570828425534</v>
      </c>
      <c r="L100" s="72">
        <v>200</v>
      </c>
      <c r="M100" s="72">
        <v>34.56</v>
      </c>
      <c r="N100" s="73">
        <v>67.950097492857083</v>
      </c>
      <c r="O100" s="74">
        <v>1291.2568433195152</v>
      </c>
      <c r="P100" s="73">
        <v>43.041894777317175</v>
      </c>
      <c r="Q100" s="20">
        <v>40.060854381677835</v>
      </c>
      <c r="R100" s="20">
        <v>21.779125578914414</v>
      </c>
      <c r="S100" s="20">
        <v>66.356640044223923</v>
      </c>
      <c r="T100" s="118">
        <v>-0.36454766857048071</v>
      </c>
      <c r="U100" s="118"/>
      <c r="V100" s="19">
        <f t="shared" si="1"/>
        <v>13.406524612749479</v>
      </c>
    </row>
    <row r="101" spans="1:22">
      <c r="A101" s="45" t="s">
        <v>449</v>
      </c>
      <c r="B101" s="45" t="s">
        <v>426</v>
      </c>
      <c r="C101" s="46">
        <v>1225783772</v>
      </c>
      <c r="D101" s="46">
        <v>120000000</v>
      </c>
      <c r="E101" s="47">
        <v>31.829260715766228</v>
      </c>
      <c r="F101" s="47">
        <v>8.1114323944358375</v>
      </c>
      <c r="G101" s="46">
        <v>42.238092000000002</v>
      </c>
      <c r="H101" s="47">
        <v>38.94</v>
      </c>
      <c r="I101" s="47">
        <v>8.7204191522857855E-2</v>
      </c>
      <c r="J101" s="46">
        <v>33866409</v>
      </c>
      <c r="K101" s="47">
        <v>115.86702327961609</v>
      </c>
      <c r="L101" s="47">
        <v>333.33333333333331</v>
      </c>
      <c r="M101" s="47">
        <v>35.19</v>
      </c>
      <c r="N101" s="48">
        <v>66.675866194064966</v>
      </c>
      <c r="O101" s="49">
        <v>1490.4247412604075</v>
      </c>
      <c r="P101" s="48">
        <v>49.680824708680248</v>
      </c>
      <c r="Q101" s="20">
        <v>75.982324447895479</v>
      </c>
      <c r="R101" s="20">
        <v>70.538050736389181</v>
      </c>
      <c r="S101" s="20">
        <v>80.955633436325698</v>
      </c>
      <c r="T101" s="120">
        <v>73.145790365336694</v>
      </c>
      <c r="U101" s="118">
        <v>48.280338711153199</v>
      </c>
      <c r="V101" s="19">
        <f t="shared" si="1"/>
        <v>13.444072424045197</v>
      </c>
    </row>
    <row r="102" spans="1:22">
      <c r="A102" s="35" t="s">
        <v>128</v>
      </c>
      <c r="B102" s="35" t="s">
        <v>208</v>
      </c>
      <c r="C102" s="36">
        <v>739991756</v>
      </c>
      <c r="D102" s="36">
        <v>331056000</v>
      </c>
      <c r="E102" s="37">
        <v>4.4183160432652926</v>
      </c>
      <c r="F102" s="37">
        <v>0.46244382821621233</v>
      </c>
      <c r="G102" s="36">
        <v>306.919645</v>
      </c>
      <c r="H102" s="37">
        <v>37.22</v>
      </c>
      <c r="I102" s="37">
        <v>0.64239368058887081</v>
      </c>
      <c r="J102" s="36">
        <v>-113257500</v>
      </c>
      <c r="K102" s="37">
        <v>-84.358882722998473</v>
      </c>
      <c r="L102" s="37">
        <v>120.82547967715432</v>
      </c>
      <c r="M102" s="37">
        <v>92.7</v>
      </c>
      <c r="N102" s="38">
        <v>64.042258539502512</v>
      </c>
      <c r="O102" s="39">
        <v>2193.5110273573173</v>
      </c>
      <c r="P102" s="38">
        <v>73.117034245243914</v>
      </c>
      <c r="Q102" s="20">
        <v>55.344170271356312</v>
      </c>
      <c r="R102" s="20">
        <v>58.297581371480724</v>
      </c>
      <c r="S102" s="20">
        <v>65.217442115820134</v>
      </c>
      <c r="T102" s="120">
        <v>35.492859709841795</v>
      </c>
      <c r="U102" s="118">
        <v>51.131372883411963</v>
      </c>
      <c r="V102" s="19">
        <f t="shared" si="1"/>
        <v>13.560679914967881</v>
      </c>
    </row>
    <row r="103" spans="1:22">
      <c r="A103" s="100" t="s">
        <v>102</v>
      </c>
      <c r="B103" s="40" t="s">
        <v>255</v>
      </c>
      <c r="C103" s="41">
        <v>1186366071</v>
      </c>
      <c r="D103" s="41">
        <v>46656000</v>
      </c>
      <c r="E103" s="42">
        <v>55.022020666612534</v>
      </c>
      <c r="F103" s="42">
        <v>37.581671676970942</v>
      </c>
      <c r="G103" s="41">
        <v>24.81212</v>
      </c>
      <c r="H103" s="42">
        <v>27.46</v>
      </c>
      <c r="I103" s="42">
        <v>-1.0120044171050004</v>
      </c>
      <c r="J103" s="41">
        <v>3424336</v>
      </c>
      <c r="K103" s="42">
        <v>427.54720331182455</v>
      </c>
      <c r="L103" s="42">
        <v>857.33882030178324</v>
      </c>
      <c r="M103" s="42">
        <v>53.18</v>
      </c>
      <c r="N103" s="43">
        <v>25.26565196327811</v>
      </c>
      <c r="O103" s="44">
        <v>1030.8254315417419</v>
      </c>
      <c r="P103" s="43">
        <v>34.360847718058061</v>
      </c>
      <c r="Q103" s="20">
        <v>32.770731893536208</v>
      </c>
      <c r="R103" s="20">
        <v>65.087417360739423</v>
      </c>
      <c r="S103" s="20">
        <v>50.75089471153629</v>
      </c>
      <c r="T103" s="118">
        <v>-12.968014824330432</v>
      </c>
      <c r="U103" s="120">
        <v>18.576038362399601</v>
      </c>
      <c r="V103" s="19">
        <f t="shared" si="1"/>
        <v>13.652129794224702</v>
      </c>
    </row>
    <row r="104" spans="1:22">
      <c r="A104" s="50" t="s">
        <v>89</v>
      </c>
      <c r="B104" s="50" t="s">
        <v>355</v>
      </c>
      <c r="C104" s="51">
        <v>1056734129</v>
      </c>
      <c r="D104" s="51">
        <v>117000000</v>
      </c>
      <c r="E104" s="52">
        <v>26.175214656784224</v>
      </c>
      <c r="F104" s="52">
        <v>7.9899922639756484</v>
      </c>
      <c r="G104" s="51">
        <v>53.028322000000003</v>
      </c>
      <c r="H104" s="52">
        <v>39</v>
      </c>
      <c r="I104" s="52">
        <v>0.36277528215380173</v>
      </c>
      <c r="J104" s="51">
        <v>59767390</v>
      </c>
      <c r="K104" s="52">
        <v>54.812498922907629</v>
      </c>
      <c r="L104" s="52">
        <v>341.88034188034186</v>
      </c>
      <c r="M104" s="52">
        <v>45.32</v>
      </c>
      <c r="N104" s="53">
        <v>56.930557551510638</v>
      </c>
      <c r="O104" s="54">
        <v>2278.3431397714785</v>
      </c>
      <c r="P104" s="53">
        <v>75.944771325715948</v>
      </c>
      <c r="Q104" s="20">
        <v>51.256709362490966</v>
      </c>
      <c r="R104" s="20">
        <v>40.760169187913391</v>
      </c>
      <c r="S104" s="20">
        <v>63.00808609328277</v>
      </c>
      <c r="T104" s="120">
        <v>32.31251078761435</v>
      </c>
      <c r="U104" s="120">
        <v>17.057172077043248</v>
      </c>
      <c r="V104" s="19">
        <f t="shared" si="1"/>
        <v>13.880277112390734</v>
      </c>
    </row>
    <row r="105" spans="1:22">
      <c r="A105" s="111" t="s">
        <v>134</v>
      </c>
      <c r="B105" s="111" t="s">
        <v>697</v>
      </c>
      <c r="C105" s="112">
        <v>443664778</v>
      </c>
      <c r="D105" s="112">
        <v>44000000</v>
      </c>
      <c r="E105" s="113">
        <v>65.525968760494393</v>
      </c>
      <c r="F105" s="113">
        <v>59.331735567271274</v>
      </c>
      <c r="G105" s="112">
        <v>22.200189999999999</v>
      </c>
      <c r="H105" s="113">
        <v>23.4</v>
      </c>
      <c r="I105" s="113">
        <v>0.59295225202660617</v>
      </c>
      <c r="J105" s="112">
        <v>-36555570</v>
      </c>
      <c r="K105" s="113">
        <v>-30.211538214285813</v>
      </c>
      <c r="L105" s="113">
        <v>909.09090909090912</v>
      </c>
      <c r="M105" s="113">
        <v>50.45</v>
      </c>
      <c r="N105" s="114">
        <v>10.941316003748438</v>
      </c>
      <c r="O105" s="115">
        <v>1722.1964479216692</v>
      </c>
      <c r="P105" s="114">
        <v>57.406548264055644</v>
      </c>
      <c r="Q105" s="20">
        <v>45.140428253206871</v>
      </c>
      <c r="R105" s="20">
        <v>64.69359216536823</v>
      </c>
      <c r="S105" s="20">
        <v>47.710516164912832</v>
      </c>
      <c r="T105" s="118">
        <v>-10.403808243274213</v>
      </c>
      <c r="U105" s="120">
        <v>-7.6253894199304639</v>
      </c>
      <c r="V105" s="19">
        <f t="shared" si="1"/>
        <v>14.546889564170399</v>
      </c>
    </row>
    <row r="106" spans="1:22">
      <c r="A106" s="100" t="s">
        <v>87</v>
      </c>
      <c r="B106" s="40" t="s">
        <v>255</v>
      </c>
      <c r="C106" s="41">
        <v>3143931773</v>
      </c>
      <c r="D106" s="41">
        <v>119000000</v>
      </c>
      <c r="E106" s="42">
        <v>59.479475010123856</v>
      </c>
      <c r="F106" s="42">
        <v>16.716639501454107</v>
      </c>
      <c r="G106" s="41">
        <v>24.496238000000002</v>
      </c>
      <c r="H106" s="42">
        <v>24.56</v>
      </c>
      <c r="I106" s="42">
        <v>-0.55764110361909758</v>
      </c>
      <c r="J106" s="41">
        <v>-54968460</v>
      </c>
      <c r="K106" s="42">
        <v>-64.72984689765731</v>
      </c>
      <c r="L106" s="42">
        <v>336.1344537815126</v>
      </c>
      <c r="M106" s="42">
        <v>20.58</v>
      </c>
      <c r="N106" s="43">
        <v>16.978167674945848</v>
      </c>
      <c r="O106" s="44">
        <v>163.14283031731577</v>
      </c>
      <c r="P106" s="43">
        <v>5.4380943439105254</v>
      </c>
      <c r="Q106" s="20">
        <v>40.868249821685588</v>
      </c>
      <c r="R106" s="20">
        <v>42.561998630949809</v>
      </c>
      <c r="S106" s="20">
        <v>42.182384817612373</v>
      </c>
      <c r="T106" s="118">
        <v>-18.34519011688009</v>
      </c>
      <c r="U106" s="120">
        <v>-21.382726639014145</v>
      </c>
      <c r="V106" s="19">
        <f t="shared" si="1"/>
        <v>14.570233759630463</v>
      </c>
    </row>
    <row r="107" spans="1:22">
      <c r="A107" s="100" t="s">
        <v>70</v>
      </c>
      <c r="B107" s="25" t="s">
        <v>376</v>
      </c>
      <c r="C107" s="26">
        <v>2433900313</v>
      </c>
      <c r="D107" s="26">
        <v>128172525</v>
      </c>
      <c r="E107" s="27">
        <v>49.801715638532578</v>
      </c>
      <c r="F107" s="27">
        <v>13.472683473628736</v>
      </c>
      <c r="G107" s="26">
        <v>29.906797999999998</v>
      </c>
      <c r="H107" s="27">
        <v>28.92</v>
      </c>
      <c r="I107" s="27">
        <v>-0.830053604337742</v>
      </c>
      <c r="J107" s="26">
        <v>-9819135</v>
      </c>
      <c r="K107" s="27">
        <v>-376.45837785100213</v>
      </c>
      <c r="L107" s="27">
        <v>312.07936334249479</v>
      </c>
      <c r="M107" s="27">
        <v>23.33</v>
      </c>
      <c r="N107" s="28">
        <v>24.135031883223597</v>
      </c>
      <c r="O107" s="29">
        <v>143.00606627988429</v>
      </c>
      <c r="P107" s="28">
        <v>4.7668688759961428</v>
      </c>
      <c r="Q107" s="20">
        <v>47.296585213485848</v>
      </c>
      <c r="R107" s="20">
        <v>45.92760448821199</v>
      </c>
      <c r="S107" s="20">
        <v>48.445529902191758</v>
      </c>
      <c r="T107" s="118">
        <v>-11.764040466939782</v>
      </c>
      <c r="U107" s="120">
        <v>8.4950249280835521</v>
      </c>
      <c r="V107" s="19">
        <f t="shared" si="1"/>
        <v>14.894098496550349</v>
      </c>
    </row>
    <row r="108" spans="1:22">
      <c r="A108" s="70" t="s">
        <v>709</v>
      </c>
      <c r="B108" s="70" t="s">
        <v>699</v>
      </c>
      <c r="C108" s="71">
        <v>5985751000</v>
      </c>
      <c r="D108" s="71">
        <v>397500000</v>
      </c>
      <c r="E108" s="72">
        <v>45.183759185745288</v>
      </c>
      <c r="F108" s="72">
        <v>3.7490050933228196</v>
      </c>
      <c r="G108" s="71">
        <v>33.254894999999998</v>
      </c>
      <c r="H108" s="72">
        <v>26.46</v>
      </c>
      <c r="I108" s="72">
        <v>-1.0828180055898216</v>
      </c>
      <c r="J108" s="71">
        <v>682431000</v>
      </c>
      <c r="K108" s="72">
        <v>17.660686574906475</v>
      </c>
      <c r="L108" s="72">
        <v>100.62893081761007</v>
      </c>
      <c r="M108" s="72">
        <v>8.36</v>
      </c>
      <c r="N108" s="73">
        <v>0</v>
      </c>
      <c r="O108" s="74">
        <v>883.66423679038348</v>
      </c>
      <c r="P108" s="73">
        <v>29.455474559679448</v>
      </c>
      <c r="Q108" s="20">
        <v>36.017139360182661</v>
      </c>
      <c r="R108" s="20">
        <v>50.186525576819825</v>
      </c>
      <c r="S108" s="20">
        <v>52.48723126441336</v>
      </c>
      <c r="T108" s="118">
        <v>-10.878887859043864</v>
      </c>
      <c r="U108" s="120">
        <v>23.527713687157039</v>
      </c>
      <c r="V108" s="19">
        <f t="shared" si="1"/>
        <v>15.02581167427245</v>
      </c>
    </row>
    <row r="109" spans="1:22">
      <c r="A109" s="30" t="s">
        <v>38</v>
      </c>
      <c r="B109" s="30" t="s">
        <v>605</v>
      </c>
      <c r="C109" s="31">
        <v>-97528469</v>
      </c>
      <c r="D109" s="31">
        <v>42000000</v>
      </c>
      <c r="E109" s="32">
        <v>90.164536754897171</v>
      </c>
      <c r="F109" s="32">
        <v>86.843636110048905</v>
      </c>
      <c r="G109" s="31">
        <v>17.263808999999998</v>
      </c>
      <c r="H109" s="32">
        <v>20.38</v>
      </c>
      <c r="I109" s="32">
        <v>-0.441182272955146</v>
      </c>
      <c r="J109" s="31">
        <v>-153589200</v>
      </c>
      <c r="K109" s="32">
        <v>-6.7598503019743577</v>
      </c>
      <c r="L109" s="32">
        <v>952.38095238095241</v>
      </c>
      <c r="M109" s="32">
        <v>41.1</v>
      </c>
      <c r="N109" s="33">
        <v>102.06882631398656</v>
      </c>
      <c r="O109" s="34">
        <v>1397.0495589837406</v>
      </c>
      <c r="P109" s="33">
        <v>46.568318632791353</v>
      </c>
      <c r="Q109" s="20">
        <v>31.746045513866719</v>
      </c>
      <c r="R109" s="20">
        <v>44.75101595911547</v>
      </c>
      <c r="S109" s="20">
        <v>42.030918818560529</v>
      </c>
      <c r="T109" s="118">
        <v>-26.553070953300164</v>
      </c>
      <c r="U109" s="120">
        <v>-16.303484733566904</v>
      </c>
      <c r="V109" s="19">
        <f t="shared" si="1"/>
        <v>15.565833411100243</v>
      </c>
    </row>
    <row r="110" spans="1:22">
      <c r="A110" s="40" t="s">
        <v>166</v>
      </c>
      <c r="B110" s="40" t="s">
        <v>255</v>
      </c>
      <c r="C110" s="41">
        <v>8044975103</v>
      </c>
      <c r="D110" s="41">
        <v>135000000</v>
      </c>
      <c r="E110" s="42">
        <v>19.25205552512287</v>
      </c>
      <c r="F110" s="42">
        <v>5.2046649162267826</v>
      </c>
      <c r="G110" s="41">
        <v>82.584238999999997</v>
      </c>
      <c r="H110" s="42">
        <v>25.94</v>
      </c>
      <c r="I110" s="42">
        <v>-0.95531429621722452</v>
      </c>
      <c r="J110" s="41">
        <v>-3113021</v>
      </c>
      <c r="K110" s="42">
        <v>-1188.2348368353441</v>
      </c>
      <c r="L110" s="42">
        <v>296.2962962962963</v>
      </c>
      <c r="M110" s="42">
        <v>61.17</v>
      </c>
      <c r="N110" s="43">
        <v>47.132455057654646</v>
      </c>
      <c r="O110" s="44">
        <v>228.56790231988543</v>
      </c>
      <c r="P110" s="43">
        <v>7.6189300773295141</v>
      </c>
      <c r="Q110" s="20">
        <v>38.163173781279042</v>
      </c>
      <c r="R110" s="20">
        <v>48.085519210126023</v>
      </c>
      <c r="S110" s="20">
        <v>45.277626196435101</v>
      </c>
      <c r="T110" s="118">
        <v>-27.563535824097798</v>
      </c>
      <c r="U110" s="120">
        <v>3.7476572814534137</v>
      </c>
      <c r="V110" s="19">
        <f t="shared" si="1"/>
        <v>15.899163547280175</v>
      </c>
    </row>
    <row r="111" spans="1:22">
      <c r="A111" s="100" t="s">
        <v>282</v>
      </c>
      <c r="B111" s="50" t="s">
        <v>355</v>
      </c>
      <c r="C111" s="51">
        <v>2080371258</v>
      </c>
      <c r="D111" s="51">
        <v>100000000</v>
      </c>
      <c r="E111" s="52">
        <v>31.652125416482619</v>
      </c>
      <c r="F111" s="52">
        <v>11.443284676964071</v>
      </c>
      <c r="G111" s="51">
        <v>50.595194999999997</v>
      </c>
      <c r="H111" s="52">
        <v>19.37</v>
      </c>
      <c r="I111" s="52">
        <v>-0.94487832809760874</v>
      </c>
      <c r="J111" s="51">
        <v>-1143427000</v>
      </c>
      <c r="K111" s="52">
        <v>-2.4190438042830893</v>
      </c>
      <c r="L111" s="52">
        <v>400</v>
      </c>
      <c r="M111" s="52">
        <v>50.59</v>
      </c>
      <c r="N111" s="53">
        <v>31.807439687424072</v>
      </c>
      <c r="O111" s="54">
        <v>110.1088341402712</v>
      </c>
      <c r="P111" s="53">
        <v>3.6702944713423733</v>
      </c>
      <c r="Q111" s="20">
        <v>26.552764782139555</v>
      </c>
      <c r="R111" s="20">
        <v>43.587317637416582</v>
      </c>
      <c r="S111" s="20">
        <v>42.909461377482643</v>
      </c>
      <c r="T111" s="118">
        <v>-37.83807855881328</v>
      </c>
      <c r="U111" s="120">
        <v>-19.448507911420769</v>
      </c>
      <c r="V111" s="19">
        <f t="shared" si="1"/>
        <v>16.014454576113941</v>
      </c>
    </row>
    <row r="112" spans="1:22">
      <c r="A112" s="80" t="s">
        <v>183</v>
      </c>
      <c r="B112" s="80" t="s">
        <v>352</v>
      </c>
      <c r="C112" s="81">
        <v>130759168</v>
      </c>
      <c r="D112" s="81">
        <v>80476074</v>
      </c>
      <c r="E112" s="82">
        <v>60.804724445336724</v>
      </c>
      <c r="F112" s="82">
        <v>28.598136195607211</v>
      </c>
      <c r="G112" s="81">
        <v>26.361856</v>
      </c>
      <c r="H112" s="82">
        <v>23.62</v>
      </c>
      <c r="I112" s="82">
        <v>-0.51819414585792956</v>
      </c>
      <c r="J112" s="81">
        <v>-191614400</v>
      </c>
      <c r="K112" s="82">
        <v>-11.096127822334855</v>
      </c>
      <c r="L112" s="82">
        <v>497.04213950596051</v>
      </c>
      <c r="M112" s="82">
        <v>32.75</v>
      </c>
      <c r="N112" s="83">
        <v>99.461073524745089</v>
      </c>
      <c r="O112" s="84">
        <v>369.96561834245568</v>
      </c>
      <c r="P112" s="83">
        <v>12.332187278081856</v>
      </c>
      <c r="Q112" s="20">
        <v>40.445371334166261</v>
      </c>
      <c r="R112" s="20">
        <v>42.586297515948161</v>
      </c>
      <c r="S112" s="20">
        <v>43.420222707669978</v>
      </c>
      <c r="T112" s="118">
        <v>-15.345938995942028</v>
      </c>
      <c r="U112" s="120">
        <v>-10.38170363287712</v>
      </c>
      <c r="V112" s="19">
        <f t="shared" si="1"/>
        <v>16.029253899476466</v>
      </c>
    </row>
    <row r="113" spans="1:22">
      <c r="A113" s="100" t="s">
        <v>177</v>
      </c>
      <c r="B113" s="40" t="s">
        <v>255</v>
      </c>
      <c r="C113" s="41">
        <v>2673958636</v>
      </c>
      <c r="D113" s="41">
        <v>190370946</v>
      </c>
      <c r="E113" s="42">
        <v>21.80652279359801</v>
      </c>
      <c r="F113" s="42">
        <v>4.5347401441112165</v>
      </c>
      <c r="G113" s="41">
        <v>74.278114000000002</v>
      </c>
      <c r="H113" s="42">
        <v>16.920000000000002</v>
      </c>
      <c r="I113" s="42">
        <v>8.3566358262405771E-2</v>
      </c>
      <c r="J113" s="41">
        <v>39125367</v>
      </c>
      <c r="K113" s="42">
        <v>122.90670896454466</v>
      </c>
      <c r="L113" s="42">
        <v>210.11609618202979</v>
      </c>
      <c r="M113" s="42">
        <v>39.01</v>
      </c>
      <c r="N113" s="43">
        <v>43.052176938168252</v>
      </c>
      <c r="O113" s="44">
        <v>1941.9023153402406</v>
      </c>
      <c r="P113" s="43">
        <v>64.730077178008017</v>
      </c>
      <c r="Q113" s="20">
        <v>46.716451619086918</v>
      </c>
      <c r="R113" s="20">
        <v>57.892151955375574</v>
      </c>
      <c r="S113" s="20">
        <v>52.251105076535616</v>
      </c>
      <c r="T113" s="118">
        <v>-3.5575842351009257</v>
      </c>
      <c r="U113" s="120">
        <v>17.62481235250597</v>
      </c>
      <c r="V113" s="19">
        <f t="shared" si="1"/>
        <v>16.197473860064715</v>
      </c>
    </row>
    <row r="114" spans="1:22">
      <c r="A114" s="100" t="s">
        <v>335</v>
      </c>
      <c r="B114" s="50" t="s">
        <v>355</v>
      </c>
      <c r="C114" s="51">
        <v>447890029</v>
      </c>
      <c r="D114" s="51">
        <v>31862500</v>
      </c>
      <c r="E114" s="52">
        <v>54.760794139985201</v>
      </c>
      <c r="F114" s="52">
        <v>53.341393007406367</v>
      </c>
      <c r="G114" s="51">
        <v>29.645479000000002</v>
      </c>
      <c r="H114" s="52">
        <v>22.72</v>
      </c>
      <c r="I114" s="52">
        <v>-2.590143022921044</v>
      </c>
      <c r="J114" s="51">
        <v>-12400270</v>
      </c>
      <c r="K114" s="52">
        <v>-82.789306200590786</v>
      </c>
      <c r="L114" s="52">
        <v>1255.3942722636327</v>
      </c>
      <c r="M114" s="52">
        <v>93.04</v>
      </c>
      <c r="N114" s="53">
        <v>40.883360709649878</v>
      </c>
      <c r="O114" s="54">
        <v>409.40108606370416</v>
      </c>
      <c r="P114" s="53">
        <v>13.646702868790138</v>
      </c>
      <c r="Q114" s="20">
        <v>36.24069697441</v>
      </c>
      <c r="R114" s="20">
        <v>60.06870529191162</v>
      </c>
      <c r="S114" s="20">
        <v>45.458307569199043</v>
      </c>
      <c r="T114" s="118">
        <v>-33.911170162624025</v>
      </c>
      <c r="U114" s="120">
        <v>7.1835617133958252</v>
      </c>
      <c r="V114" s="19">
        <f t="shared" si="1"/>
        <v>16.234099727002544</v>
      </c>
    </row>
    <row r="115" spans="1:22">
      <c r="A115" s="100" t="s">
        <v>53</v>
      </c>
      <c r="B115" s="45" t="s">
        <v>375</v>
      </c>
      <c r="C115" s="46">
        <v>1141807084</v>
      </c>
      <c r="D115" s="46">
        <v>170000000</v>
      </c>
      <c r="E115" s="47">
        <v>29.343050617099756</v>
      </c>
      <c r="F115" s="47">
        <v>4.4670336464955174</v>
      </c>
      <c r="G115" s="46">
        <v>55.376739000000001</v>
      </c>
      <c r="H115" s="47">
        <v>20.6</v>
      </c>
      <c r="I115" s="47">
        <v>-3.7460577095293783</v>
      </c>
      <c r="J115" s="46">
        <v>24922952</v>
      </c>
      <c r="K115" s="47">
        <v>263.56428403826322</v>
      </c>
      <c r="L115" s="47">
        <v>235.29411764705881</v>
      </c>
      <c r="M115" s="47">
        <v>32.57</v>
      </c>
      <c r="N115" s="48">
        <v>67.602118559514665</v>
      </c>
      <c r="O115" s="49">
        <v>268.12955872990312</v>
      </c>
      <c r="P115" s="48">
        <v>8.9376519576634372</v>
      </c>
      <c r="Q115" s="20">
        <v>40.436336664839111</v>
      </c>
      <c r="R115" s="20">
        <v>31.261660859974842</v>
      </c>
      <c r="S115" s="20">
        <v>47.51447633962745</v>
      </c>
      <c r="T115" s="118">
        <v>-52.214585228911865</v>
      </c>
      <c r="U115" s="118">
        <v>32.895019429749368</v>
      </c>
      <c r="V115" s="19">
        <f t="shared" si="1"/>
        <v>16.249224554869222</v>
      </c>
    </row>
    <row r="116" spans="1:22">
      <c r="A116" s="100" t="s">
        <v>153</v>
      </c>
      <c r="B116" s="50" t="s">
        <v>355</v>
      </c>
      <c r="C116" s="51">
        <v>824789585</v>
      </c>
      <c r="D116" s="51">
        <v>171222156</v>
      </c>
      <c r="E116" s="52">
        <v>15.03878336449036</v>
      </c>
      <c r="F116" s="52">
        <v>4.2267562047740137</v>
      </c>
      <c r="G116" s="51">
        <v>111.579138</v>
      </c>
      <c r="H116" s="52">
        <v>24.8</v>
      </c>
      <c r="I116" s="52">
        <v>1.1481041115001993</v>
      </c>
      <c r="J116" s="51">
        <v>3224393</v>
      </c>
      <c r="K116" s="52">
        <v>1103.462388424736</v>
      </c>
      <c r="L116" s="52">
        <v>233.61462636879773</v>
      </c>
      <c r="M116" s="52">
        <v>65.16</v>
      </c>
      <c r="N116" s="53">
        <v>37.268274537600654</v>
      </c>
      <c r="O116" s="54">
        <v>2465.0202818317189</v>
      </c>
      <c r="P116" s="53">
        <v>82.167342727723963</v>
      </c>
      <c r="Q116" s="20">
        <v>60.840886276693041</v>
      </c>
      <c r="R116" s="20">
        <v>50.60631585530102</v>
      </c>
      <c r="S116" s="20">
        <v>70.442341942612572</v>
      </c>
      <c r="T116" s="120">
        <v>30.158257007314688</v>
      </c>
      <c r="U116" s="118">
        <v>36.068415926638707</v>
      </c>
      <c r="V116" s="19">
        <f t="shared" si="1"/>
        <v>16.780144843785742</v>
      </c>
    </row>
    <row r="117" spans="1:22">
      <c r="A117" s="55" t="s">
        <v>66</v>
      </c>
      <c r="B117" s="55" t="s">
        <v>356</v>
      </c>
      <c r="C117" s="56">
        <v>1306156803</v>
      </c>
      <c r="D117" s="56">
        <v>99687500</v>
      </c>
      <c r="E117" s="57">
        <v>68.701745477337255</v>
      </c>
      <c r="F117" s="57">
        <v>25.928183390000168</v>
      </c>
      <c r="G117" s="56">
        <v>24.468298000000001</v>
      </c>
      <c r="H117" s="57">
        <v>21.58</v>
      </c>
      <c r="I117" s="57">
        <v>-1.0361931387244034</v>
      </c>
      <c r="J117" s="56">
        <v>-162987300</v>
      </c>
      <c r="K117" s="57">
        <v>-16.257056531398458</v>
      </c>
      <c r="L117" s="57">
        <v>401.2539184952978</v>
      </c>
      <c r="M117" s="57">
        <v>24.54</v>
      </c>
      <c r="N117" s="58">
        <v>75.860049402761945</v>
      </c>
      <c r="O117" s="59">
        <v>133.16267585632266</v>
      </c>
      <c r="P117" s="58">
        <v>4.4387558618774223</v>
      </c>
      <c r="Q117" s="20">
        <v>41.123475347485801</v>
      </c>
      <c r="R117" s="20">
        <v>39.301240538019222</v>
      </c>
      <c r="S117" s="20">
        <v>47.210804163591163</v>
      </c>
      <c r="T117" s="118">
        <v>-19.550904221830976</v>
      </c>
      <c r="U117" s="120">
        <v>12.761997863454759</v>
      </c>
      <c r="V117" s="19">
        <f t="shared" si="1"/>
        <v>16.810147814596402</v>
      </c>
    </row>
    <row r="118" spans="1:22">
      <c r="A118" s="25" t="s">
        <v>757</v>
      </c>
      <c r="B118" s="25" t="s">
        <v>376</v>
      </c>
      <c r="C118" s="26">
        <v>903452863</v>
      </c>
      <c r="D118" s="26">
        <v>49875000</v>
      </c>
      <c r="E118" s="27">
        <v>46.01704390258633</v>
      </c>
      <c r="F118" s="27">
        <v>37.969032789864649</v>
      </c>
      <c r="G118" s="26">
        <v>37.056989999999999</v>
      </c>
      <c r="H118" s="27">
        <v>21.98</v>
      </c>
      <c r="I118" s="27">
        <v>-0.43978547194917894</v>
      </c>
      <c r="J118" s="26">
        <v>-3766086</v>
      </c>
      <c r="K118" s="27">
        <v>-321.80956568702891</v>
      </c>
      <c r="L118" s="27">
        <v>802.00501253132836</v>
      </c>
      <c r="M118" s="27">
        <v>74.290000000000006</v>
      </c>
      <c r="N118" s="28">
        <v>9.0611392962528559</v>
      </c>
      <c r="O118" s="29">
        <v>665.84424669337818</v>
      </c>
      <c r="P118" s="28">
        <v>22.194808223112606</v>
      </c>
      <c r="Q118" s="20">
        <v>49.921477551839786</v>
      </c>
      <c r="R118" s="20">
        <v>64.942224363412578</v>
      </c>
      <c r="S118" s="20">
        <v>48.84587562801827</v>
      </c>
      <c r="T118" s="118">
        <v>-16.703961639049467</v>
      </c>
      <c r="U118" s="120">
        <v>18.017682266733672</v>
      </c>
      <c r="V118" s="19">
        <f t="shared" si="1"/>
        <v>17.052531357277026</v>
      </c>
    </row>
    <row r="119" spans="1:22">
      <c r="A119" s="35" t="s">
        <v>103</v>
      </c>
      <c r="B119" s="35" t="s">
        <v>200</v>
      </c>
      <c r="C119" s="36">
        <v>739485696</v>
      </c>
      <c r="D119" s="36">
        <v>71250000</v>
      </c>
      <c r="E119" s="37">
        <v>93.171273549403352</v>
      </c>
      <c r="F119" s="37">
        <v>54.395465773070235</v>
      </c>
      <c r="G119" s="36">
        <v>18.348433</v>
      </c>
      <c r="H119" s="37">
        <v>24.1</v>
      </c>
      <c r="I119" s="37">
        <v>-0.51619007903028091</v>
      </c>
      <c r="J119" s="36">
        <v>-39764610</v>
      </c>
      <c r="K119" s="37">
        <v>-43.074734041148652</v>
      </c>
      <c r="L119" s="37">
        <v>561.40350877192986</v>
      </c>
      <c r="M119" s="37">
        <v>25.75</v>
      </c>
      <c r="N119" s="38">
        <v>89.410013938106616</v>
      </c>
      <c r="O119" s="39">
        <v>273.85604267761767</v>
      </c>
      <c r="P119" s="38">
        <v>9.1285347559205885</v>
      </c>
      <c r="Q119" s="20">
        <v>72.301696579441426</v>
      </c>
      <c r="R119" s="20">
        <v>63.4307820751782</v>
      </c>
      <c r="S119" s="20">
        <v>58.09097065323995</v>
      </c>
      <c r="T119" s="118">
        <v>23.12459943139821</v>
      </c>
      <c r="U119" s="120">
        <v>12.521261194585662</v>
      </c>
      <c r="V119" s="19">
        <f t="shared" si="1"/>
        <v>17.095468702458994</v>
      </c>
    </row>
    <row r="120" spans="1:22">
      <c r="A120" s="35" t="s">
        <v>361</v>
      </c>
      <c r="B120" s="35" t="s">
        <v>200</v>
      </c>
      <c r="C120" s="36">
        <v>6812645348</v>
      </c>
      <c r="D120" s="36">
        <v>324000000</v>
      </c>
      <c r="E120" s="37">
        <v>53.868590611392023</v>
      </c>
      <c r="F120" s="37">
        <v>6.509830937115348</v>
      </c>
      <c r="G120" s="36">
        <v>32.008808999999999</v>
      </c>
      <c r="H120" s="37">
        <v>22.24</v>
      </c>
      <c r="I120" s="37">
        <v>-0.81876146426722229</v>
      </c>
      <c r="J120" s="36">
        <v>-40736810</v>
      </c>
      <c r="K120" s="37">
        <v>-203.1322531145664</v>
      </c>
      <c r="L120" s="37">
        <v>123.45679012345678</v>
      </c>
      <c r="M120" s="37">
        <v>9.8699999999999992</v>
      </c>
      <c r="N120" s="38">
        <v>66.348617699494284</v>
      </c>
      <c r="O120" s="39">
        <v>431.45731748223704</v>
      </c>
      <c r="P120" s="38">
        <v>14.381910582741234</v>
      </c>
      <c r="Q120" s="20">
        <v>31.572850172125872</v>
      </c>
      <c r="R120" s="20">
        <v>51.423091336271057</v>
      </c>
      <c r="S120" s="20">
        <v>45.535149068614452</v>
      </c>
      <c r="T120" s="118">
        <v>-15.990652966995285</v>
      </c>
      <c r="U120" s="120">
        <v>-5.0346269921048403</v>
      </c>
      <c r="V120" s="19">
        <f t="shared" si="1"/>
        <v>17.242694279792403</v>
      </c>
    </row>
    <row r="121" spans="1:22">
      <c r="A121" s="100" t="s">
        <v>443</v>
      </c>
      <c r="B121" s="85" t="s">
        <v>607</v>
      </c>
      <c r="C121" s="86">
        <v>9403353877</v>
      </c>
      <c r="D121" s="86">
        <v>244750000</v>
      </c>
      <c r="E121" s="87">
        <v>36.069105247804629</v>
      </c>
      <c r="F121" s="87">
        <v>6.4978490537269664</v>
      </c>
      <c r="G121" s="86">
        <v>49.484341999999998</v>
      </c>
      <c r="H121" s="87">
        <v>20.48</v>
      </c>
      <c r="I121" s="87">
        <v>-0.26081316921577269</v>
      </c>
      <c r="J121" s="86">
        <v>1286101</v>
      </c>
      <c r="K121" s="87">
        <v>4316.0918154950505</v>
      </c>
      <c r="L121" s="87">
        <v>163.43207354443311</v>
      </c>
      <c r="M121" s="87">
        <v>20.21</v>
      </c>
      <c r="N121" s="88">
        <v>38.207450650754851</v>
      </c>
      <c r="O121" s="89">
        <v>179.11966239707317</v>
      </c>
      <c r="P121" s="88">
        <v>5.9706554132357725</v>
      </c>
      <c r="Q121" s="20">
        <v>34.514071662605893</v>
      </c>
      <c r="R121" s="20">
        <v>58.012506536197002</v>
      </c>
      <c r="S121" s="20">
        <v>46.028583023314688</v>
      </c>
      <c r="T121" s="118">
        <v>-14.162752486319654</v>
      </c>
      <c r="U121" s="120">
        <v>7.6209167929232891</v>
      </c>
      <c r="V121" s="19">
        <f t="shared" si="1"/>
        <v>17.848559397163591</v>
      </c>
    </row>
    <row r="122" spans="1:22">
      <c r="A122" s="100" t="s">
        <v>542</v>
      </c>
      <c r="B122" s="45" t="s">
        <v>375</v>
      </c>
      <c r="C122" s="46">
        <v>7612948946</v>
      </c>
      <c r="D122" s="46">
        <v>300500000</v>
      </c>
      <c r="E122" s="47">
        <v>20.203082027034377</v>
      </c>
      <c r="F122" s="47">
        <v>2.7307698686638404</v>
      </c>
      <c r="G122" s="46">
        <v>89.692524000000006</v>
      </c>
      <c r="H122" s="47">
        <v>21.98</v>
      </c>
      <c r="I122" s="47">
        <v>-0.63194635551752754</v>
      </c>
      <c r="J122" s="46">
        <v>-43800000</v>
      </c>
      <c r="K122" s="47">
        <v>-168.91118721461189</v>
      </c>
      <c r="L122" s="47">
        <v>133.11148086522462</v>
      </c>
      <c r="M122" s="47">
        <v>29.84</v>
      </c>
      <c r="N122" s="48">
        <v>27.2664171710788</v>
      </c>
      <c r="O122" s="49">
        <v>119.47912084727957</v>
      </c>
      <c r="P122" s="48">
        <v>3.982637361575986</v>
      </c>
      <c r="Q122" s="20">
        <v>40.282915455632825</v>
      </c>
      <c r="R122" s="20">
        <v>38.183292963281509</v>
      </c>
      <c r="S122" s="20">
        <v>38.383473211084862</v>
      </c>
      <c r="T122" s="118">
        <v>-13.954234683454345</v>
      </c>
      <c r="U122" s="118"/>
      <c r="V122" s="19">
        <f t="shared" si="1"/>
        <v>18.120654195837496</v>
      </c>
    </row>
    <row r="123" spans="1:22">
      <c r="A123" s="60" t="s">
        <v>289</v>
      </c>
      <c r="B123" s="60" t="s">
        <v>287</v>
      </c>
      <c r="C123" s="61">
        <v>4489506254</v>
      </c>
      <c r="D123" s="61">
        <v>100000000</v>
      </c>
      <c r="E123" s="62">
        <v>50.984289955814468</v>
      </c>
      <c r="F123" s="62">
        <v>20.742184685034363</v>
      </c>
      <c r="G123" s="61">
        <v>35.895862999999999</v>
      </c>
      <c r="H123" s="62">
        <v>2.17</v>
      </c>
      <c r="I123" s="62">
        <v>-2.0714464475998824</v>
      </c>
      <c r="J123" s="61">
        <v>-107910100</v>
      </c>
      <c r="K123" s="62">
        <v>-22.778220018330074</v>
      </c>
      <c r="L123" s="62">
        <v>400</v>
      </c>
      <c r="M123" s="62">
        <v>35.89</v>
      </c>
      <c r="N123" s="63">
        <v>14.665780125180868</v>
      </c>
      <c r="O123" s="64">
        <v>172.92688286013717</v>
      </c>
      <c r="P123" s="63">
        <v>5.7642294286712392</v>
      </c>
      <c r="Q123" s="20">
        <v>36.455005404248737</v>
      </c>
      <c r="R123" s="20">
        <v>54.710770170960124</v>
      </c>
      <c r="S123" s="20">
        <v>44.881775759126725</v>
      </c>
      <c r="T123" s="118">
        <v>-55.327412296747518</v>
      </c>
      <c r="U123" s="118">
        <v>23.182156882532468</v>
      </c>
      <c r="V123" s="19">
        <f t="shared" si="1"/>
        <v>18.301250874061921</v>
      </c>
    </row>
    <row r="124" spans="1:22">
      <c r="A124" s="100" t="s">
        <v>48</v>
      </c>
      <c r="B124" s="35" t="s">
        <v>200</v>
      </c>
      <c r="C124" s="36">
        <v>4404805235</v>
      </c>
      <c r="D124" s="36">
        <v>385499653</v>
      </c>
      <c r="E124" s="37">
        <v>24.875490573598348</v>
      </c>
      <c r="F124" s="37">
        <v>3.3872923621690689</v>
      </c>
      <c r="G124" s="36">
        <v>74.176674000000006</v>
      </c>
      <c r="H124" s="37">
        <v>24.34</v>
      </c>
      <c r="I124" s="37">
        <v>1.4207676890857961</v>
      </c>
      <c r="J124" s="36">
        <v>-306785100</v>
      </c>
      <c r="K124" s="37">
        <v>-23.937826149314294</v>
      </c>
      <c r="L124" s="37">
        <v>103.76144229629178</v>
      </c>
      <c r="M124" s="37">
        <v>19.239999999999998</v>
      </c>
      <c r="N124" s="38">
        <v>25.79853448839917</v>
      </c>
      <c r="O124" s="39">
        <v>2968.2609732690808</v>
      </c>
      <c r="P124" s="38">
        <v>98.94203244230269</v>
      </c>
      <c r="Q124" s="20">
        <v>56.394262061503909</v>
      </c>
      <c r="R124" s="20">
        <v>32.297324988452488</v>
      </c>
      <c r="S124" s="20">
        <v>62.168212820633237</v>
      </c>
      <c r="T124" s="120">
        <v>46.076261170348296</v>
      </c>
      <c r="U124" s="120">
        <v>0.40723270200352601</v>
      </c>
      <c r="V124" s="19">
        <f t="shared" si="1"/>
        <v>18.45181154867878</v>
      </c>
    </row>
    <row r="125" spans="1:22">
      <c r="A125" s="100" t="s">
        <v>343</v>
      </c>
      <c r="B125" s="60" t="s">
        <v>287</v>
      </c>
      <c r="C125" s="61">
        <v>4894491923</v>
      </c>
      <c r="D125" s="61">
        <v>81950000</v>
      </c>
      <c r="E125" s="62">
        <v>38.466464092265483</v>
      </c>
      <c r="F125" s="62">
        <v>18.972895470421797</v>
      </c>
      <c r="G125" s="61">
        <v>48.191560000000003</v>
      </c>
      <c r="H125" s="62">
        <v>30.8</v>
      </c>
      <c r="I125" s="62">
        <v>-2.1152490086768729</v>
      </c>
      <c r="J125" s="61">
        <v>52632181</v>
      </c>
      <c r="K125" s="62">
        <v>38.520976339551652</v>
      </c>
      <c r="L125" s="62">
        <v>488.10250152532029</v>
      </c>
      <c r="M125" s="62">
        <v>58.8</v>
      </c>
      <c r="N125" s="63">
        <v>20.919036814252596</v>
      </c>
      <c r="O125" s="64">
        <v>330.85207100370184</v>
      </c>
      <c r="P125" s="63">
        <v>11.028402366790061</v>
      </c>
      <c r="Q125" s="20">
        <v>76.352631952309224</v>
      </c>
      <c r="R125" s="20">
        <v>41.847335343299257</v>
      </c>
      <c r="S125" s="20">
        <v>53.683770660190483</v>
      </c>
      <c r="T125" s="118">
        <v>11.526064222372305</v>
      </c>
      <c r="U125" s="120">
        <v>11.180971336953398</v>
      </c>
      <c r="V125" s="19">
        <f t="shared" si="1"/>
        <v>18.537589122902578</v>
      </c>
    </row>
    <row r="126" spans="1:22">
      <c r="A126" s="70" t="s">
        <v>475</v>
      </c>
      <c r="B126" s="70" t="s">
        <v>221</v>
      </c>
      <c r="C126" s="71">
        <v>13860116923</v>
      </c>
      <c r="D126" s="71">
        <v>200000000</v>
      </c>
      <c r="E126" s="72">
        <v>37.73607689706806</v>
      </c>
      <c r="F126" s="72">
        <v>8.341307890598598</v>
      </c>
      <c r="G126" s="71">
        <v>49.455556000000001</v>
      </c>
      <c r="H126" s="72">
        <v>22.32</v>
      </c>
      <c r="I126" s="72">
        <v>-0.59946425012056181</v>
      </c>
      <c r="J126" s="71">
        <v>-174076000</v>
      </c>
      <c r="K126" s="72">
        <v>-25.988648636227854</v>
      </c>
      <c r="L126" s="72">
        <v>200</v>
      </c>
      <c r="M126" s="72">
        <v>24.72</v>
      </c>
      <c r="N126" s="73">
        <v>27.525613905649237</v>
      </c>
      <c r="O126" s="74">
        <v>214.68123666633403</v>
      </c>
      <c r="P126" s="73">
        <v>7.156041222211134</v>
      </c>
      <c r="Q126" s="20">
        <v>35.863980237000469</v>
      </c>
      <c r="R126" s="20">
        <v>50.589345984179324</v>
      </c>
      <c r="S126" s="20">
        <v>42.901590612304304</v>
      </c>
      <c r="T126" s="118">
        <v>-19.096046246740208</v>
      </c>
      <c r="U126" s="120">
        <v>-5.1517178861904256</v>
      </c>
      <c r="V126" s="19">
        <f t="shared" si="1"/>
        <v>18.662586642032558</v>
      </c>
    </row>
    <row r="127" spans="1:22">
      <c r="A127" s="55" t="s">
        <v>552</v>
      </c>
      <c r="B127" s="55" t="s">
        <v>233</v>
      </c>
      <c r="C127" s="56">
        <v>2574862803</v>
      </c>
      <c r="D127" s="56">
        <v>132500000</v>
      </c>
      <c r="E127" s="57">
        <v>45.648669273673583</v>
      </c>
      <c r="F127" s="57">
        <v>17.577462177001763</v>
      </c>
      <c r="G127" s="56">
        <v>42.424709</v>
      </c>
      <c r="H127" s="57">
        <v>21.9</v>
      </c>
      <c r="I127" s="57">
        <v>7.1986742692050854E-2</v>
      </c>
      <c r="J127" s="56">
        <v>-36817960</v>
      </c>
      <c r="K127" s="57">
        <v>-70.536227428135618</v>
      </c>
      <c r="L127" s="57">
        <v>301.88679245283021</v>
      </c>
      <c r="M127" s="57">
        <v>32.01</v>
      </c>
      <c r="N127" s="58">
        <v>38.835087006455971</v>
      </c>
      <c r="O127" s="59">
        <v>1909.7549018214561</v>
      </c>
      <c r="P127" s="58">
        <v>63.658496727381866</v>
      </c>
      <c r="Q127" s="20">
        <v>59.195075003775322</v>
      </c>
      <c r="R127" s="20">
        <v>49.580064926182239</v>
      </c>
      <c r="S127" s="20">
        <v>57.336354867477468</v>
      </c>
      <c r="T127" s="118">
        <v>10.274796890153794</v>
      </c>
      <c r="U127" s="118"/>
      <c r="V127" s="19">
        <f t="shared" si="1"/>
        <v>19.366315101728432</v>
      </c>
    </row>
    <row r="128" spans="1:22">
      <c r="A128" s="100" t="s">
        <v>40</v>
      </c>
      <c r="B128" s="40" t="s">
        <v>255</v>
      </c>
      <c r="C128" s="41">
        <v>1508599655</v>
      </c>
      <c r="D128" s="41">
        <v>119728125</v>
      </c>
      <c r="E128" s="42">
        <v>37.004616194214741</v>
      </c>
      <c r="F128" s="42">
        <v>13.555791358149147</v>
      </c>
      <c r="G128" s="41">
        <v>53.051453000000002</v>
      </c>
      <c r="H128" s="42">
        <v>4.47</v>
      </c>
      <c r="I128" s="42">
        <v>-0.13433492357670218</v>
      </c>
      <c r="J128" s="41">
        <v>-17925930</v>
      </c>
      <c r="K128" s="42">
        <v>-152.28226652675761</v>
      </c>
      <c r="L128" s="42">
        <v>334.0902565708767</v>
      </c>
      <c r="M128" s="42">
        <v>44.3</v>
      </c>
      <c r="N128" s="43">
        <v>16.801412268278604</v>
      </c>
      <c r="O128" s="44">
        <v>561.22903857608389</v>
      </c>
      <c r="P128" s="43">
        <v>18.707634619202796</v>
      </c>
      <c r="Q128" s="20">
        <v>42.398581042948507</v>
      </c>
      <c r="R128" s="20">
        <v>36.259754943314334</v>
      </c>
      <c r="S128" s="20">
        <v>50.112767275396408</v>
      </c>
      <c r="T128" s="118">
        <v>-7.6750341149786294</v>
      </c>
      <c r="U128" s="120">
        <v>10.31377838854592</v>
      </c>
      <c r="V128" s="19">
        <f t="shared" si="1"/>
        <v>19.631486568104222</v>
      </c>
    </row>
    <row r="129" spans="1:22">
      <c r="A129" s="100" t="s">
        <v>65</v>
      </c>
      <c r="B129" s="30" t="s">
        <v>357</v>
      </c>
      <c r="C129" s="31">
        <v>2454857833</v>
      </c>
      <c r="D129" s="31">
        <v>150000000</v>
      </c>
      <c r="E129" s="32">
        <v>97.450215121349885</v>
      </c>
      <c r="F129" s="32">
        <v>29.106993763844052</v>
      </c>
      <c r="G129" s="31">
        <v>20.225930999999999</v>
      </c>
      <c r="H129" s="32">
        <v>19.87</v>
      </c>
      <c r="I129" s="32">
        <v>-0.46884613444660062</v>
      </c>
      <c r="J129" s="31">
        <v>-74622810</v>
      </c>
      <c r="K129" s="32">
        <v>-44.86563826797731</v>
      </c>
      <c r="L129" s="32">
        <v>266.66666666666669</v>
      </c>
      <c r="M129" s="32">
        <v>13.48</v>
      </c>
      <c r="N129" s="33">
        <v>32.415891618364775</v>
      </c>
      <c r="O129" s="34">
        <v>587.74379683757138</v>
      </c>
      <c r="P129" s="33">
        <v>19.591459894585714</v>
      </c>
      <c r="Q129" s="20">
        <v>42.083378046055074</v>
      </c>
      <c r="R129" s="20">
        <v>42.184593320757905</v>
      </c>
      <c r="S129" s="20">
        <v>45.303724572052268</v>
      </c>
      <c r="T129" s="118">
        <v>-13.606259078786032</v>
      </c>
      <c r="U129" s="120">
        <v>-7.1964229947489855E-2</v>
      </c>
      <c r="V129" s="19">
        <f t="shared" si="1"/>
        <v>19.710213269795794</v>
      </c>
    </row>
    <row r="130" spans="1:22">
      <c r="A130" s="45" t="s">
        <v>86</v>
      </c>
      <c r="B130" s="45" t="s">
        <v>375</v>
      </c>
      <c r="C130" s="46">
        <v>1050946163</v>
      </c>
      <c r="D130" s="46">
        <v>150000000</v>
      </c>
      <c r="E130" s="47">
        <v>16.900647683521175</v>
      </c>
      <c r="F130" s="47">
        <v>5.9363005562069455</v>
      </c>
      <c r="G130" s="46">
        <v>116.820232</v>
      </c>
      <c r="H130" s="47">
        <v>12.9</v>
      </c>
      <c r="I130" s="47">
        <v>-0.47137562553516338</v>
      </c>
      <c r="J130" s="46">
        <v>-28139580</v>
      </c>
      <c r="K130" s="47">
        <v>-101.17421795208031</v>
      </c>
      <c r="L130" s="47">
        <v>266.66666666666669</v>
      </c>
      <c r="M130" s="47">
        <v>77.88</v>
      </c>
      <c r="N130" s="48">
        <v>57.399320855989679</v>
      </c>
      <c r="O130" s="49">
        <v>606.73503515563721</v>
      </c>
      <c r="P130" s="48">
        <v>20.224501171854573</v>
      </c>
      <c r="Q130" s="20">
        <v>36.549136894420265</v>
      </c>
      <c r="R130" s="20">
        <v>36.581677127636453</v>
      </c>
      <c r="S130" s="20">
        <v>43.875619161859746</v>
      </c>
      <c r="T130" s="118">
        <v>-47.299120234386294</v>
      </c>
      <c r="U130" s="120">
        <v>-8.5481268391272636</v>
      </c>
      <c r="V130" s="19">
        <f t="shared" ref="V130:V193" si="2">E130*G130/100</f>
        <v>19.743375833392061</v>
      </c>
    </row>
    <row r="131" spans="1:22">
      <c r="A131" s="60" t="s">
        <v>717</v>
      </c>
      <c r="B131" s="60" t="s">
        <v>374</v>
      </c>
      <c r="C131" s="61">
        <v>4684005000</v>
      </c>
      <c r="D131" s="61">
        <v>860000000</v>
      </c>
      <c r="E131" s="62">
        <v>32.153176704920583</v>
      </c>
      <c r="F131" s="62">
        <v>1.8693707386581735</v>
      </c>
      <c r="G131" s="61">
        <v>61.448740000000001</v>
      </c>
      <c r="H131" s="62">
        <v>19.46</v>
      </c>
      <c r="I131" s="62">
        <v>-5.1216650572254004E-2</v>
      </c>
      <c r="J131" s="61">
        <v>877011000</v>
      </c>
      <c r="K131" s="62">
        <v>19.612068719776605</v>
      </c>
      <c r="L131" s="62">
        <v>46.511627906976742</v>
      </c>
      <c r="M131" s="62">
        <v>7.14</v>
      </c>
      <c r="N131" s="63">
        <v>136.2496245406914</v>
      </c>
      <c r="O131" s="64">
        <v>1005.3307662745366</v>
      </c>
      <c r="P131" s="63">
        <v>33.511025542484553</v>
      </c>
      <c r="Q131" s="20">
        <v>48.974347523767328</v>
      </c>
      <c r="R131" s="20">
        <v>64.813538854902546</v>
      </c>
      <c r="S131" s="20">
        <v>62.052695312911773</v>
      </c>
      <c r="T131" s="118">
        <v>16.993883215225019</v>
      </c>
      <c r="U131" s="118">
        <v>22.038327735732217</v>
      </c>
      <c r="V131" s="19">
        <f t="shared" si="2"/>
        <v>19.757721955147218</v>
      </c>
    </row>
    <row r="132" spans="1:22">
      <c r="A132" s="100" t="s">
        <v>547</v>
      </c>
      <c r="B132" s="70" t="s">
        <v>221</v>
      </c>
      <c r="C132" s="71">
        <v>10039494449</v>
      </c>
      <c r="D132" s="71">
        <v>721500000</v>
      </c>
      <c r="E132" s="72">
        <v>17.658205591777168</v>
      </c>
      <c r="F132" s="72">
        <v>1.3032107254792642</v>
      </c>
      <c r="G132" s="71">
        <v>112.720027</v>
      </c>
      <c r="H132" s="72">
        <v>14.8</v>
      </c>
      <c r="I132" s="72">
        <v>0.11361572715538414</v>
      </c>
      <c r="J132" s="71">
        <v>-66130210</v>
      </c>
      <c r="K132" s="72">
        <v>-204.89531184008035</v>
      </c>
      <c r="L132" s="72">
        <v>55.440055440055438</v>
      </c>
      <c r="M132" s="72">
        <v>15.62</v>
      </c>
      <c r="N132" s="73">
        <v>22.21995357494685</v>
      </c>
      <c r="O132" s="74">
        <v>1616.0593367470599</v>
      </c>
      <c r="P132" s="73">
        <v>53.868644558235331</v>
      </c>
      <c r="Q132" s="20">
        <v>45.599581086650026</v>
      </c>
      <c r="R132" s="20">
        <v>52.101497083058852</v>
      </c>
      <c r="S132" s="20">
        <v>63.798602226118192</v>
      </c>
      <c r="T132" s="118">
        <v>-1.3293220322627519</v>
      </c>
      <c r="U132" s="118"/>
      <c r="V132" s="19">
        <f t="shared" si="2"/>
        <v>19.904334110766733</v>
      </c>
    </row>
    <row r="133" spans="1:22">
      <c r="A133" s="101" t="s">
        <v>338</v>
      </c>
      <c r="B133" s="101" t="s">
        <v>696</v>
      </c>
      <c r="C133" s="102">
        <v>11840467894</v>
      </c>
      <c r="D133" s="102">
        <v>85048841</v>
      </c>
      <c r="E133" s="103">
        <v>67.45974237140716</v>
      </c>
      <c r="F133" s="103">
        <v>6.3101691285037749</v>
      </c>
      <c r="G133" s="102">
        <v>31.079121000000001</v>
      </c>
      <c r="H133" s="103">
        <v>15.81</v>
      </c>
      <c r="I133" s="103">
        <v>-0.24921589989731174</v>
      </c>
      <c r="J133" s="102">
        <v>31544883</v>
      </c>
      <c r="K133" s="103">
        <v>338.90248846381837</v>
      </c>
      <c r="L133" s="103">
        <v>470.31799057673226</v>
      </c>
      <c r="M133" s="103">
        <v>36.54</v>
      </c>
      <c r="N133" s="104">
        <v>23.687258279991955</v>
      </c>
      <c r="O133" s="105">
        <v>889.28662250729917</v>
      </c>
      <c r="P133" s="104">
        <v>29.642887416909971</v>
      </c>
      <c r="Q133" s="20">
        <v>49.373772495900369</v>
      </c>
      <c r="R133" s="20">
        <v>44.354000868194525</v>
      </c>
      <c r="S133" s="20">
        <v>62.737339238699292</v>
      </c>
      <c r="T133" s="118">
        <v>4.2423574577638234</v>
      </c>
      <c r="U133" s="118">
        <v>37.024572691358969</v>
      </c>
      <c r="V133" s="19">
        <f t="shared" si="2"/>
        <v>20.965894957897898</v>
      </c>
    </row>
    <row r="134" spans="1:22">
      <c r="A134" s="55" t="s">
        <v>234</v>
      </c>
      <c r="B134" s="55" t="s">
        <v>233</v>
      </c>
      <c r="C134" s="56">
        <v>7583767231</v>
      </c>
      <c r="D134" s="56">
        <v>244800000</v>
      </c>
      <c r="E134" s="57">
        <v>19.907054123553561</v>
      </c>
      <c r="F134" s="57">
        <v>4.1468467892601728</v>
      </c>
      <c r="G134" s="56">
        <v>106.89830000000001</v>
      </c>
      <c r="H134" s="57">
        <v>17.510000000000002</v>
      </c>
      <c r="I134" s="57">
        <v>-0.33011210000755753</v>
      </c>
      <c r="J134" s="56">
        <v>116949644</v>
      </c>
      <c r="K134" s="57">
        <v>41.047820547448609</v>
      </c>
      <c r="L134" s="57">
        <v>163.3986928104575</v>
      </c>
      <c r="M134" s="57">
        <v>43.66</v>
      </c>
      <c r="N134" s="58">
        <v>44.477585415830973</v>
      </c>
      <c r="O134" s="59">
        <v>1178.1086323077541</v>
      </c>
      <c r="P134" s="58">
        <v>39.270287743591801</v>
      </c>
      <c r="Q134" s="20">
        <v>46.520929633905936</v>
      </c>
      <c r="R134" s="20">
        <v>49.75900979603427</v>
      </c>
      <c r="S134" s="20">
        <v>50.750404894799537</v>
      </c>
      <c r="T134" s="118">
        <v>4.2254449524152804</v>
      </c>
      <c r="U134" s="120">
        <v>-4.1947121501258522</v>
      </c>
      <c r="V134" s="19">
        <f t="shared" si="2"/>
        <v>21.280302438158657</v>
      </c>
    </row>
    <row r="135" spans="1:22">
      <c r="A135" s="100" t="s">
        <v>126</v>
      </c>
      <c r="B135" s="75" t="s">
        <v>350</v>
      </c>
      <c r="C135" s="76">
        <v>5067606276</v>
      </c>
      <c r="D135" s="76">
        <v>148867243</v>
      </c>
      <c r="E135" s="77">
        <v>45.722003838259148</v>
      </c>
      <c r="F135" s="77">
        <v>16.601769587293447</v>
      </c>
      <c r="G135" s="76">
        <v>46.839131000000002</v>
      </c>
      <c r="H135" s="77">
        <v>19.09</v>
      </c>
      <c r="I135" s="77">
        <v>0.26712731891153396</v>
      </c>
      <c r="J135" s="76">
        <v>-160673200</v>
      </c>
      <c r="K135" s="77">
        <v>-17.140655660060297</v>
      </c>
      <c r="L135" s="77">
        <v>268.69578017240502</v>
      </c>
      <c r="M135" s="77">
        <v>31.46</v>
      </c>
      <c r="N135" s="78">
        <v>15.462685286591615</v>
      </c>
      <c r="O135" s="79">
        <v>1575.2358735113251</v>
      </c>
      <c r="P135" s="78">
        <v>52.507862450377502</v>
      </c>
      <c r="Q135" s="20">
        <v>50.731471516878656</v>
      </c>
      <c r="R135" s="20">
        <v>60.794358752395311</v>
      </c>
      <c r="S135" s="20">
        <v>49.804669931986197</v>
      </c>
      <c r="T135" s="118">
        <v>-1.3953264022028478</v>
      </c>
      <c r="U135" s="120">
        <v>1.2124656118723109</v>
      </c>
      <c r="V135" s="19">
        <f t="shared" si="2"/>
        <v>21.415789273627233</v>
      </c>
    </row>
    <row r="136" spans="1:22">
      <c r="A136" s="100" t="s">
        <v>392</v>
      </c>
      <c r="B136" s="65" t="s">
        <v>393</v>
      </c>
      <c r="C136" s="66">
        <v>2102739086</v>
      </c>
      <c r="D136" s="66">
        <v>500000000</v>
      </c>
      <c r="E136" s="67">
        <v>20.03831325494345</v>
      </c>
      <c r="F136" s="67">
        <v>2.1340056714529765</v>
      </c>
      <c r="G136" s="66">
        <v>109.220557</v>
      </c>
      <c r="H136" s="67">
        <v>13.94</v>
      </c>
      <c r="I136" s="67">
        <v>-6.4416905535949809E-2</v>
      </c>
      <c r="J136" s="66">
        <v>36441663</v>
      </c>
      <c r="K136" s="67">
        <v>257.67210459083606</v>
      </c>
      <c r="L136" s="67">
        <v>80</v>
      </c>
      <c r="M136" s="67">
        <v>21.84</v>
      </c>
      <c r="N136" s="68">
        <v>17.293000450887352</v>
      </c>
      <c r="O136" s="69">
        <v>1436.5534278568107</v>
      </c>
      <c r="P136" s="68">
        <v>47.88511426189369</v>
      </c>
      <c r="Q136" s="20">
        <v>44.534557762156005</v>
      </c>
      <c r="R136" s="20">
        <v>38.763618029644221</v>
      </c>
      <c r="S136" s="20">
        <v>78.390119946706605</v>
      </c>
      <c r="T136" s="118">
        <v>13.474391849969933</v>
      </c>
      <c r="U136" s="118">
        <v>34.452222556774821</v>
      </c>
      <c r="V136" s="19">
        <f t="shared" si="2"/>
        <v>21.885957350454063</v>
      </c>
    </row>
    <row r="137" spans="1:22">
      <c r="A137" s="100" t="s">
        <v>271</v>
      </c>
      <c r="B137" s="80" t="s">
        <v>352</v>
      </c>
      <c r="C137" s="81">
        <v>324275000</v>
      </c>
      <c r="D137" s="81">
        <v>201000000</v>
      </c>
      <c r="E137" s="82">
        <v>22.007105698302077</v>
      </c>
      <c r="F137" s="82">
        <v>5.6004137110615915</v>
      </c>
      <c r="G137" s="81">
        <v>100.424344</v>
      </c>
      <c r="H137" s="82">
        <v>16.66</v>
      </c>
      <c r="I137" s="82">
        <v>-0.55501980059772293</v>
      </c>
      <c r="J137" s="81">
        <v>-476535000</v>
      </c>
      <c r="K137" s="82">
        <v>-8.2460889546413174</v>
      </c>
      <c r="L137" s="82">
        <v>199.00497512437812</v>
      </c>
      <c r="M137" s="82">
        <v>49.96</v>
      </c>
      <c r="N137" s="83">
        <v>98.567396574669615</v>
      </c>
      <c r="O137" s="84">
        <v>155.28190687093655</v>
      </c>
      <c r="P137" s="83">
        <v>5.1760635623645515</v>
      </c>
      <c r="Q137" s="20">
        <v>23.062560189013244</v>
      </c>
      <c r="R137" s="20">
        <v>47.327382435049287</v>
      </c>
      <c r="S137" s="20">
        <v>39.998732283290806</v>
      </c>
      <c r="T137" s="118">
        <v>-27.740421300598523</v>
      </c>
      <c r="U137" s="120">
        <v>-21.112656214217154</v>
      </c>
      <c r="V137" s="19">
        <f t="shared" si="2"/>
        <v>22.100491530906478</v>
      </c>
    </row>
    <row r="138" spans="1:22">
      <c r="A138" s="100" t="s">
        <v>413</v>
      </c>
      <c r="B138" s="45" t="s">
        <v>375</v>
      </c>
      <c r="C138" s="46">
        <v>1236382849</v>
      </c>
      <c r="D138" s="46">
        <v>112000000</v>
      </c>
      <c r="E138" s="47">
        <v>52.169645838638118</v>
      </c>
      <c r="F138" s="47">
        <v>23.549060125053316</v>
      </c>
      <c r="G138" s="46">
        <v>42.556854000000001</v>
      </c>
      <c r="H138" s="47">
        <v>14.8</v>
      </c>
      <c r="I138" s="47">
        <v>0.12212805549426164</v>
      </c>
      <c r="J138" s="46">
        <v>-12325750</v>
      </c>
      <c r="K138" s="47">
        <v>-179.73429608745917</v>
      </c>
      <c r="L138" s="47">
        <v>357.14285714285717</v>
      </c>
      <c r="M138" s="47">
        <v>37.99</v>
      </c>
      <c r="N138" s="48">
        <v>39.709719523627733</v>
      </c>
      <c r="O138" s="49">
        <v>1584.1068200434906</v>
      </c>
      <c r="P138" s="48">
        <v>52.803560668116354</v>
      </c>
      <c r="Q138" s="20">
        <v>33.794025698998496</v>
      </c>
      <c r="R138" s="20">
        <v>46.315412206778475</v>
      </c>
      <c r="S138" s="20">
        <v>45.255336845440446</v>
      </c>
      <c r="T138" s="118">
        <v>-7.0403167424807478</v>
      </c>
      <c r="U138" s="120">
        <v>-6.4329338478060194</v>
      </c>
      <c r="V138" s="19">
        <f t="shared" si="2"/>
        <v>22.201760011866298</v>
      </c>
    </row>
    <row r="139" spans="1:22">
      <c r="A139" s="100" t="s">
        <v>327</v>
      </c>
      <c r="B139" s="45" t="s">
        <v>375</v>
      </c>
      <c r="C139" s="46">
        <v>1614800897</v>
      </c>
      <c r="D139" s="46">
        <v>224000000</v>
      </c>
      <c r="E139" s="47">
        <v>20.942913638460972</v>
      </c>
      <c r="F139" s="47">
        <v>4.7387303685606064</v>
      </c>
      <c r="G139" s="46">
        <v>107.968583</v>
      </c>
      <c r="H139" s="47">
        <v>19.25</v>
      </c>
      <c r="I139" s="47">
        <v>-0.53692890523111458</v>
      </c>
      <c r="J139" s="46">
        <v>-84056860</v>
      </c>
      <c r="K139" s="47">
        <v>-52.57774320858524</v>
      </c>
      <c r="L139" s="47">
        <v>178.57142857142858</v>
      </c>
      <c r="M139" s="47">
        <v>48.2</v>
      </c>
      <c r="N139" s="48">
        <v>75.060163807761711</v>
      </c>
      <c r="O139" s="49">
        <v>1296.4729357902252</v>
      </c>
      <c r="P139" s="48">
        <v>43.215764526340841</v>
      </c>
      <c r="Q139" s="20">
        <v>39.753849728120201</v>
      </c>
      <c r="R139" s="20">
        <v>44.502396055568958</v>
      </c>
      <c r="S139" s="20">
        <v>48.55557095685166</v>
      </c>
      <c r="T139" s="118">
        <v>-6.1834113032257321</v>
      </c>
      <c r="U139" s="120">
        <v>0.95372275194453238</v>
      </c>
      <c r="V139" s="19">
        <f t="shared" si="2"/>
        <v>22.611767094360051</v>
      </c>
    </row>
    <row r="140" spans="1:22">
      <c r="A140" s="100" t="s">
        <v>451</v>
      </c>
      <c r="B140" s="55" t="s">
        <v>233</v>
      </c>
      <c r="C140" s="56">
        <v>4310209139</v>
      </c>
      <c r="D140" s="56">
        <v>386500000</v>
      </c>
      <c r="E140" s="57">
        <v>23.989666549491442</v>
      </c>
      <c r="F140" s="57">
        <v>3.7011923049138975</v>
      </c>
      <c r="G140" s="56">
        <v>94.595506999999998</v>
      </c>
      <c r="H140" s="57">
        <v>11.42</v>
      </c>
      <c r="I140" s="57">
        <v>-5.4966361760914857E-2</v>
      </c>
      <c r="J140" s="56">
        <v>-60246020</v>
      </c>
      <c r="K140" s="57">
        <v>-107.58561312431925</v>
      </c>
      <c r="L140" s="57">
        <v>103.49288486416559</v>
      </c>
      <c r="M140" s="57">
        <v>24.47</v>
      </c>
      <c r="N140" s="58">
        <v>43.902153588705914</v>
      </c>
      <c r="O140" s="59">
        <v>1863.8391190187299</v>
      </c>
      <c r="P140" s="58">
        <v>62.127970633957666</v>
      </c>
      <c r="Q140" s="20">
        <v>38.220807066612601</v>
      </c>
      <c r="R140" s="20">
        <v>40.010333787092243</v>
      </c>
      <c r="S140" s="20">
        <v>52.004085725171365</v>
      </c>
      <c r="T140" s="118">
        <v>-0.20834933772126973</v>
      </c>
      <c r="U140" s="120">
        <v>3.7942845056101504</v>
      </c>
      <c r="V140" s="19">
        <f t="shared" si="2"/>
        <v>22.693146700100833</v>
      </c>
    </row>
    <row r="141" spans="1:22">
      <c r="A141" s="100" t="s">
        <v>257</v>
      </c>
      <c r="B141" s="40" t="s">
        <v>255</v>
      </c>
      <c r="C141" s="41">
        <v>4481586649</v>
      </c>
      <c r="D141" s="41">
        <v>300000000</v>
      </c>
      <c r="E141" s="42">
        <v>16.468680193381832</v>
      </c>
      <c r="F141" s="42">
        <v>2.9899564621245158</v>
      </c>
      <c r="G141" s="41">
        <v>140.647705</v>
      </c>
      <c r="H141" s="42">
        <v>15.3</v>
      </c>
      <c r="I141" s="42">
        <v>-0.25488838833925342</v>
      </c>
      <c r="J141" s="41">
        <v>-196079600</v>
      </c>
      <c r="K141" s="42">
        <v>-28.090632579829823</v>
      </c>
      <c r="L141" s="42">
        <v>133.33333333333334</v>
      </c>
      <c r="M141" s="42">
        <v>46.88</v>
      </c>
      <c r="N141" s="43">
        <v>30.458782691895003</v>
      </c>
      <c r="O141" s="44">
        <v>251.82074359023031</v>
      </c>
      <c r="P141" s="43">
        <v>8.39402478634101</v>
      </c>
      <c r="Q141" s="20">
        <v>34.297021978961702</v>
      </c>
      <c r="R141" s="20">
        <v>34.791321377310155</v>
      </c>
      <c r="S141" s="20">
        <v>46.178220105698642</v>
      </c>
      <c r="T141" s="118">
        <v>-12.773466902481179</v>
      </c>
      <c r="U141" s="120">
        <v>1.512031306784678</v>
      </c>
      <c r="V141" s="19">
        <f t="shared" si="2"/>
        <v>23.162820735781111</v>
      </c>
    </row>
    <row r="142" spans="1:22">
      <c r="A142" s="100" t="s">
        <v>88</v>
      </c>
      <c r="B142" s="50" t="s">
        <v>355</v>
      </c>
      <c r="C142" s="51">
        <v>919494030</v>
      </c>
      <c r="D142" s="51">
        <v>402170000</v>
      </c>
      <c r="E142" s="52">
        <v>16.159688619854585</v>
      </c>
      <c r="F142" s="52">
        <v>2.1707854312094574</v>
      </c>
      <c r="G142" s="51">
        <v>145.268338</v>
      </c>
      <c r="H142" s="52">
        <v>17.75</v>
      </c>
      <c r="I142" s="52">
        <v>-0.12647800034648427</v>
      </c>
      <c r="J142" s="51">
        <v>-57888260</v>
      </c>
      <c r="K142" s="52">
        <v>-128.59544750524546</v>
      </c>
      <c r="L142" s="52">
        <v>99.460427182534744</v>
      </c>
      <c r="M142" s="52">
        <v>36.119999999999997</v>
      </c>
      <c r="N142" s="53">
        <v>28.948460304915347</v>
      </c>
      <c r="O142" s="54">
        <v>921.76315251066546</v>
      </c>
      <c r="P142" s="53">
        <v>30.725438417022183</v>
      </c>
      <c r="Q142" s="20">
        <v>51.81355882467345</v>
      </c>
      <c r="R142" s="20">
        <v>48.493167170357147</v>
      </c>
      <c r="S142" s="20">
        <v>68.69747471387609</v>
      </c>
      <c r="T142" s="118">
        <v>13.558038845038105</v>
      </c>
      <c r="U142" s="118">
        <v>36.269861898416806</v>
      </c>
      <c r="V142" s="19">
        <f t="shared" si="2"/>
        <v>23.474911084037895</v>
      </c>
    </row>
    <row r="143" spans="1:22">
      <c r="A143" s="100" t="s">
        <v>182</v>
      </c>
      <c r="B143" s="45" t="s">
        <v>375</v>
      </c>
      <c r="C143" s="46">
        <v>7154261414</v>
      </c>
      <c r="D143" s="46">
        <v>700000000</v>
      </c>
      <c r="E143" s="47">
        <v>20.96597808803698</v>
      </c>
      <c r="F143" s="47">
        <v>1.8386370330647182</v>
      </c>
      <c r="G143" s="46">
        <v>119.87214899999999</v>
      </c>
      <c r="H143" s="47">
        <v>15.34</v>
      </c>
      <c r="I143" s="47">
        <v>-0.17353485405738311</v>
      </c>
      <c r="J143" s="46">
        <v>-117347200</v>
      </c>
      <c r="K143" s="47">
        <v>-97.173174988410466</v>
      </c>
      <c r="L143" s="47">
        <v>57.142857142857146</v>
      </c>
      <c r="M143" s="47">
        <v>17.12</v>
      </c>
      <c r="N143" s="48">
        <v>36.411995556641145</v>
      </c>
      <c r="O143" s="49">
        <v>867.6254848954369</v>
      </c>
      <c r="P143" s="48">
        <v>28.920849496514563</v>
      </c>
      <c r="Q143" s="20">
        <v>38.69152217883137</v>
      </c>
      <c r="R143" s="20">
        <v>33.915578445338895</v>
      </c>
      <c r="S143" s="20">
        <v>38.270792983213667</v>
      </c>
      <c r="T143" s="118">
        <v>-15.433929558529069</v>
      </c>
      <c r="U143" s="120">
        <v>-15.937782245529704</v>
      </c>
      <c r="V143" s="19">
        <f t="shared" si="2"/>
        <v>25.132368492999039</v>
      </c>
    </row>
    <row r="144" spans="1:22">
      <c r="A144" s="100" t="s">
        <v>30</v>
      </c>
      <c r="B144" s="55" t="s">
        <v>233</v>
      </c>
      <c r="C144" s="56">
        <v>2031267319</v>
      </c>
      <c r="D144" s="56">
        <v>83895000</v>
      </c>
      <c r="E144" s="57">
        <v>61.522508453398778</v>
      </c>
      <c r="F144" s="57">
        <v>45.379175387638881</v>
      </c>
      <c r="G144" s="56">
        <v>41.711512999999997</v>
      </c>
      <c r="H144" s="57">
        <v>15.84</v>
      </c>
      <c r="I144" s="57">
        <v>-0.22454823015233669</v>
      </c>
      <c r="J144" s="56">
        <v>41940809</v>
      </c>
      <c r="K144" s="57">
        <v>32.325156150421421</v>
      </c>
      <c r="L144" s="57">
        <v>476.78645926455687</v>
      </c>
      <c r="M144" s="57">
        <v>49.71</v>
      </c>
      <c r="N144" s="58">
        <v>22.517969335342844</v>
      </c>
      <c r="O144" s="59">
        <v>1064.3173706850275</v>
      </c>
      <c r="P144" s="58">
        <v>35.477245689500919</v>
      </c>
      <c r="Q144" s="20">
        <v>71.86096724185542</v>
      </c>
      <c r="R144" s="20">
        <v>37.483594873549741</v>
      </c>
      <c r="S144" s="20">
        <v>60.945255657165625</v>
      </c>
      <c r="T144" s="118">
        <v>16.902826007450464</v>
      </c>
      <c r="U144" s="120">
        <v>6.5862393421333643</v>
      </c>
      <c r="V144" s="19">
        <f t="shared" si="2"/>
        <v>25.661969111465528</v>
      </c>
    </row>
    <row r="145" spans="1:22">
      <c r="A145" s="100" t="s">
        <v>148</v>
      </c>
      <c r="B145" s="80" t="s">
        <v>352</v>
      </c>
      <c r="C145" s="81">
        <v>4993766474</v>
      </c>
      <c r="D145" s="81">
        <v>240000000</v>
      </c>
      <c r="E145" s="82">
        <v>40.559138549855049</v>
      </c>
      <c r="F145" s="82">
        <v>10.242206704508851</v>
      </c>
      <c r="G145" s="81">
        <v>64.982984999999999</v>
      </c>
      <c r="H145" s="82">
        <v>13.01</v>
      </c>
      <c r="I145" s="82">
        <v>-0.49402608368928652</v>
      </c>
      <c r="J145" s="81">
        <v>176132643</v>
      </c>
      <c r="K145" s="82">
        <v>22.483055568524001</v>
      </c>
      <c r="L145" s="82">
        <v>166.66666666666666</v>
      </c>
      <c r="M145" s="82">
        <v>27.07</v>
      </c>
      <c r="N145" s="83">
        <v>51.931056841488555</v>
      </c>
      <c r="O145" s="84">
        <v>807.86581012685383</v>
      </c>
      <c r="P145" s="83">
        <v>26.928860337561794</v>
      </c>
      <c r="Q145" s="20">
        <v>27.188326829420948</v>
      </c>
      <c r="R145" s="20">
        <v>49.919369964033805</v>
      </c>
      <c r="S145" s="20">
        <v>52.840537060436617</v>
      </c>
      <c r="T145" s="118">
        <v>-10.492225504069719</v>
      </c>
      <c r="U145" s="118">
        <v>16.05385486494308</v>
      </c>
      <c r="V145" s="19">
        <f t="shared" si="2"/>
        <v>26.356538919981521</v>
      </c>
    </row>
    <row r="146" spans="1:22">
      <c r="A146" s="60" t="s">
        <v>716</v>
      </c>
      <c r="B146" s="60" t="s">
        <v>287</v>
      </c>
      <c r="C146" s="61">
        <v>1697139850</v>
      </c>
      <c r="D146" s="61">
        <v>63000000</v>
      </c>
      <c r="E146" s="62">
        <v>59.374445683885995</v>
      </c>
      <c r="F146" s="62">
        <v>59.460663646172947</v>
      </c>
      <c r="G146" s="61">
        <v>44.915382999999999</v>
      </c>
      <c r="H146" s="62">
        <v>12.8</v>
      </c>
      <c r="I146" s="62">
        <v>-0.14461729575079829</v>
      </c>
      <c r="J146" s="61">
        <v>-8896165</v>
      </c>
      <c r="K146" s="62">
        <v>-112.24499545590713</v>
      </c>
      <c r="L146" s="62">
        <v>634.92063492063494</v>
      </c>
      <c r="M146" s="62">
        <v>71.290000000000006</v>
      </c>
      <c r="N146" s="63">
        <v>54.420812035785445</v>
      </c>
      <c r="O146" s="64">
        <v>561.15487809823549</v>
      </c>
      <c r="P146" s="63">
        <v>18.705162603274516</v>
      </c>
      <c r="Q146" s="20">
        <v>30.383122467475918</v>
      </c>
      <c r="R146" s="20">
        <v>62.368470053205115</v>
      </c>
      <c r="S146" s="20">
        <v>42.466271400309239</v>
      </c>
      <c r="T146" s="118">
        <v>-19.970970656604887</v>
      </c>
      <c r="U146" s="120">
        <v>-0.21398398639499661</v>
      </c>
      <c r="V146" s="19">
        <f t="shared" si="2"/>
        <v>26.668259683044361</v>
      </c>
    </row>
    <row r="147" spans="1:22">
      <c r="A147" s="70" t="s">
        <v>26</v>
      </c>
      <c r="B147" s="70" t="s">
        <v>221</v>
      </c>
      <c r="C147" s="71">
        <v>8135775636</v>
      </c>
      <c r="D147" s="71">
        <v>5000000000</v>
      </c>
      <c r="E147" s="72">
        <v>0.82837447662265096</v>
      </c>
      <c r="F147" s="72">
        <v>1.2075429688376837E-2</v>
      </c>
      <c r="G147" s="71">
        <v>3271.9011879999998</v>
      </c>
      <c r="H147" s="72">
        <v>10.5</v>
      </c>
      <c r="I147" s="72">
        <v>0.32795833377339534</v>
      </c>
      <c r="J147" s="71">
        <v>1715491599</v>
      </c>
      <c r="K147" s="72">
        <v>39.988537419820965</v>
      </c>
      <c r="L147" s="72">
        <v>8</v>
      </c>
      <c r="M147" s="72">
        <v>65.430000000000007</v>
      </c>
      <c r="N147" s="73">
        <v>40.280426802602889</v>
      </c>
      <c r="O147" s="74">
        <v>2538.0117796042759</v>
      </c>
      <c r="P147" s="73">
        <v>84.600392653475865</v>
      </c>
      <c r="Q147" s="20">
        <v>43.424510922395648</v>
      </c>
      <c r="R147" s="20">
        <v>63.10925468860956</v>
      </c>
      <c r="S147" s="20">
        <v>65.749759110369084</v>
      </c>
      <c r="T147" s="118">
        <v>6.5032276497829322</v>
      </c>
      <c r="U147" s="118">
        <v>31.471492833380683</v>
      </c>
      <c r="V147" s="19">
        <f t="shared" si="2"/>
        <v>27.103594341705296</v>
      </c>
    </row>
    <row r="148" spans="1:22">
      <c r="A148" s="100" t="s">
        <v>412</v>
      </c>
      <c r="B148" s="65" t="s">
        <v>393</v>
      </c>
      <c r="C148" s="66">
        <v>2598430651</v>
      </c>
      <c r="D148" s="66">
        <v>216000000</v>
      </c>
      <c r="E148" s="67">
        <v>17.621201141281496</v>
      </c>
      <c r="F148" s="67">
        <v>5.4350189815683052</v>
      </c>
      <c r="G148" s="66">
        <v>154.526747</v>
      </c>
      <c r="H148" s="67">
        <v>12.97</v>
      </c>
      <c r="I148" s="67">
        <v>-0.31857359887079539</v>
      </c>
      <c r="J148" s="66">
        <v>21119418</v>
      </c>
      <c r="K148" s="67">
        <v>153.51559403767661</v>
      </c>
      <c r="L148" s="67">
        <v>185.18518518518519</v>
      </c>
      <c r="M148" s="67">
        <v>71.540000000000006</v>
      </c>
      <c r="N148" s="68">
        <v>58.401626917072825</v>
      </c>
      <c r="O148" s="69">
        <v>433.89122449514571</v>
      </c>
      <c r="P148" s="68">
        <v>14.463040816504856</v>
      </c>
      <c r="Q148" s="20">
        <v>32.012056217021751</v>
      </c>
      <c r="R148" s="20">
        <v>47.085259947050318</v>
      </c>
      <c r="S148" s="20">
        <v>45.731837917568065</v>
      </c>
      <c r="T148" s="118">
        <v>-11.65666307349694</v>
      </c>
      <c r="U148" s="120">
        <v>4.8920743685527057</v>
      </c>
      <c r="V148" s="19">
        <f t="shared" si="2"/>
        <v>27.229468905949169</v>
      </c>
    </row>
    <row r="149" spans="1:22">
      <c r="A149" s="100" t="s">
        <v>408</v>
      </c>
      <c r="B149" s="90" t="s">
        <v>390</v>
      </c>
      <c r="C149" s="91">
        <v>3803390886</v>
      </c>
      <c r="D149" s="91">
        <v>431419816</v>
      </c>
      <c r="E149" s="92">
        <v>25.290856190564242</v>
      </c>
      <c r="F149" s="92">
        <v>4.2144054303413894</v>
      </c>
      <c r="G149" s="91">
        <v>107.825118</v>
      </c>
      <c r="H149" s="92">
        <v>15.69</v>
      </c>
      <c r="I149" s="92">
        <v>0.36293442662732645</v>
      </c>
      <c r="J149" s="91">
        <v>30120129</v>
      </c>
      <c r="K149" s="92">
        <v>199.23718254991536</v>
      </c>
      <c r="L149" s="92">
        <v>92.717113392862785</v>
      </c>
      <c r="M149" s="92">
        <v>24.99</v>
      </c>
      <c r="N149" s="93">
        <v>36.937959851473011</v>
      </c>
      <c r="O149" s="94">
        <v>2663.0621143672552</v>
      </c>
      <c r="P149" s="93">
        <v>88.768737145575173</v>
      </c>
      <c r="Q149" s="20">
        <v>56.384766590776835</v>
      </c>
      <c r="R149" s="20">
        <v>61.302992897604405</v>
      </c>
      <c r="S149" s="20">
        <v>68.941724915994499</v>
      </c>
      <c r="T149" s="120">
        <v>15.975817381053705</v>
      </c>
      <c r="U149" s="118">
        <v>21.427696890696843</v>
      </c>
      <c r="V149" s="19">
        <f t="shared" si="2"/>
        <v>27.269895530686199</v>
      </c>
    </row>
    <row r="150" spans="1:22">
      <c r="A150" s="75" t="s">
        <v>517</v>
      </c>
      <c r="B150" s="75" t="s">
        <v>679</v>
      </c>
      <c r="C150" s="76">
        <v>1187480335</v>
      </c>
      <c r="D150" s="76">
        <v>155000000</v>
      </c>
      <c r="E150" s="77">
        <v>52.054743891961415</v>
      </c>
      <c r="F150" s="77">
        <v>24.143569904205105</v>
      </c>
      <c r="G150" s="76">
        <v>52.462822000000003</v>
      </c>
      <c r="H150" s="77">
        <v>15.58</v>
      </c>
      <c r="I150" s="77">
        <v>0.31261885475274376</v>
      </c>
      <c r="J150" s="76">
        <v>-76765590</v>
      </c>
      <c r="K150" s="77">
        <v>-28.086151620797807</v>
      </c>
      <c r="L150" s="77">
        <v>258.06451612903226</v>
      </c>
      <c r="M150" s="77">
        <v>33.840000000000003</v>
      </c>
      <c r="N150" s="78">
        <v>63.147914193727914</v>
      </c>
      <c r="O150" s="79">
        <v>2212.1885586320204</v>
      </c>
      <c r="P150" s="78">
        <v>73.739618621067351</v>
      </c>
      <c r="Q150" s="20">
        <v>45.515141217005585</v>
      </c>
      <c r="R150" s="20">
        <v>27.031018500417645</v>
      </c>
      <c r="S150" s="20">
        <v>54.11126908668512</v>
      </c>
      <c r="T150" s="118">
        <v>3.5794406957717939</v>
      </c>
      <c r="U150" s="118"/>
      <c r="V150" s="19">
        <f t="shared" si="2"/>
        <v>27.309387630595594</v>
      </c>
    </row>
    <row r="151" spans="1:22">
      <c r="A151" s="70" t="s">
        <v>72</v>
      </c>
      <c r="B151" s="70" t="s">
        <v>221</v>
      </c>
      <c r="C151" s="71">
        <v>2304065148</v>
      </c>
      <c r="D151" s="71">
        <v>111600000</v>
      </c>
      <c r="E151" s="72">
        <v>47.138088276742359</v>
      </c>
      <c r="F151" s="72">
        <v>26.716274734664076</v>
      </c>
      <c r="G151" s="71">
        <v>58.125256</v>
      </c>
      <c r="H151" s="72">
        <v>16</v>
      </c>
      <c r="I151" s="72">
        <v>0.29766538056836289</v>
      </c>
      <c r="J151" s="71">
        <v>-89860820</v>
      </c>
      <c r="K151" s="72">
        <v>-19.634764071816839</v>
      </c>
      <c r="L151" s="72">
        <v>358.42293906810033</v>
      </c>
      <c r="M151" s="72">
        <v>52.08</v>
      </c>
      <c r="N151" s="73">
        <v>12.560142828813397</v>
      </c>
      <c r="O151" s="74">
        <v>1355.3560756047093</v>
      </c>
      <c r="P151" s="73">
        <v>45.17853585349031</v>
      </c>
      <c r="Q151" s="20">
        <v>49.705746451305451</v>
      </c>
      <c r="R151" s="20">
        <v>77.579472883080058</v>
      </c>
      <c r="S151" s="20">
        <v>59.689745045998237</v>
      </c>
      <c r="T151" s="118">
        <v>6.1120934785974868</v>
      </c>
      <c r="U151" s="118">
        <v>16.048074481050421</v>
      </c>
      <c r="V151" s="19">
        <f t="shared" si="2"/>
        <v>27.399134484362484</v>
      </c>
    </row>
    <row r="152" spans="1:22">
      <c r="A152" s="70" t="s">
        <v>772</v>
      </c>
      <c r="B152" s="70" t="s">
        <v>221</v>
      </c>
      <c r="C152" s="71">
        <v>4233251169</v>
      </c>
      <c r="D152" s="71">
        <v>1083000000</v>
      </c>
      <c r="E152" s="72">
        <v>9.8717076525999943</v>
      </c>
      <c r="F152" s="72">
        <v>0.42874648104764534</v>
      </c>
      <c r="G152" s="71">
        <v>295.34477800000002</v>
      </c>
      <c r="H152" s="72">
        <v>15.01</v>
      </c>
      <c r="I152" s="72">
        <v>8.2909000000000006</v>
      </c>
      <c r="J152" s="71">
        <v>56068529</v>
      </c>
      <c r="K152" s="72">
        <v>410.6506878395187</v>
      </c>
      <c r="L152" s="72">
        <v>36.934441366574333</v>
      </c>
      <c r="M152" s="72">
        <v>27.27</v>
      </c>
      <c r="N152" s="73">
        <v>24.245269193079842</v>
      </c>
      <c r="O152" s="74">
        <v>0</v>
      </c>
      <c r="P152" s="73">
        <v>0</v>
      </c>
      <c r="Q152" s="20">
        <v>52.946683720612114</v>
      </c>
      <c r="R152" s="20">
        <v>53.886407452759642</v>
      </c>
      <c r="S152" s="20"/>
      <c r="T152" s="118"/>
      <c r="U152" s="118"/>
      <c r="V152" s="19">
        <f t="shared" si="2"/>
        <v>29.155573051380465</v>
      </c>
    </row>
    <row r="153" spans="1:22">
      <c r="A153" s="100" t="s">
        <v>774</v>
      </c>
      <c r="B153" s="70" t="s">
        <v>221</v>
      </c>
      <c r="C153" s="71">
        <v>1994126679</v>
      </c>
      <c r="D153" s="71">
        <v>330000000</v>
      </c>
      <c r="E153" s="72">
        <v>24.734643651080752</v>
      </c>
      <c r="F153" s="72">
        <v>4.6011949422551019</v>
      </c>
      <c r="G153" s="71">
        <v>119.817104</v>
      </c>
      <c r="H153" s="72">
        <v>9.0299999999999994</v>
      </c>
      <c r="I153" s="72">
        <v>-2.7972000000000001</v>
      </c>
      <c r="J153" s="71">
        <v>-71473550</v>
      </c>
      <c r="K153" s="72">
        <v>-75.212438727333392</v>
      </c>
      <c r="L153" s="72">
        <v>121.21212121212122</v>
      </c>
      <c r="M153" s="72">
        <v>36.299999999999997</v>
      </c>
      <c r="N153" s="73">
        <v>65.28167824488348</v>
      </c>
      <c r="O153" s="74">
        <v>0</v>
      </c>
      <c r="P153" s="73">
        <v>0</v>
      </c>
      <c r="Q153" s="20">
        <v>27.863418979196581</v>
      </c>
      <c r="R153" s="20">
        <v>38.382359271937119</v>
      </c>
      <c r="S153" s="20"/>
      <c r="T153" s="118"/>
      <c r="U153" s="118"/>
      <c r="V153" s="19">
        <f t="shared" si="2"/>
        <v>29.636333707444823</v>
      </c>
    </row>
    <row r="154" spans="1:22">
      <c r="A154" s="55" t="s">
        <v>485</v>
      </c>
      <c r="B154" s="55" t="s">
        <v>233</v>
      </c>
      <c r="C154" s="56">
        <v>1973820337</v>
      </c>
      <c r="D154" s="56">
        <v>1482400000</v>
      </c>
      <c r="E154" s="57">
        <v>4.0975665063731048</v>
      </c>
      <c r="F154" s="57">
        <v>0.26076826629771105</v>
      </c>
      <c r="G154" s="56">
        <v>727.55648099999996</v>
      </c>
      <c r="H154" s="57">
        <v>10.7</v>
      </c>
      <c r="I154" s="57">
        <v>0.84528435359877108</v>
      </c>
      <c r="J154" s="56">
        <v>80169598</v>
      </c>
      <c r="K154" s="57">
        <v>196.00247964321838</v>
      </c>
      <c r="L154" s="57">
        <v>26.98327037236913</v>
      </c>
      <c r="M154" s="57">
        <v>49.07</v>
      </c>
      <c r="N154" s="58">
        <v>27.257322878498496</v>
      </c>
      <c r="O154" s="59">
        <v>3000</v>
      </c>
      <c r="P154" s="58">
        <v>100</v>
      </c>
      <c r="Q154" s="20">
        <v>32.375652603915761</v>
      </c>
      <c r="R154" s="20">
        <v>46.170647475100189</v>
      </c>
      <c r="S154" s="20">
        <v>77.212367104672225</v>
      </c>
      <c r="T154" s="120">
        <v>14.208647314546248</v>
      </c>
      <c r="U154" s="118"/>
      <c r="V154" s="19">
        <f t="shared" si="2"/>
        <v>29.812110680402803</v>
      </c>
    </row>
    <row r="155" spans="1:22">
      <c r="A155" s="100" t="s">
        <v>319</v>
      </c>
      <c r="B155" s="40" t="s">
        <v>255</v>
      </c>
      <c r="C155" s="41">
        <v>8232091507</v>
      </c>
      <c r="D155" s="41">
        <v>300000000</v>
      </c>
      <c r="E155" s="42">
        <v>39.495348188521177</v>
      </c>
      <c r="F155" s="42">
        <v>8.8713720100002647</v>
      </c>
      <c r="G155" s="41">
        <v>75.779038999999997</v>
      </c>
      <c r="H155" s="42">
        <v>13.05</v>
      </c>
      <c r="I155" s="42">
        <v>-0.56573049388640584</v>
      </c>
      <c r="J155" s="41">
        <v>46750790</v>
      </c>
      <c r="K155" s="42">
        <v>95.228337317936237</v>
      </c>
      <c r="L155" s="42">
        <v>133.33333333333334</v>
      </c>
      <c r="M155" s="42">
        <v>25.25</v>
      </c>
      <c r="N155" s="43">
        <v>59.146560517776486</v>
      </c>
      <c r="O155" s="44">
        <v>414.89812780735201</v>
      </c>
      <c r="P155" s="43">
        <v>13.8299375935784</v>
      </c>
      <c r="Q155" s="20">
        <v>38.788185958746936</v>
      </c>
      <c r="R155" s="20">
        <v>44.728801968468886</v>
      </c>
      <c r="S155" s="20">
        <v>45.686495159322931</v>
      </c>
      <c r="T155" s="118">
        <v>-8.9582727840227605</v>
      </c>
      <c r="U155" s="120">
        <v>-1.8426914888576107</v>
      </c>
      <c r="V155" s="19">
        <f t="shared" si="2"/>
        <v>29.929195306965259</v>
      </c>
    </row>
    <row r="156" spans="1:22">
      <c r="A156" s="35" t="s">
        <v>85</v>
      </c>
      <c r="B156" s="35" t="s">
        <v>200</v>
      </c>
      <c r="C156" s="36">
        <v>1271636030</v>
      </c>
      <c r="D156" s="36">
        <v>100000000</v>
      </c>
      <c r="E156" s="37">
        <v>48.303380004864152</v>
      </c>
      <c r="F156" s="37">
        <v>30.227396748976314</v>
      </c>
      <c r="G156" s="36">
        <v>62.830463000000002</v>
      </c>
      <c r="H156" s="37">
        <v>10.039999999999999</v>
      </c>
      <c r="I156" s="37">
        <v>-0.87465360682380577</v>
      </c>
      <c r="J156" s="36">
        <v>15898817</v>
      </c>
      <c r="K156" s="37">
        <v>100.51062289728853</v>
      </c>
      <c r="L156" s="37">
        <v>400</v>
      </c>
      <c r="M156" s="37">
        <v>62.83</v>
      </c>
      <c r="N156" s="38">
        <v>43.630524173015907</v>
      </c>
      <c r="O156" s="39">
        <v>139.33922593987211</v>
      </c>
      <c r="P156" s="38">
        <v>4.6446408646624038</v>
      </c>
      <c r="Q156" s="20">
        <v>28.88062830841443</v>
      </c>
      <c r="R156" s="20">
        <v>45.021897156207523</v>
      </c>
      <c r="S156" s="20">
        <v>45.562955595329392</v>
      </c>
      <c r="T156" s="118">
        <v>-24.794097916193216</v>
      </c>
      <c r="U156" s="118">
        <v>12.729499494767058</v>
      </c>
      <c r="V156" s="19">
        <f t="shared" si="2"/>
        <v>30.349237301705571</v>
      </c>
    </row>
    <row r="157" spans="1:22">
      <c r="A157" s="100" t="s">
        <v>279</v>
      </c>
      <c r="B157" s="50" t="s">
        <v>355</v>
      </c>
      <c r="C157" s="51">
        <v>4414419520</v>
      </c>
      <c r="D157" s="51">
        <v>393516000</v>
      </c>
      <c r="E157" s="52">
        <v>18.9123382426273</v>
      </c>
      <c r="F157" s="52">
        <v>3.4157708976054257</v>
      </c>
      <c r="G157" s="51">
        <v>160.62860900000001</v>
      </c>
      <c r="H157" s="52">
        <v>12.9</v>
      </c>
      <c r="I157" s="52">
        <v>-0.46211220117404744</v>
      </c>
      <c r="J157" s="51">
        <v>14989579</v>
      </c>
      <c r="K157" s="52">
        <v>369.37462486438079</v>
      </c>
      <c r="L157" s="52">
        <v>101.64770936886937</v>
      </c>
      <c r="M157" s="52">
        <v>40.81</v>
      </c>
      <c r="N157" s="53">
        <v>70.900911805112401</v>
      </c>
      <c r="O157" s="54">
        <v>571.15050382516142</v>
      </c>
      <c r="P157" s="53">
        <v>19.038350127505382</v>
      </c>
      <c r="Q157" s="20">
        <v>48.908376522306789</v>
      </c>
      <c r="R157" s="20">
        <v>37.847160400141519</v>
      </c>
      <c r="S157" s="20">
        <v>45.826534308807986</v>
      </c>
      <c r="T157" s="118">
        <v>-2.7943258852667796</v>
      </c>
      <c r="U157" s="120">
        <v>-17.97100370093899</v>
      </c>
      <c r="V157" s="19">
        <f t="shared" si="2"/>
        <v>30.378625848507276</v>
      </c>
    </row>
    <row r="158" spans="1:22">
      <c r="A158" s="100" t="s">
        <v>197</v>
      </c>
      <c r="B158" s="30" t="s">
        <v>605</v>
      </c>
      <c r="C158" s="31">
        <v>8818140480</v>
      </c>
      <c r="D158" s="31">
        <v>390000000</v>
      </c>
      <c r="E158" s="32">
        <v>41.203044855571179</v>
      </c>
      <c r="F158" s="32">
        <v>7.44005865936641</v>
      </c>
      <c r="G158" s="31">
        <v>74.35284</v>
      </c>
      <c r="H158" s="32">
        <v>9.18</v>
      </c>
      <c r="I158" s="32">
        <v>-0.42007552482261629</v>
      </c>
      <c r="J158" s="31">
        <v>-173746700</v>
      </c>
      <c r="K158" s="32">
        <v>-31.873986671401529</v>
      </c>
      <c r="L158" s="32">
        <v>102.56410256410257</v>
      </c>
      <c r="M158" s="32">
        <v>19.059999999999999</v>
      </c>
      <c r="N158" s="33">
        <v>15.224085130305236</v>
      </c>
      <c r="O158" s="34">
        <v>87.847106976918283</v>
      </c>
      <c r="P158" s="33">
        <v>2.9282368992306096</v>
      </c>
      <c r="Q158" s="20">
        <v>32.188682176845838</v>
      </c>
      <c r="R158" s="20">
        <v>46.967791370245479</v>
      </c>
      <c r="S158" s="20">
        <v>44.309015897054891</v>
      </c>
      <c r="T158" s="118">
        <v>-15.006412354694731</v>
      </c>
      <c r="U158" s="120">
        <v>0.54192094891760689</v>
      </c>
      <c r="V158" s="19">
        <f t="shared" si="2"/>
        <v>30.635634016591069</v>
      </c>
    </row>
    <row r="159" spans="1:22">
      <c r="A159" s="45" t="s">
        <v>742</v>
      </c>
      <c r="B159" s="45" t="s">
        <v>695</v>
      </c>
      <c r="C159" s="46">
        <v>2485538000</v>
      </c>
      <c r="D159" s="46">
        <v>600000000</v>
      </c>
      <c r="E159" s="47">
        <v>19.264482074399432</v>
      </c>
      <c r="F159" s="47">
        <v>2.0794993603626328</v>
      </c>
      <c r="G159" s="46">
        <v>159.75809699999999</v>
      </c>
      <c r="H159" s="47">
        <v>10.4</v>
      </c>
      <c r="I159" s="47">
        <v>-0.73772749639117485</v>
      </c>
      <c r="J159" s="46">
        <v>131816000</v>
      </c>
      <c r="K159" s="47">
        <v>70.279783941251438</v>
      </c>
      <c r="L159" s="47">
        <v>66.666666666666671</v>
      </c>
      <c r="M159" s="47">
        <v>26.62</v>
      </c>
      <c r="N159" s="48">
        <v>0</v>
      </c>
      <c r="O159" s="49">
        <v>0</v>
      </c>
      <c r="P159" s="48">
        <v>0</v>
      </c>
      <c r="Q159" s="20">
        <v>35.970851547615936</v>
      </c>
      <c r="R159" s="20">
        <v>54.209627182497016</v>
      </c>
      <c r="S159" s="20">
        <v>51.062366142025233</v>
      </c>
      <c r="T159" s="118">
        <v>-43.984950154560032</v>
      </c>
      <c r="U159" s="118"/>
      <c r="V159" s="19">
        <f t="shared" si="2"/>
        <v>30.776569958966657</v>
      </c>
    </row>
    <row r="160" spans="1:22">
      <c r="A160" s="100" t="s">
        <v>513</v>
      </c>
      <c r="B160" s="25" t="s">
        <v>353</v>
      </c>
      <c r="C160" s="26">
        <v>2452293810</v>
      </c>
      <c r="D160" s="26">
        <v>228600000</v>
      </c>
      <c r="E160" s="27">
        <v>50.449235305626011</v>
      </c>
      <c r="F160" s="27">
        <v>16.568154540901141</v>
      </c>
      <c r="G160" s="26">
        <v>61.006332999999998</v>
      </c>
      <c r="H160" s="27">
        <v>12.18</v>
      </c>
      <c r="I160" s="27">
        <v>-9.9236566269885529E-2</v>
      </c>
      <c r="J160" s="26">
        <v>-14782160</v>
      </c>
      <c r="K160" s="27">
        <v>-205.98829940955855</v>
      </c>
      <c r="L160" s="27">
        <v>174.97812773403325</v>
      </c>
      <c r="M160" s="27">
        <v>26.68</v>
      </c>
      <c r="N160" s="28">
        <v>45.152623224898072</v>
      </c>
      <c r="O160" s="29">
        <v>578.45437694311727</v>
      </c>
      <c r="P160" s="28">
        <v>19.281812564770576</v>
      </c>
      <c r="Q160" s="20">
        <v>40.398771938352297</v>
      </c>
      <c r="R160" s="20">
        <v>53.797001579553033</v>
      </c>
      <c r="S160" s="20">
        <v>43.466706214572405</v>
      </c>
      <c r="T160" s="118">
        <v>-5.2503429860365713</v>
      </c>
      <c r="U160" s="118"/>
      <c r="V160" s="19">
        <f t="shared" si="2"/>
        <v>30.777228486503773</v>
      </c>
    </row>
    <row r="161" spans="1:22">
      <c r="A161" s="100" t="s">
        <v>762</v>
      </c>
      <c r="B161" s="55" t="s">
        <v>233</v>
      </c>
      <c r="C161" s="56">
        <v>4581844648</v>
      </c>
      <c r="D161" s="56">
        <v>870000000</v>
      </c>
      <c r="E161" s="57">
        <v>17.663424765843704</v>
      </c>
      <c r="F161" s="57">
        <v>1.4237578602508185</v>
      </c>
      <c r="G161" s="56">
        <v>174.93409199999999</v>
      </c>
      <c r="H161" s="57">
        <v>11.03</v>
      </c>
      <c r="I161" s="57">
        <v>-11.037100000000001</v>
      </c>
      <c r="J161" s="56">
        <v>4741432</v>
      </c>
      <c r="K161" s="57">
        <v>2616.5512866155204</v>
      </c>
      <c r="L161" s="57">
        <v>45.977011494252871</v>
      </c>
      <c r="M161" s="57">
        <v>20.100000000000001</v>
      </c>
      <c r="N161" s="58">
        <v>31.112677480950666</v>
      </c>
      <c r="O161" s="59">
        <v>0</v>
      </c>
      <c r="P161" s="58">
        <v>0</v>
      </c>
      <c r="Q161" s="20">
        <v>45.498900890265283</v>
      </c>
      <c r="R161" s="20">
        <v>40.931923271004045</v>
      </c>
      <c r="S161" s="20"/>
      <c r="T161" s="118"/>
      <c r="U161" s="118"/>
      <c r="V161" s="19">
        <f t="shared" si="2"/>
        <v>30.89935173023181</v>
      </c>
    </row>
    <row r="162" spans="1:22">
      <c r="A162" s="55" t="s">
        <v>122</v>
      </c>
      <c r="B162" s="55" t="s">
        <v>356</v>
      </c>
      <c r="C162" s="56">
        <v>2913670000</v>
      </c>
      <c r="D162" s="56">
        <v>150000000</v>
      </c>
      <c r="E162" s="57">
        <v>67.797081301751419</v>
      </c>
      <c r="F162" s="57">
        <v>36.303657992905713</v>
      </c>
      <c r="G162" s="56">
        <v>45.644831000000003</v>
      </c>
      <c r="H162" s="57">
        <v>12.82</v>
      </c>
      <c r="I162" s="57">
        <v>0.1091744110464319</v>
      </c>
      <c r="J162" s="56">
        <v>-64393000</v>
      </c>
      <c r="K162" s="57">
        <v>-29.001599552746416</v>
      </c>
      <c r="L162" s="57">
        <v>266.66666666666669</v>
      </c>
      <c r="M162" s="57">
        <v>30.42</v>
      </c>
      <c r="N162" s="58">
        <v>32.591821078338377</v>
      </c>
      <c r="O162" s="59">
        <v>1711.2738509899496</v>
      </c>
      <c r="P162" s="58">
        <v>57.042461699664983</v>
      </c>
      <c r="Q162" s="20">
        <v>50.520798069738227</v>
      </c>
      <c r="R162" s="20">
        <v>36.386811519099595</v>
      </c>
      <c r="S162" s="20">
        <v>65.177566544072704</v>
      </c>
      <c r="T162" s="118">
        <v>5.8503815737106279</v>
      </c>
      <c r="U162" s="120">
        <v>11.804342002453136</v>
      </c>
      <c r="V162" s="19">
        <f t="shared" si="2"/>
        <v>30.945863183117041</v>
      </c>
    </row>
    <row r="163" spans="1:22">
      <c r="A163" s="100" t="s">
        <v>539</v>
      </c>
      <c r="B163" s="35" t="s">
        <v>200</v>
      </c>
      <c r="C163" s="36">
        <v>3339027503</v>
      </c>
      <c r="D163" s="36">
        <v>423120000</v>
      </c>
      <c r="E163" s="37">
        <v>27.458046233216937</v>
      </c>
      <c r="F163" s="37">
        <v>5.3675954622678761</v>
      </c>
      <c r="G163" s="36">
        <v>113.051084</v>
      </c>
      <c r="H163" s="37">
        <v>11.6</v>
      </c>
      <c r="I163" s="37">
        <v>0.22975225681170031</v>
      </c>
      <c r="J163" s="36">
        <v>32140689</v>
      </c>
      <c r="K163" s="37">
        <v>159.16027189087328</v>
      </c>
      <c r="L163" s="37">
        <v>94.535829079221031</v>
      </c>
      <c r="M163" s="37">
        <v>26.71</v>
      </c>
      <c r="N163" s="38">
        <v>55.935807862681933</v>
      </c>
      <c r="O163" s="39">
        <v>2017.4725228835741</v>
      </c>
      <c r="P163" s="38">
        <v>67.249084096119134</v>
      </c>
      <c r="Q163" s="20">
        <v>53.270261322895543</v>
      </c>
      <c r="R163" s="20">
        <v>49.230840057586953</v>
      </c>
      <c r="S163" s="20">
        <v>68.52047976081117</v>
      </c>
      <c r="T163" s="118">
        <v>6.3666345780560007</v>
      </c>
      <c r="U163" s="118"/>
      <c r="V163" s="19">
        <f t="shared" si="2"/>
        <v>31.041618911872916</v>
      </c>
    </row>
    <row r="164" spans="1:22">
      <c r="A164" s="25" t="s">
        <v>158</v>
      </c>
      <c r="B164" s="25" t="s">
        <v>353</v>
      </c>
      <c r="C164" s="26">
        <v>7665218313</v>
      </c>
      <c r="D164" s="26">
        <v>400000000</v>
      </c>
      <c r="E164" s="27">
        <v>16.009985107511852</v>
      </c>
      <c r="F164" s="27">
        <v>3.0553406693724909</v>
      </c>
      <c r="G164" s="26">
        <v>194.30446800000001</v>
      </c>
      <c r="H164" s="27">
        <v>12.36</v>
      </c>
      <c r="I164" s="27">
        <v>-6.6893532385432053E-2</v>
      </c>
      <c r="J164" s="26">
        <v>-73365960</v>
      </c>
      <c r="K164" s="27">
        <v>-71.422768815401582</v>
      </c>
      <c r="L164" s="27">
        <v>100</v>
      </c>
      <c r="M164" s="27">
        <v>48.57</v>
      </c>
      <c r="N164" s="28">
        <v>16.911376383396806</v>
      </c>
      <c r="O164" s="29">
        <v>392.06728728589144</v>
      </c>
      <c r="P164" s="28">
        <v>13.068909576196381</v>
      </c>
      <c r="Q164" s="20">
        <v>41.306601841692526</v>
      </c>
      <c r="R164" s="20">
        <v>52.591964528083544</v>
      </c>
      <c r="S164" s="20">
        <v>46.574821056034374</v>
      </c>
      <c r="T164" s="118">
        <v>-5.7848939729502291</v>
      </c>
      <c r="U164" s="120">
        <v>2.4936483355479133</v>
      </c>
      <c r="V164" s="19">
        <f t="shared" si="2"/>
        <v>31.108116390030137</v>
      </c>
    </row>
    <row r="165" spans="1:22">
      <c r="A165" s="100" t="s">
        <v>771</v>
      </c>
      <c r="B165" s="40" t="s">
        <v>255</v>
      </c>
      <c r="C165" s="41">
        <v>6697968298</v>
      </c>
      <c r="D165" s="41">
        <v>609000000</v>
      </c>
      <c r="E165" s="42">
        <v>25.230972793093219</v>
      </c>
      <c r="F165" s="42">
        <v>2.7638538218794158</v>
      </c>
      <c r="G165" s="41">
        <v>123.570446</v>
      </c>
      <c r="H165" s="42">
        <v>11.15</v>
      </c>
      <c r="I165" s="42">
        <v>2.6800000000000001E-5</v>
      </c>
      <c r="J165" s="41">
        <v>52027685</v>
      </c>
      <c r="K165" s="42">
        <v>175.46254460485798</v>
      </c>
      <c r="L165" s="42">
        <v>65.681444991789817</v>
      </c>
      <c r="M165" s="42">
        <v>20.29</v>
      </c>
      <c r="N165" s="43">
        <v>18.959683737432556</v>
      </c>
      <c r="O165" s="44">
        <v>0</v>
      </c>
      <c r="P165" s="43">
        <v>0</v>
      </c>
      <c r="Q165" s="20">
        <v>27.48286400308346</v>
      </c>
      <c r="R165" s="20">
        <v>41.195247191247397</v>
      </c>
      <c r="S165" s="20"/>
      <c r="T165" s="118"/>
      <c r="U165" s="118"/>
      <c r="V165" s="19">
        <f t="shared" si="2"/>
        <v>31.178025610563949</v>
      </c>
    </row>
    <row r="166" spans="1:22">
      <c r="A166" s="30" t="s">
        <v>752</v>
      </c>
      <c r="B166" s="30" t="s">
        <v>349</v>
      </c>
      <c r="C166" s="31">
        <v>2885537108</v>
      </c>
      <c r="D166" s="31">
        <v>175740000</v>
      </c>
      <c r="E166" s="32">
        <v>52.745965369172694</v>
      </c>
      <c r="F166" s="32">
        <v>22.248804175204192</v>
      </c>
      <c r="G166" s="31">
        <v>61.770183000000003</v>
      </c>
      <c r="H166" s="32">
        <v>10.45</v>
      </c>
      <c r="I166" s="32">
        <v>-0.2474754785165327</v>
      </c>
      <c r="J166" s="31">
        <v>-201250400</v>
      </c>
      <c r="K166" s="32">
        <v>-11.780014350282038</v>
      </c>
      <c r="L166" s="32">
        <v>227.60896779333106</v>
      </c>
      <c r="M166" s="32">
        <v>35.14</v>
      </c>
      <c r="N166" s="33">
        <v>54.136818793897994</v>
      </c>
      <c r="O166" s="34">
        <v>0</v>
      </c>
      <c r="P166" s="33">
        <v>0</v>
      </c>
      <c r="Q166" s="20">
        <v>29.606589680936793</v>
      </c>
      <c r="R166" s="20">
        <v>53.033342023603424</v>
      </c>
      <c r="S166" s="20">
        <v>39.018231572407153</v>
      </c>
      <c r="T166" s="118">
        <v>-14.235647520466035</v>
      </c>
      <c r="U166" s="120">
        <v>-3.9286346224560909</v>
      </c>
      <c r="V166" s="19">
        <f t="shared" si="2"/>
        <v>32.581279333654599</v>
      </c>
    </row>
    <row r="167" spans="1:22">
      <c r="A167" s="100" t="s">
        <v>138</v>
      </c>
      <c r="B167" s="55" t="s">
        <v>233</v>
      </c>
      <c r="C167" s="56">
        <v>1535118620</v>
      </c>
      <c r="D167" s="56">
        <v>264000000</v>
      </c>
      <c r="E167" s="57">
        <v>56.34892208231085</v>
      </c>
      <c r="F167" s="57">
        <v>15.245920476815707</v>
      </c>
      <c r="G167" s="56">
        <v>59.070202000000002</v>
      </c>
      <c r="H167" s="57">
        <v>11.87</v>
      </c>
      <c r="I167" s="57">
        <v>-0.49570239859377097</v>
      </c>
      <c r="J167" s="56">
        <v>-77401500</v>
      </c>
      <c r="K167" s="57">
        <v>-47.751012577275631</v>
      </c>
      <c r="L167" s="57">
        <v>151.5151515151515</v>
      </c>
      <c r="M167" s="57">
        <v>22.37</v>
      </c>
      <c r="N167" s="58">
        <v>52.184217437209142</v>
      </c>
      <c r="O167" s="59">
        <v>733.99842190722347</v>
      </c>
      <c r="P167" s="58">
        <v>24.466614063574116</v>
      </c>
      <c r="Q167" s="20">
        <v>44.328379809493008</v>
      </c>
      <c r="R167" s="20">
        <v>67.2009708078334</v>
      </c>
      <c r="S167" s="20">
        <v>49.088140542071294</v>
      </c>
      <c r="T167" s="118">
        <v>-6.7997186076477867</v>
      </c>
      <c r="U167" s="120">
        <v>3.0478541972936668</v>
      </c>
      <c r="V167" s="19">
        <f t="shared" si="2"/>
        <v>33.285422098843625</v>
      </c>
    </row>
    <row r="168" spans="1:22">
      <c r="A168" s="45" t="s">
        <v>330</v>
      </c>
      <c r="B168" s="45" t="s">
        <v>375</v>
      </c>
      <c r="C168" s="46">
        <v>1864832744</v>
      </c>
      <c r="D168" s="46">
        <v>200000000</v>
      </c>
      <c r="E168" s="47">
        <v>32.856233443538613</v>
      </c>
      <c r="F168" s="47">
        <v>13.421663988373616</v>
      </c>
      <c r="G168" s="46">
        <v>104.516908</v>
      </c>
      <c r="H168" s="47">
        <v>9.76</v>
      </c>
      <c r="I168" s="47">
        <v>-0.3185863014911714</v>
      </c>
      <c r="J168" s="46">
        <v>17617918</v>
      </c>
      <c r="K168" s="47">
        <v>138.94944907792168</v>
      </c>
      <c r="L168" s="47">
        <v>200</v>
      </c>
      <c r="M168" s="47">
        <v>52.25</v>
      </c>
      <c r="N168" s="48">
        <v>29.661901014729207</v>
      </c>
      <c r="O168" s="49">
        <v>526.0353220942668</v>
      </c>
      <c r="P168" s="48">
        <v>17.534510736475561</v>
      </c>
      <c r="Q168" s="20">
        <v>21.175759424513281</v>
      </c>
      <c r="R168" s="20">
        <v>47.977131410073049</v>
      </c>
      <c r="S168" s="20">
        <v>44.881213243211704</v>
      </c>
      <c r="T168" s="118">
        <v>-19.21324279131996</v>
      </c>
      <c r="U168" s="120">
        <v>8.8378056883937006</v>
      </c>
      <c r="V168" s="19">
        <f t="shared" si="2"/>
        <v>34.340319280448483</v>
      </c>
    </row>
    <row r="169" spans="1:22">
      <c r="A169" s="30" t="s">
        <v>15</v>
      </c>
      <c r="B169" s="30" t="s">
        <v>349</v>
      </c>
      <c r="C169" s="31">
        <v>1874835039</v>
      </c>
      <c r="D169" s="31">
        <v>197281323</v>
      </c>
      <c r="E169" s="32">
        <v>29.786356000361618</v>
      </c>
      <c r="F169" s="32">
        <v>11.134525512347144</v>
      </c>
      <c r="G169" s="31">
        <v>116.67577300000001</v>
      </c>
      <c r="H169" s="32">
        <v>2.0499999999999998</v>
      </c>
      <c r="I169" s="32">
        <v>-0.61017987915433913</v>
      </c>
      <c r="J169" s="31">
        <v>2285842</v>
      </c>
      <c r="K169" s="32">
        <v>1170.3060574615392</v>
      </c>
      <c r="L169" s="32">
        <v>202.75614230344553</v>
      </c>
      <c r="M169" s="32">
        <v>59.14</v>
      </c>
      <c r="N169" s="33">
        <v>53.819584052075228</v>
      </c>
      <c r="O169" s="34">
        <v>81.851470395189949</v>
      </c>
      <c r="P169" s="33">
        <v>2.7283823465063315</v>
      </c>
      <c r="Q169" s="20">
        <v>55.984368683676976</v>
      </c>
      <c r="R169" s="20">
        <v>46.067580740705168</v>
      </c>
      <c r="S169" s="20">
        <v>46.48889201375669</v>
      </c>
      <c r="T169" s="118">
        <v>-3.6389962234231676</v>
      </c>
      <c r="U169" s="120">
        <v>-4.0819695668997547</v>
      </c>
      <c r="V169" s="19">
        <f t="shared" si="2"/>
        <v>34.753461111953804</v>
      </c>
    </row>
    <row r="170" spans="1:22">
      <c r="A170" s="100" t="s">
        <v>545</v>
      </c>
      <c r="B170" s="30" t="s">
        <v>357</v>
      </c>
      <c r="C170" s="31">
        <v>1049965568</v>
      </c>
      <c r="D170" s="31">
        <v>390000000</v>
      </c>
      <c r="E170" s="32">
        <v>22.996538675981185</v>
      </c>
      <c r="F170" s="32">
        <v>4.8451506807368236</v>
      </c>
      <c r="G170" s="31">
        <v>151.529539</v>
      </c>
      <c r="H170" s="32">
        <v>6.09</v>
      </c>
      <c r="I170" s="32">
        <v>-1.0044470520647053E-2</v>
      </c>
      <c r="J170" s="31">
        <v>-34567500</v>
      </c>
      <c r="K170" s="32">
        <v>-137.30527229333913</v>
      </c>
      <c r="L170" s="32">
        <v>102.56410256410257</v>
      </c>
      <c r="M170" s="32">
        <v>38.85</v>
      </c>
      <c r="N170" s="33">
        <v>46.682109249306571</v>
      </c>
      <c r="O170" s="34">
        <v>1207.9414850769115</v>
      </c>
      <c r="P170" s="33">
        <v>40.264716169230383</v>
      </c>
      <c r="Q170" s="20">
        <v>14.731488303566248</v>
      </c>
      <c r="R170" s="20">
        <v>63.97950007450045</v>
      </c>
      <c r="S170" s="20">
        <v>47.635513534195802</v>
      </c>
      <c r="T170" s="118">
        <v>-16.213284371807646</v>
      </c>
      <c r="U170" s="118"/>
      <c r="V170" s="19">
        <f t="shared" si="2"/>
        <v>34.84654904167099</v>
      </c>
    </row>
    <row r="171" spans="1:22">
      <c r="A171" s="55" t="s">
        <v>159</v>
      </c>
      <c r="B171" s="55" t="s">
        <v>233</v>
      </c>
      <c r="C171" s="56">
        <v>10497610768</v>
      </c>
      <c r="D171" s="56">
        <v>303345000</v>
      </c>
      <c r="E171" s="57">
        <v>34.885321126656457</v>
      </c>
      <c r="F171" s="57">
        <v>9.4651958852637961</v>
      </c>
      <c r="G171" s="56">
        <v>100.333235</v>
      </c>
      <c r="H171" s="57">
        <v>11.7</v>
      </c>
      <c r="I171" s="57">
        <v>-0.33332002049924014</v>
      </c>
      <c r="J171" s="56">
        <v>128453668</v>
      </c>
      <c r="K171" s="57">
        <v>28.692382299273852</v>
      </c>
      <c r="L171" s="57">
        <v>131.86306021196987</v>
      </c>
      <c r="M171" s="57">
        <v>33.07</v>
      </c>
      <c r="N171" s="58">
        <v>42.655630642885299</v>
      </c>
      <c r="O171" s="59">
        <v>977.57242733265741</v>
      </c>
      <c r="P171" s="58">
        <v>32.585747577755249</v>
      </c>
      <c r="Q171" s="20">
        <v>41.967134796356817</v>
      </c>
      <c r="R171" s="20">
        <v>52.720791719035169</v>
      </c>
      <c r="S171" s="20">
        <v>49.924042530577154</v>
      </c>
      <c r="T171" s="118">
        <v>-4.8248795455040749</v>
      </c>
      <c r="U171" s="120">
        <v>5.7074270088889989</v>
      </c>
      <c r="V171" s="19">
        <f t="shared" si="2"/>
        <v>35.001571226512873</v>
      </c>
    </row>
    <row r="172" spans="1:22">
      <c r="A172" s="45" t="s">
        <v>130</v>
      </c>
      <c r="B172" s="45" t="s">
        <v>426</v>
      </c>
      <c r="C172" s="46">
        <v>753453064</v>
      </c>
      <c r="D172" s="46">
        <v>298200000</v>
      </c>
      <c r="E172" s="47">
        <v>42.251593609060123</v>
      </c>
      <c r="F172" s="47">
        <v>11.463493368262467</v>
      </c>
      <c r="G172" s="46">
        <v>83.863085999999996</v>
      </c>
      <c r="H172" s="47">
        <v>10.52</v>
      </c>
      <c r="I172" s="47">
        <v>-0.45350422744202312</v>
      </c>
      <c r="J172" s="46">
        <v>-7762713</v>
      </c>
      <c r="K172" s="47">
        <v>-474.80204407917694</v>
      </c>
      <c r="L172" s="47">
        <v>134.1381623071764</v>
      </c>
      <c r="M172" s="47">
        <v>28.12</v>
      </c>
      <c r="N172" s="48">
        <v>24.993520669107358</v>
      </c>
      <c r="O172" s="49">
        <v>267.45368353757431</v>
      </c>
      <c r="P172" s="48">
        <v>8.9151227845858099</v>
      </c>
      <c r="Q172" s="20">
        <v>49.28124369043298</v>
      </c>
      <c r="R172" s="20">
        <v>44.64176765248309</v>
      </c>
      <c r="S172" s="20">
        <v>43.557666356529779</v>
      </c>
      <c r="T172" s="118">
        <v>-9.8070821204711223</v>
      </c>
      <c r="U172" s="120">
        <v>-12.265429810450588</v>
      </c>
      <c r="V172" s="19">
        <f t="shared" si="2"/>
        <v>35.433490284736592</v>
      </c>
    </row>
    <row r="173" spans="1:22">
      <c r="A173" s="35" t="s">
        <v>34</v>
      </c>
      <c r="B173" s="35" t="s">
        <v>208</v>
      </c>
      <c r="C173" s="36">
        <v>14552864000</v>
      </c>
      <c r="D173" s="36">
        <v>729164000</v>
      </c>
      <c r="E173" s="37">
        <v>19.2432954698488</v>
      </c>
      <c r="F173" s="37">
        <v>2.0238421572922087</v>
      </c>
      <c r="G173" s="36">
        <v>184.162025</v>
      </c>
      <c r="H173" s="37">
        <v>10.17</v>
      </c>
      <c r="I173" s="37">
        <v>-0.54955540005232528</v>
      </c>
      <c r="J173" s="36">
        <v>389489000</v>
      </c>
      <c r="K173" s="37">
        <v>24.41223901060107</v>
      </c>
      <c r="L173" s="37">
        <v>54.857343478284719</v>
      </c>
      <c r="M173" s="37">
        <v>25.25</v>
      </c>
      <c r="N173" s="38">
        <v>65.824283227917107</v>
      </c>
      <c r="O173" s="39">
        <v>995.28651806102073</v>
      </c>
      <c r="P173" s="38">
        <v>33.17621726870069</v>
      </c>
      <c r="Q173" s="20">
        <v>41.101732794165592</v>
      </c>
      <c r="R173" s="20">
        <v>52.066757796380323</v>
      </c>
      <c r="S173" s="20">
        <v>49.100118453680324</v>
      </c>
      <c r="T173" s="118">
        <v>-5.9294694161248707</v>
      </c>
      <c r="U173" s="120">
        <v>3.3911368293053457</v>
      </c>
      <c r="V173" s="19">
        <f t="shared" si="2"/>
        <v>35.438842614006809</v>
      </c>
    </row>
    <row r="174" spans="1:22">
      <c r="A174" s="100" t="s">
        <v>162</v>
      </c>
      <c r="B174" s="55" t="s">
        <v>233</v>
      </c>
      <c r="C174" s="56">
        <v>11759814183</v>
      </c>
      <c r="D174" s="56">
        <v>314657358</v>
      </c>
      <c r="E174" s="57">
        <v>29.914504467439823</v>
      </c>
      <c r="F174" s="57">
        <v>7.9490044614941286</v>
      </c>
      <c r="G174" s="56">
        <v>118.75529</v>
      </c>
      <c r="H174" s="57">
        <v>11.22</v>
      </c>
      <c r="I174" s="57">
        <v>-0.45113583288862102</v>
      </c>
      <c r="J174" s="56">
        <v>49521257</v>
      </c>
      <c r="K174" s="57">
        <v>75.993668940996386</v>
      </c>
      <c r="L174" s="57">
        <v>127.12240468249276</v>
      </c>
      <c r="M174" s="57">
        <v>37.74</v>
      </c>
      <c r="N174" s="58">
        <v>46.025382095931761</v>
      </c>
      <c r="O174" s="59">
        <v>904.59990101445624</v>
      </c>
      <c r="P174" s="58">
        <v>30.153330033815209</v>
      </c>
      <c r="Q174" s="20">
        <v>26.508785587336931</v>
      </c>
      <c r="R174" s="20">
        <v>49.428873767083211</v>
      </c>
      <c r="S174" s="20">
        <v>46.616049621781592</v>
      </c>
      <c r="T174" s="118">
        <v>-9.3435471187133601</v>
      </c>
      <c r="U174" s="120">
        <v>4.8751821186487732</v>
      </c>
      <c r="V174" s="19">
        <f t="shared" si="2"/>
        <v>35.525056532371117</v>
      </c>
    </row>
    <row r="175" spans="1:22">
      <c r="A175" s="60" t="s">
        <v>136</v>
      </c>
      <c r="B175" s="60" t="s">
        <v>287</v>
      </c>
      <c r="C175" s="61">
        <v>16338135196</v>
      </c>
      <c r="D175" s="61">
        <v>277292576</v>
      </c>
      <c r="E175" s="62">
        <v>26.500601325254245</v>
      </c>
      <c r="F175" s="62">
        <v>8.3612508929894904</v>
      </c>
      <c r="G175" s="61">
        <v>137.36788300000001</v>
      </c>
      <c r="H175" s="62">
        <v>11.03</v>
      </c>
      <c r="I175" s="62">
        <v>-0.1981716375893452</v>
      </c>
      <c r="J175" s="61">
        <v>-112719500</v>
      </c>
      <c r="K175" s="62">
        <v>-28.118064292336285</v>
      </c>
      <c r="L175" s="62">
        <v>144.25196872201872</v>
      </c>
      <c r="M175" s="62">
        <v>49.53</v>
      </c>
      <c r="N175" s="63">
        <v>30.453477499447047</v>
      </c>
      <c r="O175" s="64">
        <v>289.60630501235829</v>
      </c>
      <c r="P175" s="63">
        <v>9.6535435004119439</v>
      </c>
      <c r="Q175" s="20">
        <v>31.902572015475993</v>
      </c>
      <c r="R175" s="20">
        <v>65.74801406978807</v>
      </c>
      <c r="S175" s="20">
        <v>45.377514885965518</v>
      </c>
      <c r="T175" s="118">
        <v>-10.349029170383997</v>
      </c>
      <c r="U175" s="120">
        <v>3.2058909258575952</v>
      </c>
      <c r="V175" s="19">
        <f t="shared" si="2"/>
        <v>36.4033150227717</v>
      </c>
    </row>
    <row r="176" spans="1:22">
      <c r="A176" s="100" t="s">
        <v>400</v>
      </c>
      <c r="B176" s="45" t="s">
        <v>375</v>
      </c>
      <c r="C176" s="46">
        <v>1053946708</v>
      </c>
      <c r="D176" s="46">
        <v>105000000</v>
      </c>
      <c r="E176" s="47">
        <v>54.239215006689051</v>
      </c>
      <c r="F176" s="47">
        <v>38.4348178902275</v>
      </c>
      <c r="G176" s="46">
        <v>69.578063</v>
      </c>
      <c r="H176" s="47">
        <v>12.9</v>
      </c>
      <c r="I176" s="47">
        <v>-0.88916966047889179</v>
      </c>
      <c r="J176" s="46">
        <v>-39561770</v>
      </c>
      <c r="K176" s="47">
        <v>-35.670800371166408</v>
      </c>
      <c r="L176" s="47">
        <v>380.95238095238096</v>
      </c>
      <c r="M176" s="47">
        <v>66.260000000000005</v>
      </c>
      <c r="N176" s="48">
        <v>51.77941704870581</v>
      </c>
      <c r="O176" s="49">
        <v>663.46588998506286</v>
      </c>
      <c r="P176" s="48">
        <v>22.115529666168761</v>
      </c>
      <c r="Q176" s="20">
        <v>46.043195132211167</v>
      </c>
      <c r="R176" s="20">
        <v>63.569375588777326</v>
      </c>
      <c r="S176" s="20">
        <v>46.16547246766703</v>
      </c>
      <c r="T176" s="118">
        <v>-7.0932496375954557</v>
      </c>
      <c r="U176" s="120">
        <v>-13.812320694710571</v>
      </c>
      <c r="V176" s="19">
        <f t="shared" si="2"/>
        <v>37.738595188059563</v>
      </c>
    </row>
    <row r="177" spans="1:22">
      <c r="A177" s="100" t="s">
        <v>101</v>
      </c>
      <c r="B177" s="55" t="s">
        <v>233</v>
      </c>
      <c r="C177" s="56">
        <v>4675184543</v>
      </c>
      <c r="D177" s="56">
        <v>175000000</v>
      </c>
      <c r="E177" s="57">
        <v>28.176284359569966</v>
      </c>
      <c r="F177" s="57">
        <v>14.03725712271514</v>
      </c>
      <c r="G177" s="56">
        <v>134.44486900000001</v>
      </c>
      <c r="H177" s="57">
        <v>8.93</v>
      </c>
      <c r="I177" s="57">
        <v>-0.57261782884062029</v>
      </c>
      <c r="J177" s="56">
        <v>-19232130</v>
      </c>
      <c r="K177" s="57">
        <v>-104.36961480605632</v>
      </c>
      <c r="L177" s="57">
        <v>228.57142857142858</v>
      </c>
      <c r="M177" s="57">
        <v>76.819999999999993</v>
      </c>
      <c r="N177" s="58">
        <v>31.497146926563769</v>
      </c>
      <c r="O177" s="59">
        <v>1257.1587587059405</v>
      </c>
      <c r="P177" s="58">
        <v>41.90529195686468</v>
      </c>
      <c r="Q177" s="20">
        <v>30.735607419481003</v>
      </c>
      <c r="R177" s="20">
        <v>46.957936043088722</v>
      </c>
      <c r="S177" s="20">
        <v>51.963694198944502</v>
      </c>
      <c r="T177" s="118">
        <v>-6.8556960695934244</v>
      </c>
      <c r="U177" s="118">
        <v>10.041028651204638</v>
      </c>
      <c r="V177" s="19">
        <f t="shared" si="2"/>
        <v>37.881568596291331</v>
      </c>
    </row>
    <row r="178" spans="1:22">
      <c r="A178" s="60" t="s">
        <v>73</v>
      </c>
      <c r="B178" s="60" t="s">
        <v>287</v>
      </c>
      <c r="C178" s="61">
        <v>4342116936</v>
      </c>
      <c r="D178" s="61">
        <v>490000000</v>
      </c>
      <c r="E178" s="62">
        <v>43.205778928472483</v>
      </c>
      <c r="F178" s="62">
        <v>7.5557034308225317</v>
      </c>
      <c r="G178" s="61">
        <v>88.016211999999996</v>
      </c>
      <c r="H178" s="62">
        <v>9.75</v>
      </c>
      <c r="I178" s="62">
        <v>-0.49382683456342663</v>
      </c>
      <c r="J178" s="61">
        <v>111486274</v>
      </c>
      <c r="K178" s="62">
        <v>51.291515940338989</v>
      </c>
      <c r="L178" s="62">
        <v>81.632653061224488</v>
      </c>
      <c r="M178" s="62">
        <v>17.96</v>
      </c>
      <c r="N178" s="63">
        <v>24.591625636326011</v>
      </c>
      <c r="O178" s="64">
        <v>598.34060663313153</v>
      </c>
      <c r="P178" s="63">
        <v>19.944686887771052</v>
      </c>
      <c r="Q178" s="20">
        <v>39.647563025202999</v>
      </c>
      <c r="R178" s="20">
        <v>63.514100071981559</v>
      </c>
      <c r="S178" s="20">
        <v>44.666086601165105</v>
      </c>
      <c r="T178" s="118">
        <v>-12.405120029965957</v>
      </c>
      <c r="U178" s="120">
        <v>4.5127097416959927</v>
      </c>
      <c r="V178" s="19">
        <f t="shared" si="2"/>
        <v>38.028089977935672</v>
      </c>
    </row>
    <row r="179" spans="1:22">
      <c r="A179" s="55" t="s">
        <v>32</v>
      </c>
      <c r="B179" s="55" t="s">
        <v>233</v>
      </c>
      <c r="C179" s="56">
        <v>2705096261</v>
      </c>
      <c r="D179" s="56">
        <v>284288125</v>
      </c>
      <c r="E179" s="57">
        <v>38.777090654591483</v>
      </c>
      <c r="F179" s="57">
        <v>11.964971020434449</v>
      </c>
      <c r="G179" s="56">
        <v>98.355564999999999</v>
      </c>
      <c r="H179" s="57">
        <v>10.11</v>
      </c>
      <c r="I179" s="57">
        <v>-0.30019665586773137</v>
      </c>
      <c r="J179" s="56">
        <v>10367317</v>
      </c>
      <c r="K179" s="57">
        <v>312.60591607259624</v>
      </c>
      <c r="L179" s="57">
        <v>140.70232444636932</v>
      </c>
      <c r="M179" s="57">
        <v>34.590000000000003</v>
      </c>
      <c r="N179" s="58">
        <v>39.457952659903924</v>
      </c>
      <c r="O179" s="59">
        <v>614.26698931677765</v>
      </c>
      <c r="P179" s="58">
        <v>20.475566310559255</v>
      </c>
      <c r="Q179" s="20">
        <v>43.514781193474512</v>
      </c>
      <c r="R179" s="20">
        <v>41.887582414063225</v>
      </c>
      <c r="S179" s="20">
        <v>55.73080553237422</v>
      </c>
      <c r="T179" s="118">
        <v>-4.2871521120758871</v>
      </c>
      <c r="U179" s="118">
        <v>13.072353816308784</v>
      </c>
      <c r="V179" s="19">
        <f t="shared" si="2"/>
        <v>38.139426603885653</v>
      </c>
    </row>
    <row r="180" spans="1:22">
      <c r="A180" s="35" t="s">
        <v>324</v>
      </c>
      <c r="B180" s="35" t="s">
        <v>200</v>
      </c>
      <c r="C180" s="36">
        <v>19079519513</v>
      </c>
      <c r="D180" s="36">
        <v>1500000000</v>
      </c>
      <c r="E180" s="37">
        <v>10.642253337510418</v>
      </c>
      <c r="F180" s="37">
        <v>0.81083834952460332</v>
      </c>
      <c r="G180" s="36">
        <v>363.24555199999998</v>
      </c>
      <c r="H180" s="37">
        <v>10</v>
      </c>
      <c r="I180" s="37">
        <v>0.51528996153949258</v>
      </c>
      <c r="J180" s="36">
        <v>-547642400</v>
      </c>
      <c r="K180" s="37">
        <v>-23.966369294999804</v>
      </c>
      <c r="L180" s="37">
        <v>26.666666666666668</v>
      </c>
      <c r="M180" s="37">
        <v>24.21</v>
      </c>
      <c r="N180" s="38">
        <v>56.651725632344082</v>
      </c>
      <c r="O180" s="39">
        <v>3000</v>
      </c>
      <c r="P180" s="38">
        <v>100</v>
      </c>
      <c r="Q180" s="20">
        <v>65.997833147859978</v>
      </c>
      <c r="R180" s="20">
        <v>45.635887754197022</v>
      </c>
      <c r="S180" s="20">
        <v>82.165075817799433</v>
      </c>
      <c r="T180" s="120">
        <v>27.884276497902718</v>
      </c>
      <c r="U180" s="120">
        <v>13.754503024340767</v>
      </c>
      <c r="V180" s="19">
        <f t="shared" si="2"/>
        <v>38.657511881078136</v>
      </c>
    </row>
    <row r="181" spans="1:22">
      <c r="A181" s="90" t="s">
        <v>110</v>
      </c>
      <c r="B181" s="90" t="s">
        <v>609</v>
      </c>
      <c r="C181" s="91">
        <v>5800330455</v>
      </c>
      <c r="D181" s="91">
        <v>300000000</v>
      </c>
      <c r="E181" s="92">
        <v>20.020831675358213</v>
      </c>
      <c r="F181" s="92">
        <v>6.6669436148378995</v>
      </c>
      <c r="G181" s="91">
        <v>195.306963</v>
      </c>
      <c r="H181" s="92">
        <v>7.17</v>
      </c>
      <c r="I181" s="92">
        <v>-0.26132207828896092</v>
      </c>
      <c r="J181" s="91">
        <v>-135829400</v>
      </c>
      <c r="K181" s="92">
        <v>-22.108615660527104</v>
      </c>
      <c r="L181" s="92">
        <v>133.33333333333334</v>
      </c>
      <c r="M181" s="92">
        <v>65.099999999999994</v>
      </c>
      <c r="N181" s="93">
        <v>21.105068641847289</v>
      </c>
      <c r="O181" s="94">
        <v>1134.6330114568409</v>
      </c>
      <c r="P181" s="93">
        <v>37.821100381894695</v>
      </c>
      <c r="Q181" s="20">
        <v>32.620351137624588</v>
      </c>
      <c r="R181" s="20">
        <v>46.716294405522902</v>
      </c>
      <c r="S181" s="20">
        <v>47.008226291360636</v>
      </c>
      <c r="T181" s="118">
        <v>-14.400726520665312</v>
      </c>
      <c r="U181" s="118">
        <v>8.5816841310440672</v>
      </c>
      <c r="V181" s="19">
        <f t="shared" si="2"/>
        <v>39.102078312484146</v>
      </c>
    </row>
    <row r="182" spans="1:22">
      <c r="A182" s="100" t="s">
        <v>31</v>
      </c>
      <c r="B182" s="55" t="s">
        <v>233</v>
      </c>
      <c r="C182" s="56">
        <v>1994719643</v>
      </c>
      <c r="D182" s="56">
        <v>192000000</v>
      </c>
      <c r="E182" s="57">
        <v>22.824196716091095</v>
      </c>
      <c r="F182" s="57">
        <v>10.826596043986743</v>
      </c>
      <c r="G182" s="56">
        <v>171.666124</v>
      </c>
      <c r="H182" s="57">
        <v>8.74</v>
      </c>
      <c r="I182" s="57">
        <v>-0.20433975307550689</v>
      </c>
      <c r="J182" s="56">
        <v>74073344</v>
      </c>
      <c r="K182" s="57">
        <v>28.460440506101627</v>
      </c>
      <c r="L182" s="57">
        <v>208.33333333333334</v>
      </c>
      <c r="M182" s="57">
        <v>89.4</v>
      </c>
      <c r="N182" s="58">
        <v>29.720679517052563</v>
      </c>
      <c r="O182" s="59">
        <v>876.33905287688322</v>
      </c>
      <c r="P182" s="58">
        <v>29.211301762562773</v>
      </c>
      <c r="Q182" s="20">
        <v>39.08601632434403</v>
      </c>
      <c r="R182" s="20">
        <v>35.90407685646457</v>
      </c>
      <c r="S182" s="20">
        <v>53.462898454810542</v>
      </c>
      <c r="T182" s="118">
        <v>-1.5356852962142575</v>
      </c>
      <c r="U182" s="120">
        <v>8.0387000575116652</v>
      </c>
      <c r="V182" s="19">
        <f t="shared" si="2"/>
        <v>39.181413836648865</v>
      </c>
    </row>
    <row r="183" spans="1:22">
      <c r="A183" s="100" t="s">
        <v>256</v>
      </c>
      <c r="B183" s="40" t="s">
        <v>255</v>
      </c>
      <c r="C183" s="41">
        <v>1748599456</v>
      </c>
      <c r="D183" s="41">
        <v>220000000</v>
      </c>
      <c r="E183" s="42">
        <v>50.282466785413739</v>
      </c>
      <c r="F183" s="42">
        <v>19.822781197435045</v>
      </c>
      <c r="G183" s="41">
        <v>78.150914</v>
      </c>
      <c r="H183" s="42">
        <v>8.77</v>
      </c>
      <c r="I183" s="42">
        <v>-0.24166871839954496</v>
      </c>
      <c r="J183" s="41">
        <v>-145428500</v>
      </c>
      <c r="K183" s="42">
        <v>-17.442248252577727</v>
      </c>
      <c r="L183" s="42">
        <v>181.81818181818181</v>
      </c>
      <c r="M183" s="42">
        <v>35.520000000000003</v>
      </c>
      <c r="N183" s="43">
        <v>32.802736515063131</v>
      </c>
      <c r="O183" s="44">
        <v>726.07215775636462</v>
      </c>
      <c r="P183" s="43">
        <v>24.202405258545486</v>
      </c>
      <c r="Q183" s="20">
        <v>28.13889606410746</v>
      </c>
      <c r="R183" s="20">
        <v>49.676236301649745</v>
      </c>
      <c r="S183" s="20">
        <v>39.074938984745394</v>
      </c>
      <c r="T183" s="118">
        <v>-9.4331389526182363</v>
      </c>
      <c r="U183" s="120">
        <v>-8.7832084544839972</v>
      </c>
      <c r="V183" s="19">
        <f t="shared" si="2"/>
        <v>39.296207374547258</v>
      </c>
    </row>
    <row r="184" spans="1:22">
      <c r="A184" s="40" t="s">
        <v>74</v>
      </c>
      <c r="B184" s="40" t="s">
        <v>255</v>
      </c>
      <c r="C184" s="41">
        <v>633089921</v>
      </c>
      <c r="D184" s="41">
        <v>375000000</v>
      </c>
      <c r="E184" s="42">
        <v>18.696656103055968</v>
      </c>
      <c r="F184" s="42">
        <v>5.292754735472319</v>
      </c>
      <c r="G184" s="41">
        <v>217.20958099999999</v>
      </c>
      <c r="H184" s="42">
        <v>9.58</v>
      </c>
      <c r="I184" s="42">
        <v>0.23823717243094042</v>
      </c>
      <c r="J184" s="41">
        <v>5409164</v>
      </c>
      <c r="K184" s="42">
        <v>653.05840237049574</v>
      </c>
      <c r="L184" s="42">
        <v>106.66666666666667</v>
      </c>
      <c r="M184" s="42">
        <v>57.92</v>
      </c>
      <c r="N184" s="43">
        <v>63.007723594808695</v>
      </c>
      <c r="O184" s="44">
        <v>2578.5494758233835</v>
      </c>
      <c r="P184" s="43">
        <v>85.95164919411279</v>
      </c>
      <c r="Q184" s="20">
        <v>47.057123181819549</v>
      </c>
      <c r="R184" s="20">
        <v>28.518854205007514</v>
      </c>
      <c r="S184" s="20">
        <v>53.463444854400365</v>
      </c>
      <c r="T184" s="118">
        <v>3.5032101067490018</v>
      </c>
      <c r="U184" s="120">
        <v>2.2524496185884146</v>
      </c>
      <c r="V184" s="19">
        <f t="shared" si="2"/>
        <v>40.610928382458795</v>
      </c>
    </row>
    <row r="185" spans="1:22">
      <c r="A185" s="60" t="s">
        <v>20</v>
      </c>
      <c r="B185" s="60" t="s">
        <v>287</v>
      </c>
      <c r="C185" s="61">
        <v>1735116415</v>
      </c>
      <c r="D185" s="61">
        <v>400000000</v>
      </c>
      <c r="E185" s="62">
        <v>24.386579967497568</v>
      </c>
      <c r="F185" s="62">
        <v>7.3276983075413362</v>
      </c>
      <c r="G185" s="61">
        <v>175.248232</v>
      </c>
      <c r="H185" s="62">
        <v>9.32</v>
      </c>
      <c r="I185" s="62">
        <v>0.54375108215116974</v>
      </c>
      <c r="J185" s="61">
        <v>-80036020</v>
      </c>
      <c r="K185" s="62">
        <v>-41.581278029567187</v>
      </c>
      <c r="L185" s="62">
        <v>100</v>
      </c>
      <c r="M185" s="62">
        <v>43.81</v>
      </c>
      <c r="N185" s="63">
        <v>62.669573509340381</v>
      </c>
      <c r="O185" s="64">
        <v>2652.3772275241549</v>
      </c>
      <c r="P185" s="63">
        <v>88.412574250805164</v>
      </c>
      <c r="Q185" s="20">
        <v>58.007056437638518</v>
      </c>
      <c r="R185" s="20">
        <v>51.282550321302097</v>
      </c>
      <c r="S185" s="20">
        <v>70.3079743969909</v>
      </c>
      <c r="T185" s="120">
        <v>11.147582021987983</v>
      </c>
      <c r="U185" s="118">
        <v>12.445437422356465</v>
      </c>
      <c r="V185" s="19">
        <f t="shared" si="2"/>
        <v>42.737050238305663</v>
      </c>
    </row>
    <row r="186" spans="1:22">
      <c r="A186" s="100" t="s">
        <v>203</v>
      </c>
      <c r="B186" s="35" t="s">
        <v>200</v>
      </c>
      <c r="C186" s="36">
        <v>6764257574</v>
      </c>
      <c r="D186" s="36">
        <v>500000000</v>
      </c>
      <c r="E186" s="37">
        <v>22.165791810571143</v>
      </c>
      <c r="F186" s="37">
        <v>4.433158362114229</v>
      </c>
      <c r="G186" s="36">
        <v>194.287902</v>
      </c>
      <c r="H186" s="37">
        <v>8.75</v>
      </c>
      <c r="I186" s="37">
        <v>-0.25753833315843977</v>
      </c>
      <c r="J186" s="36">
        <v>-270382400</v>
      </c>
      <c r="K186" s="37">
        <v>-18.492327902999605</v>
      </c>
      <c r="L186" s="37">
        <v>80</v>
      </c>
      <c r="M186" s="37">
        <v>38.85</v>
      </c>
      <c r="N186" s="38">
        <v>28.472212148442246</v>
      </c>
      <c r="O186" s="39">
        <v>371.54099034815738</v>
      </c>
      <c r="P186" s="38">
        <v>12.384699678271913</v>
      </c>
      <c r="Q186" s="20">
        <v>30.182634728138858</v>
      </c>
      <c r="R186" s="20">
        <v>56.297549189625258</v>
      </c>
      <c r="S186" s="20">
        <v>44.434350191529745</v>
      </c>
      <c r="T186" s="118">
        <v>-9.3601164008805959</v>
      </c>
      <c r="U186" s="120">
        <v>-0.9746086851603053</v>
      </c>
      <c r="V186" s="19">
        <f t="shared" si="2"/>
        <v>43.065451870446488</v>
      </c>
    </row>
    <row r="187" spans="1:22">
      <c r="A187" s="75" t="s">
        <v>665</v>
      </c>
      <c r="B187" s="75" t="s">
        <v>350</v>
      </c>
      <c r="C187" s="76">
        <v>1571604579</v>
      </c>
      <c r="D187" s="76">
        <v>275000000</v>
      </c>
      <c r="E187" s="77">
        <v>21.126878658168561</v>
      </c>
      <c r="F187" s="77">
        <v>7.6442799305901623</v>
      </c>
      <c r="G187" s="76">
        <v>204.47359800000001</v>
      </c>
      <c r="H187" s="77">
        <v>8.07</v>
      </c>
      <c r="I187" s="77">
        <v>-0.50693180386628711</v>
      </c>
      <c r="J187" s="76">
        <v>-81499030</v>
      </c>
      <c r="K187" s="77">
        <v>-33.911446553412965</v>
      </c>
      <c r="L187" s="77">
        <v>145.45454545454547</v>
      </c>
      <c r="M187" s="77">
        <v>74.349999999999994</v>
      </c>
      <c r="N187" s="78">
        <v>11.176025024455445</v>
      </c>
      <c r="O187" s="79">
        <v>498.6999198050201</v>
      </c>
      <c r="P187" s="78">
        <v>16.623330660167337</v>
      </c>
      <c r="Q187" s="20">
        <v>39.804171170575891</v>
      </c>
      <c r="R187" s="20">
        <v>67.701518167037335</v>
      </c>
      <c r="S187" s="20">
        <v>46.212691470260332</v>
      </c>
      <c r="T187" s="118">
        <v>-14.057354023639732</v>
      </c>
      <c r="U187" s="120">
        <v>7.350978139535993</v>
      </c>
      <c r="V187" s="19">
        <f t="shared" si="2"/>
        <v>43.198888937451386</v>
      </c>
    </row>
    <row r="188" spans="1:22">
      <c r="A188" s="70" t="s">
        <v>78</v>
      </c>
      <c r="B188" s="70" t="s">
        <v>221</v>
      </c>
      <c r="C188" s="71">
        <v>6825401407</v>
      </c>
      <c r="D188" s="71">
        <v>335348000</v>
      </c>
      <c r="E188" s="72">
        <v>26.149893289952633</v>
      </c>
      <c r="F188" s="72">
        <v>7.7436324279942692</v>
      </c>
      <c r="G188" s="71">
        <v>166.28656799999999</v>
      </c>
      <c r="H188" s="72">
        <v>9.02</v>
      </c>
      <c r="I188" s="72">
        <v>-0.25138233828651657</v>
      </c>
      <c r="J188" s="71">
        <v>-244354000</v>
      </c>
      <c r="K188" s="72">
        <v>-13.819926663774687</v>
      </c>
      <c r="L188" s="72">
        <v>119.27907725705833</v>
      </c>
      <c r="M188" s="72">
        <v>49.58</v>
      </c>
      <c r="N188" s="73">
        <v>2.9868246776869745</v>
      </c>
      <c r="O188" s="74">
        <v>418.30471829819874</v>
      </c>
      <c r="P188" s="73">
        <v>13.943490609939959</v>
      </c>
      <c r="Q188" s="20">
        <v>37.641727379079541</v>
      </c>
      <c r="R188" s="20">
        <v>38.32667808644738</v>
      </c>
      <c r="S188" s="20">
        <v>48.370392814727829</v>
      </c>
      <c r="T188" s="118">
        <v>-3.5845226451325729</v>
      </c>
      <c r="U188" s="120">
        <v>4.3575736651182595</v>
      </c>
      <c r="V188" s="19">
        <f t="shared" si="2"/>
        <v>43.483760087524516</v>
      </c>
    </row>
    <row r="189" spans="1:22">
      <c r="A189" s="25" t="s">
        <v>638</v>
      </c>
      <c r="B189" s="25" t="s">
        <v>353</v>
      </c>
      <c r="C189" s="26">
        <v>4561332204</v>
      </c>
      <c r="D189" s="26">
        <v>413000000</v>
      </c>
      <c r="E189" s="27">
        <v>39.014332539287629</v>
      </c>
      <c r="F189" s="27">
        <v>8.7875066252125968</v>
      </c>
      <c r="G189" s="26">
        <v>112.701047</v>
      </c>
      <c r="H189" s="27">
        <v>8.35</v>
      </c>
      <c r="I189" s="27">
        <v>-0.20188398593176338</v>
      </c>
      <c r="J189" s="26">
        <v>-320710100</v>
      </c>
      <c r="K189" s="27">
        <v>-13.84349916014494</v>
      </c>
      <c r="L189" s="27">
        <v>96.852300242130752</v>
      </c>
      <c r="M189" s="27">
        <v>27.28</v>
      </c>
      <c r="N189" s="28">
        <v>66.311507968125198</v>
      </c>
      <c r="O189" s="29">
        <v>824.79606495782832</v>
      </c>
      <c r="P189" s="28">
        <v>27.493202165260943</v>
      </c>
      <c r="Q189" s="20">
        <v>34.322220583451511</v>
      </c>
      <c r="R189" s="20">
        <v>38.391274662915308</v>
      </c>
      <c r="S189" s="20">
        <v>41.075145500877667</v>
      </c>
      <c r="T189" s="118">
        <v>-6.186272390294274</v>
      </c>
      <c r="U189" s="118"/>
      <c r="V189" s="19">
        <f t="shared" si="2"/>
        <v>43.969561251838847</v>
      </c>
    </row>
    <row r="190" spans="1:22">
      <c r="A190" s="50" t="s">
        <v>97</v>
      </c>
      <c r="B190" s="50" t="s">
        <v>355</v>
      </c>
      <c r="C190" s="51">
        <v>1396248544</v>
      </c>
      <c r="D190" s="51">
        <v>197500000</v>
      </c>
      <c r="E190" s="52">
        <v>30.017068605721274</v>
      </c>
      <c r="F190" s="52">
        <v>15.1530565876418</v>
      </c>
      <c r="G190" s="51">
        <v>147.57517300000001</v>
      </c>
      <c r="H190" s="52">
        <v>7.89</v>
      </c>
      <c r="I190" s="52">
        <v>-0.35606927937587685</v>
      </c>
      <c r="J190" s="51">
        <v>-31734040</v>
      </c>
      <c r="K190" s="52">
        <v>-62.422717025629261</v>
      </c>
      <c r="L190" s="52">
        <v>202.53164556962025</v>
      </c>
      <c r="M190" s="52">
        <v>74.72</v>
      </c>
      <c r="N190" s="53">
        <v>27.207108145118372</v>
      </c>
      <c r="O190" s="54">
        <v>962.54347637192529</v>
      </c>
      <c r="P190" s="53">
        <v>32.084782545730846</v>
      </c>
      <c r="Q190" s="20">
        <v>38.646416483322604</v>
      </c>
      <c r="R190" s="20">
        <v>43.169945958965641</v>
      </c>
      <c r="S190" s="20">
        <v>47.403673700079935</v>
      </c>
      <c r="T190" s="118">
        <v>-4.9054383276309288</v>
      </c>
      <c r="U190" s="120">
        <v>0.7927831285184439</v>
      </c>
      <c r="V190" s="19">
        <f t="shared" si="2"/>
        <v>44.297740924421859</v>
      </c>
    </row>
    <row r="191" spans="1:22">
      <c r="A191" s="55" t="s">
        <v>108</v>
      </c>
      <c r="B191" s="55" t="s">
        <v>233</v>
      </c>
      <c r="C191" s="56">
        <v>15078182984</v>
      </c>
      <c r="D191" s="56">
        <v>750000000</v>
      </c>
      <c r="E191" s="57">
        <v>15.31247009283185</v>
      </c>
      <c r="F191" s="57">
        <v>2.1491186095202597</v>
      </c>
      <c r="G191" s="56">
        <v>290.32257499999997</v>
      </c>
      <c r="H191" s="57">
        <v>8.3000000000000007</v>
      </c>
      <c r="I191" s="57">
        <v>2.6214810670985855E-2</v>
      </c>
      <c r="J191" s="56">
        <v>67187517</v>
      </c>
      <c r="K191" s="57">
        <v>106.04648479568013</v>
      </c>
      <c r="L191" s="57">
        <v>53.333333333333336</v>
      </c>
      <c r="M191" s="57">
        <v>38.700000000000003</v>
      </c>
      <c r="N191" s="58">
        <v>65.349826723510702</v>
      </c>
      <c r="O191" s="59">
        <v>2035.732195473337</v>
      </c>
      <c r="P191" s="58">
        <v>67.85773984911124</v>
      </c>
      <c r="Q191" s="20">
        <v>33.997136175168173</v>
      </c>
      <c r="R191" s="20">
        <v>53.052720258077898</v>
      </c>
      <c r="S191" s="20">
        <v>52.965915635501482</v>
      </c>
      <c r="T191" s="118">
        <v>-1.4192047556816956</v>
      </c>
      <c r="U191" s="120">
        <v>5.4661536551281564</v>
      </c>
      <c r="V191" s="19">
        <f t="shared" si="2"/>
        <v>44.455557469614313</v>
      </c>
    </row>
    <row r="192" spans="1:22">
      <c r="A192" s="100" t="s">
        <v>19</v>
      </c>
      <c r="B192" s="60" t="s">
        <v>287</v>
      </c>
      <c r="C192" s="61">
        <v>4880226905</v>
      </c>
      <c r="D192" s="61">
        <v>480000000</v>
      </c>
      <c r="E192" s="62">
        <v>22.287551493158968</v>
      </c>
      <c r="F192" s="62">
        <v>4.5123808497649351</v>
      </c>
      <c r="G192" s="61">
        <v>200.330117</v>
      </c>
      <c r="H192" s="62">
        <v>7.36</v>
      </c>
      <c r="I192" s="62">
        <v>-0.29077186165442903</v>
      </c>
      <c r="J192" s="61">
        <v>35267669</v>
      </c>
      <c r="K192" s="62">
        <v>140.04894964847264</v>
      </c>
      <c r="L192" s="62">
        <v>83.333333333333329</v>
      </c>
      <c r="M192" s="62">
        <v>41.73</v>
      </c>
      <c r="N192" s="63">
        <v>25.272516359951695</v>
      </c>
      <c r="O192" s="64">
        <v>961.00743979915319</v>
      </c>
      <c r="P192" s="63">
        <v>32.033581326638441</v>
      </c>
      <c r="Q192" s="20">
        <v>46.72934108205434</v>
      </c>
      <c r="R192" s="20">
        <v>61.613626742699012</v>
      </c>
      <c r="S192" s="20">
        <v>55.354970338078289</v>
      </c>
      <c r="T192" s="118">
        <v>0.1048241098543734</v>
      </c>
      <c r="U192" s="120">
        <v>6.9420892999390649</v>
      </c>
      <c r="V192" s="19">
        <f t="shared" si="2"/>
        <v>44.64867798268061</v>
      </c>
    </row>
    <row r="193" spans="1:22">
      <c r="A193" s="100" t="s">
        <v>163</v>
      </c>
      <c r="B193" s="30" t="s">
        <v>605</v>
      </c>
      <c r="C193" s="31">
        <v>2210494206</v>
      </c>
      <c r="D193" s="31">
        <v>735000000</v>
      </c>
      <c r="E193" s="32">
        <v>32.104775862313211</v>
      </c>
      <c r="F193" s="32">
        <v>4.5978912799589278</v>
      </c>
      <c r="G193" s="31">
        <v>139.25645700000001</v>
      </c>
      <c r="H193" s="32">
        <v>7.83</v>
      </c>
      <c r="I193" s="32">
        <v>-0.312476605639187</v>
      </c>
      <c r="J193" s="31">
        <v>-78670540</v>
      </c>
      <c r="K193" s="32">
        <v>-88.756223104608154</v>
      </c>
      <c r="L193" s="32">
        <v>54.42176870748299</v>
      </c>
      <c r="M193" s="32">
        <v>18.940000000000001</v>
      </c>
      <c r="N193" s="33">
        <v>41.98645751514745</v>
      </c>
      <c r="O193" s="34">
        <v>587.21326779720744</v>
      </c>
      <c r="P193" s="33">
        <v>19.573775593240249</v>
      </c>
      <c r="Q193" s="20">
        <v>34.777587632232084</v>
      </c>
      <c r="R193" s="20">
        <v>41.852510457379466</v>
      </c>
      <c r="S193" s="20">
        <v>47.462143022530121</v>
      </c>
      <c r="T193" s="118">
        <v>-10.604498886139311</v>
      </c>
      <c r="U193" s="120">
        <v>6.6290221079549028</v>
      </c>
      <c r="V193" s="19">
        <f t="shared" si="2"/>
        <v>44.707973393648579</v>
      </c>
    </row>
    <row r="194" spans="1:22">
      <c r="A194" s="100" t="s">
        <v>409</v>
      </c>
      <c r="B194" s="40" t="s">
        <v>255</v>
      </c>
      <c r="C194" s="41">
        <v>932814398</v>
      </c>
      <c r="D194" s="41">
        <v>174600000</v>
      </c>
      <c r="E194" s="42">
        <v>57.150209860256929</v>
      </c>
      <c r="F194" s="42">
        <v>35.08261410264155</v>
      </c>
      <c r="G194" s="41">
        <v>78.469515999999999</v>
      </c>
      <c r="H194" s="42">
        <v>11.3</v>
      </c>
      <c r="I194" s="42">
        <v>-5.7111517329174077E-2</v>
      </c>
      <c r="J194" s="41">
        <v>-20343120</v>
      </c>
      <c r="K194" s="42">
        <v>-80.077097318405436</v>
      </c>
      <c r="L194" s="42">
        <v>229.09507445589921</v>
      </c>
      <c r="M194" s="42">
        <v>44.94</v>
      </c>
      <c r="N194" s="43">
        <v>43.58537627527808</v>
      </c>
      <c r="O194" s="44">
        <v>1063.0686209232433</v>
      </c>
      <c r="P194" s="43">
        <v>35.435620697441443</v>
      </c>
      <c r="Q194" s="20">
        <v>60.283092535035607</v>
      </c>
      <c r="R194" s="20">
        <v>47.108654530534302</v>
      </c>
      <c r="S194" s="20">
        <v>61.11631254810608</v>
      </c>
      <c r="T194" s="118">
        <v>5.3552740047864411</v>
      </c>
      <c r="U194" s="120">
        <v>4.1925742054981896</v>
      </c>
      <c r="V194" s="19">
        <f t="shared" ref="V194:V257" si="3">E194*G194/100</f>
        <v>44.845493070327883</v>
      </c>
    </row>
    <row r="195" spans="1:22">
      <c r="A195" s="30" t="s">
        <v>125</v>
      </c>
      <c r="B195" s="30" t="s">
        <v>349</v>
      </c>
      <c r="C195" s="31">
        <v>4744517178</v>
      </c>
      <c r="D195" s="31">
        <v>540000000</v>
      </c>
      <c r="E195" s="32">
        <v>13.841559406692628</v>
      </c>
      <c r="F195" s="32">
        <v>2.906181113356141</v>
      </c>
      <c r="G195" s="31">
        <v>324.72809000000001</v>
      </c>
      <c r="H195" s="32">
        <v>8.49</v>
      </c>
      <c r="I195" s="32">
        <v>0.15279403117675727</v>
      </c>
      <c r="J195" s="31">
        <v>502484611</v>
      </c>
      <c r="K195" s="32">
        <v>9.4784992330839763</v>
      </c>
      <c r="L195" s="32">
        <v>74.074074074074076</v>
      </c>
      <c r="M195" s="32">
        <v>60.13</v>
      </c>
      <c r="N195" s="33">
        <v>2.2395483807479692</v>
      </c>
      <c r="O195" s="34">
        <v>2531.3860266082934</v>
      </c>
      <c r="P195" s="33">
        <v>84.37953422027644</v>
      </c>
      <c r="Q195" s="20">
        <v>44.422760390805308</v>
      </c>
      <c r="R195" s="20">
        <v>68.648777828825104</v>
      </c>
      <c r="S195" s="20">
        <v>67.597577452592745</v>
      </c>
      <c r="T195" s="118">
        <v>5.0219803119362982</v>
      </c>
      <c r="U195" s="118">
        <v>13.28268102095393</v>
      </c>
      <c r="V195" s="19">
        <f t="shared" si="3"/>
        <v>44.947431487568302</v>
      </c>
    </row>
    <row r="196" spans="1:22">
      <c r="A196" s="100" t="s">
        <v>49</v>
      </c>
      <c r="B196" s="35" t="s">
        <v>200</v>
      </c>
      <c r="C196" s="36">
        <v>1429330090</v>
      </c>
      <c r="D196" s="36">
        <v>200000000</v>
      </c>
      <c r="E196" s="37">
        <v>45.458523075314545</v>
      </c>
      <c r="F196" s="37">
        <v>23.193124018017624</v>
      </c>
      <c r="G196" s="36">
        <v>105.381429</v>
      </c>
      <c r="H196" s="37">
        <v>8.19</v>
      </c>
      <c r="I196" s="37">
        <v>-0.18629324789255008</v>
      </c>
      <c r="J196" s="36">
        <v>-731.12199999999996</v>
      </c>
      <c r="K196" s="37">
        <v>-2680811.1368554085</v>
      </c>
      <c r="L196" s="37">
        <v>200</v>
      </c>
      <c r="M196" s="37">
        <v>52.69</v>
      </c>
      <c r="N196" s="38">
        <v>52.175558701832458</v>
      </c>
      <c r="O196" s="39">
        <v>373.35700800669713</v>
      </c>
      <c r="P196" s="38">
        <v>12.445233600223238</v>
      </c>
      <c r="Q196" s="20">
        <v>51.999683193805211</v>
      </c>
      <c r="R196" s="20">
        <v>48.992886366058933</v>
      </c>
      <c r="S196" s="20">
        <v>51.585701468404174</v>
      </c>
      <c r="T196" s="118">
        <v>-2.1598821931899614</v>
      </c>
      <c r="U196" s="120">
        <v>4.6725049296410681</v>
      </c>
      <c r="V196" s="19">
        <f t="shared" si="3"/>
        <v>47.904841219061211</v>
      </c>
    </row>
    <row r="197" spans="1:22">
      <c r="A197" s="75" t="s">
        <v>188</v>
      </c>
      <c r="B197" s="75" t="s">
        <v>679</v>
      </c>
      <c r="C197" s="76">
        <v>3014472211</v>
      </c>
      <c r="D197" s="76">
        <v>401411202</v>
      </c>
      <c r="E197" s="77">
        <v>37.656756897972514</v>
      </c>
      <c r="F197" s="77">
        <v>10.709009901049493</v>
      </c>
      <c r="G197" s="76">
        <v>129.881788</v>
      </c>
      <c r="H197" s="77">
        <v>6.86</v>
      </c>
      <c r="I197" s="77">
        <v>0.21533761655058825</v>
      </c>
      <c r="J197" s="76">
        <v>44096898</v>
      </c>
      <c r="K197" s="77">
        <v>79.741711831975124</v>
      </c>
      <c r="L197" s="77">
        <v>99.6484398061218</v>
      </c>
      <c r="M197" s="77">
        <v>32.35</v>
      </c>
      <c r="N197" s="78">
        <v>54.297609710812118</v>
      </c>
      <c r="O197" s="79">
        <v>1594.8340634192382</v>
      </c>
      <c r="P197" s="78">
        <v>53.161135447307942</v>
      </c>
      <c r="Q197" s="20">
        <v>43.536095167235821</v>
      </c>
      <c r="R197" s="20">
        <v>31.661518229396247</v>
      </c>
      <c r="S197" s="20">
        <v>37.110520848476334</v>
      </c>
      <c r="T197" s="118">
        <v>-1.9124755679989214</v>
      </c>
      <c r="U197" s="120">
        <v>-181.65175960695592</v>
      </c>
      <c r="V197" s="19">
        <f t="shared" si="3"/>
        <v>48.909269161900035</v>
      </c>
    </row>
    <row r="198" spans="1:22">
      <c r="A198" s="70" t="s">
        <v>22</v>
      </c>
      <c r="B198" s="70" t="s">
        <v>221</v>
      </c>
      <c r="C198" s="71">
        <v>6246124497</v>
      </c>
      <c r="D198" s="71">
        <v>400000000</v>
      </c>
      <c r="E198" s="72">
        <v>43.866344512232565</v>
      </c>
      <c r="F198" s="72">
        <v>12.978208439411471</v>
      </c>
      <c r="G198" s="71">
        <v>112.187603</v>
      </c>
      <c r="H198" s="72">
        <v>7.32</v>
      </c>
      <c r="I198" s="72">
        <v>-4.8189199984484787E-2</v>
      </c>
      <c r="J198" s="71">
        <v>5617957</v>
      </c>
      <c r="K198" s="72">
        <v>601.64219822259236</v>
      </c>
      <c r="L198" s="72">
        <v>100</v>
      </c>
      <c r="M198" s="72">
        <v>28.04</v>
      </c>
      <c r="N198" s="73">
        <v>18.423591177382772</v>
      </c>
      <c r="O198" s="74">
        <v>1265.2809572369354</v>
      </c>
      <c r="P198" s="73">
        <v>42.176031907897844</v>
      </c>
      <c r="Q198" s="20">
        <v>31.992789851260234</v>
      </c>
      <c r="R198" s="20">
        <v>51.188157754021461</v>
      </c>
      <c r="S198" s="20">
        <v>49.721477814874959</v>
      </c>
      <c r="T198" s="118">
        <v>-4.8735532536616244</v>
      </c>
      <c r="U198" s="120">
        <v>4.5627272775728578</v>
      </c>
      <c r="V198" s="19">
        <f t="shared" si="3"/>
        <v>49.212600431995753</v>
      </c>
    </row>
    <row r="199" spans="1:22">
      <c r="A199" s="90" t="s">
        <v>389</v>
      </c>
      <c r="B199" s="90" t="s">
        <v>390</v>
      </c>
      <c r="C199" s="91">
        <v>1471327206</v>
      </c>
      <c r="D199" s="91">
        <v>350000000</v>
      </c>
      <c r="E199" s="92">
        <v>29.020300062647571</v>
      </c>
      <c r="F199" s="92">
        <v>9.4760163469869614</v>
      </c>
      <c r="G199" s="91">
        <v>172.747309</v>
      </c>
      <c r="H199" s="92">
        <v>7.14</v>
      </c>
      <c r="I199" s="92">
        <v>-0.24350644857909387</v>
      </c>
      <c r="J199" s="91">
        <v>171287087</v>
      </c>
      <c r="K199" s="92">
        <v>17.879339614199871</v>
      </c>
      <c r="L199" s="92">
        <v>114.28571428571429</v>
      </c>
      <c r="M199" s="92">
        <v>49.35</v>
      </c>
      <c r="N199" s="93">
        <v>88.73511689090617</v>
      </c>
      <c r="O199" s="94">
        <v>979.31080377491446</v>
      </c>
      <c r="P199" s="93">
        <v>32.643693459163813</v>
      </c>
      <c r="Q199" s="20">
        <v>51.317997875031097</v>
      </c>
      <c r="R199" s="20">
        <v>58.390781017234197</v>
      </c>
      <c r="S199" s="20">
        <v>54.093516711339817</v>
      </c>
      <c r="T199" s="118">
        <v>5.8399336655346179</v>
      </c>
      <c r="U199" s="120">
        <v>0.78514965975217343</v>
      </c>
      <c r="V199" s="19">
        <f t="shared" si="3"/>
        <v>50.131787421948992</v>
      </c>
    </row>
    <row r="200" spans="1:22">
      <c r="A200" s="25" t="s">
        <v>725</v>
      </c>
      <c r="B200" s="25" t="s">
        <v>689</v>
      </c>
      <c r="C200" s="26">
        <v>726673508</v>
      </c>
      <c r="D200" s="26">
        <v>160599284</v>
      </c>
      <c r="E200" s="27">
        <v>47.221751208797173</v>
      </c>
      <c r="F200" s="27">
        <v>36.754328874216192</v>
      </c>
      <c r="G200" s="26">
        <v>107.916184</v>
      </c>
      <c r="H200" s="27">
        <v>7.4</v>
      </c>
      <c r="I200" s="27">
        <v>-6.5355319959241598E-2</v>
      </c>
      <c r="J200" s="26">
        <v>-21257620</v>
      </c>
      <c r="K200" s="27">
        <v>-60.439234119341677</v>
      </c>
      <c r="L200" s="27">
        <v>249.06711290194792</v>
      </c>
      <c r="M200" s="27">
        <v>67.19</v>
      </c>
      <c r="N200" s="28">
        <v>0.90268602649931784</v>
      </c>
      <c r="O200" s="29">
        <v>739.3787785123078</v>
      </c>
      <c r="P200" s="28">
        <v>24.645959283743593</v>
      </c>
      <c r="Q200" s="20">
        <v>29.01503049876138</v>
      </c>
      <c r="R200" s="20">
        <v>42.171945865177882</v>
      </c>
      <c r="S200" s="20">
        <v>44.068798954785031</v>
      </c>
      <c r="T200" s="118">
        <v>-4.177791779181943</v>
      </c>
      <c r="U200" s="120">
        <v>0.16756735756196406</v>
      </c>
      <c r="V200" s="19">
        <f t="shared" si="3"/>
        <v>50.959911922507779</v>
      </c>
    </row>
    <row r="201" spans="1:22">
      <c r="A201" s="70" t="s">
        <v>107</v>
      </c>
      <c r="B201" s="70" t="s">
        <v>221</v>
      </c>
      <c r="C201" s="71">
        <v>1367528517</v>
      </c>
      <c r="D201" s="71">
        <v>1000000000</v>
      </c>
      <c r="E201" s="72">
        <v>17.966731900875743</v>
      </c>
      <c r="F201" s="72">
        <v>1.4811815252164668</v>
      </c>
      <c r="G201" s="71">
        <v>294.12620600000002</v>
      </c>
      <c r="H201" s="72">
        <v>12.18</v>
      </c>
      <c r="I201" s="72">
        <v>-1.1473634020323171</v>
      </c>
      <c r="J201" s="71">
        <v>29450207</v>
      </c>
      <c r="K201" s="72">
        <v>411.88165502537896</v>
      </c>
      <c r="L201" s="72">
        <v>40</v>
      </c>
      <c r="M201" s="72">
        <v>29.41</v>
      </c>
      <c r="N201" s="73">
        <v>84.668967591995113</v>
      </c>
      <c r="O201" s="74">
        <v>1415.3501710386722</v>
      </c>
      <c r="P201" s="73">
        <v>47.178339034622404</v>
      </c>
      <c r="Q201" s="20">
        <v>52.987797906495963</v>
      </c>
      <c r="R201" s="20">
        <v>82.064836371575296</v>
      </c>
      <c r="S201" s="20">
        <v>71.754693978638898</v>
      </c>
      <c r="T201" s="118">
        <v>5.2306616918202131</v>
      </c>
      <c r="U201" s="118">
        <v>27.074843851658414</v>
      </c>
      <c r="V201" s="19">
        <f t="shared" si="3"/>
        <v>52.844866882237511</v>
      </c>
    </row>
    <row r="202" spans="1:22">
      <c r="A202" s="75" t="s">
        <v>187</v>
      </c>
      <c r="B202" s="75" t="s">
        <v>679</v>
      </c>
      <c r="C202" s="76">
        <v>3578645146</v>
      </c>
      <c r="D202" s="76">
        <v>960336000</v>
      </c>
      <c r="E202" s="77">
        <v>11.853723685686933</v>
      </c>
      <c r="F202" s="77">
        <v>1.8450386668488483</v>
      </c>
      <c r="G202" s="76">
        <v>464.88056799999998</v>
      </c>
      <c r="H202" s="77">
        <v>4.83</v>
      </c>
      <c r="I202" s="77">
        <v>0.7700961695937778</v>
      </c>
      <c r="J202" s="76">
        <v>433474987</v>
      </c>
      <c r="K202" s="77">
        <v>14.821265430939386</v>
      </c>
      <c r="L202" s="77">
        <v>41.65208843571417</v>
      </c>
      <c r="M202" s="77">
        <v>48.4</v>
      </c>
      <c r="N202" s="78">
        <v>88.53991117236194</v>
      </c>
      <c r="O202" s="79">
        <v>2693.2290534398276</v>
      </c>
      <c r="P202" s="78">
        <v>89.77430178132758</v>
      </c>
      <c r="Q202" s="20">
        <v>58.098334097744392</v>
      </c>
      <c r="R202" s="20">
        <v>47.95169854369918</v>
      </c>
      <c r="S202" s="20">
        <v>68.065428960903532</v>
      </c>
      <c r="T202" s="120">
        <v>10.945955037811705</v>
      </c>
      <c r="U202" s="118">
        <v>8.4488851503053439</v>
      </c>
      <c r="V202" s="19">
        <f t="shared" si="3"/>
        <v>55.105657999171946</v>
      </c>
    </row>
    <row r="203" spans="1:22">
      <c r="A203" s="60" t="s">
        <v>290</v>
      </c>
      <c r="B203" s="60" t="s">
        <v>287</v>
      </c>
      <c r="C203" s="61">
        <v>6286808537</v>
      </c>
      <c r="D203" s="61">
        <v>424397981</v>
      </c>
      <c r="E203" s="62">
        <v>67.783569364748104</v>
      </c>
      <c r="F203" s="62">
        <v>20.582086694068373</v>
      </c>
      <c r="G203" s="61">
        <v>82.424139999999994</v>
      </c>
      <c r="H203" s="62">
        <v>7.01</v>
      </c>
      <c r="I203" s="62">
        <v>-0.27595853240723311</v>
      </c>
      <c r="J203" s="61">
        <v>-166431800</v>
      </c>
      <c r="K203" s="62">
        <v>-19.787855073369393</v>
      </c>
      <c r="L203" s="62">
        <v>94.251155261740038</v>
      </c>
      <c r="M203" s="62">
        <v>19.420000000000002</v>
      </c>
      <c r="N203" s="63">
        <v>44.429348955154651</v>
      </c>
      <c r="O203" s="64">
        <v>351.56616715224897</v>
      </c>
      <c r="P203" s="63">
        <v>11.718872238408299</v>
      </c>
      <c r="Q203" s="20">
        <v>38.298896134773159</v>
      </c>
      <c r="R203" s="20">
        <v>35.390781397586373</v>
      </c>
      <c r="S203" s="20">
        <v>41.186644495042636</v>
      </c>
      <c r="T203" s="118">
        <v>-4.203844131793657</v>
      </c>
      <c r="U203" s="120">
        <v>-9.3100591527972476</v>
      </c>
      <c r="V203" s="19">
        <f t="shared" si="3"/>
        <v>55.870024110197079</v>
      </c>
    </row>
    <row r="204" spans="1:22">
      <c r="A204" s="101" t="s">
        <v>418</v>
      </c>
      <c r="B204" s="101" t="s">
        <v>696</v>
      </c>
      <c r="C204" s="102">
        <v>2439015994</v>
      </c>
      <c r="D204" s="102">
        <v>196000000</v>
      </c>
      <c r="E204" s="103">
        <v>54.933485107960671</v>
      </c>
      <c r="F204" s="103">
        <v>38.028885102290495</v>
      </c>
      <c r="G204" s="102">
        <v>110.663554</v>
      </c>
      <c r="H204" s="103">
        <v>7.08</v>
      </c>
      <c r="I204" s="103">
        <v>-0.22505798731751803</v>
      </c>
      <c r="J204" s="102">
        <v>-61738440</v>
      </c>
      <c r="K204" s="103">
        <v>-23.397416585193923</v>
      </c>
      <c r="L204" s="103">
        <v>204.08163265306123</v>
      </c>
      <c r="M204" s="103">
        <v>56.46</v>
      </c>
      <c r="N204" s="104">
        <v>5.9223515962456015E-2</v>
      </c>
      <c r="O204" s="105">
        <v>366.79965080584469</v>
      </c>
      <c r="P204" s="104">
        <v>12.22665502686149</v>
      </c>
      <c r="Q204" s="20">
        <v>49.859494787200411</v>
      </c>
      <c r="R204" s="20">
        <v>42.746885584877809</v>
      </c>
      <c r="S204" s="20">
        <v>56.774032256100924</v>
      </c>
      <c r="T204" s="118">
        <v>1.3432057301204914</v>
      </c>
      <c r="U204" s="120">
        <v>3.0171085288259647</v>
      </c>
      <c r="V204" s="19">
        <f t="shared" si="3"/>
        <v>60.791346956530013</v>
      </c>
    </row>
    <row r="205" spans="1:22">
      <c r="A205" s="65" t="s">
        <v>461</v>
      </c>
      <c r="B205" s="65" t="s">
        <v>608</v>
      </c>
      <c r="C205" s="66">
        <v>1357332842</v>
      </c>
      <c r="D205" s="66">
        <v>535000000</v>
      </c>
      <c r="E205" s="67">
        <v>21.290365288431143</v>
      </c>
      <c r="F205" s="67">
        <v>5.3849898924869786</v>
      </c>
      <c r="G205" s="66">
        <v>285.553631</v>
      </c>
      <c r="H205" s="67">
        <v>5.3</v>
      </c>
      <c r="I205" s="67">
        <v>-0.10016665162220839</v>
      </c>
      <c r="J205" s="66">
        <v>-32229760</v>
      </c>
      <c r="K205" s="67">
        <v>-122.67078625469132</v>
      </c>
      <c r="L205" s="67">
        <v>74.766355140186917</v>
      </c>
      <c r="M205" s="67">
        <v>53.37</v>
      </c>
      <c r="N205" s="68">
        <v>60.289058478218877</v>
      </c>
      <c r="O205" s="69">
        <v>0</v>
      </c>
      <c r="P205" s="68">
        <v>0</v>
      </c>
      <c r="Q205" s="20">
        <v>38.316141800888055</v>
      </c>
      <c r="R205" s="20">
        <v>37.958904308125064</v>
      </c>
      <c r="S205" s="20">
        <v>46.029400494009536</v>
      </c>
      <c r="T205" s="118">
        <v>-6.9504935370646592</v>
      </c>
      <c r="U205" s="118"/>
      <c r="V205" s="19">
        <f t="shared" si="3"/>
        <v>60.795411134278758</v>
      </c>
    </row>
    <row r="206" spans="1:22">
      <c r="A206" s="100" t="s">
        <v>455</v>
      </c>
      <c r="B206" s="55" t="s">
        <v>233</v>
      </c>
      <c r="C206" s="56">
        <v>2527222364</v>
      </c>
      <c r="D206" s="56">
        <v>600000000</v>
      </c>
      <c r="E206" s="57">
        <v>37.812723035983538</v>
      </c>
      <c r="F206" s="57">
        <v>9.4202100239121922</v>
      </c>
      <c r="G206" s="56">
        <v>163.504896</v>
      </c>
      <c r="H206" s="57">
        <v>5.58</v>
      </c>
      <c r="I206" s="57">
        <v>-0.14297749921602598</v>
      </c>
      <c r="J206" s="56">
        <v>-2865114</v>
      </c>
      <c r="K206" s="57">
        <v>-1400.9913741652165</v>
      </c>
      <c r="L206" s="57">
        <v>66.666666666666671</v>
      </c>
      <c r="M206" s="57">
        <v>27.25</v>
      </c>
      <c r="N206" s="58">
        <v>58.888931555108307</v>
      </c>
      <c r="O206" s="59">
        <v>1127.9070064932523</v>
      </c>
      <c r="P206" s="58">
        <v>37.596900216441746</v>
      </c>
      <c r="Q206" s="20">
        <v>38.413589730554655</v>
      </c>
      <c r="R206" s="20">
        <v>47.264003166276446</v>
      </c>
      <c r="S206" s="20">
        <v>46.356400556125642</v>
      </c>
      <c r="T206" s="118">
        <v>-1.1366370014731064</v>
      </c>
      <c r="U206" s="120">
        <v>-2.7284941827199116</v>
      </c>
      <c r="V206" s="19">
        <f t="shared" si="3"/>
        <v>61.825653474752926</v>
      </c>
    </row>
    <row r="207" spans="1:22">
      <c r="A207" s="100" t="s">
        <v>75</v>
      </c>
      <c r="B207" s="60" t="s">
        <v>287</v>
      </c>
      <c r="C207" s="61">
        <v>11763538202</v>
      </c>
      <c r="D207" s="61">
        <v>1300000000</v>
      </c>
      <c r="E207" s="62">
        <v>39.690505346459908</v>
      </c>
      <c r="F207" s="62">
        <v>4.7335128618318318</v>
      </c>
      <c r="G207" s="61">
        <v>158.22672900000001</v>
      </c>
      <c r="H207" s="62">
        <v>6.41</v>
      </c>
      <c r="I207" s="62">
        <v>-2.446049061455291E-2</v>
      </c>
      <c r="J207" s="61">
        <v>13336188</v>
      </c>
      <c r="K207" s="62">
        <v>628.74038668321111</v>
      </c>
      <c r="L207" s="62">
        <v>30.76923076923077</v>
      </c>
      <c r="M207" s="62">
        <v>12.17</v>
      </c>
      <c r="N207" s="63">
        <v>26.240053915917031</v>
      </c>
      <c r="O207" s="64">
        <v>602.6391032492113</v>
      </c>
      <c r="P207" s="63">
        <v>20.087970108307044</v>
      </c>
      <c r="Q207" s="20">
        <v>49.500753070097396</v>
      </c>
      <c r="R207" s="20">
        <v>58.424856282075034</v>
      </c>
      <c r="S207" s="20">
        <v>50.680536768845009</v>
      </c>
      <c r="T207" s="118">
        <v>-1.2288710818364379</v>
      </c>
      <c r="U207" s="120">
        <v>1.3617184011207328</v>
      </c>
      <c r="V207" s="19">
        <f t="shared" si="3"/>
        <v>62.800988333273636</v>
      </c>
    </row>
    <row r="208" spans="1:22">
      <c r="A208" s="70" t="s">
        <v>225</v>
      </c>
      <c r="B208" s="70" t="s">
        <v>221</v>
      </c>
      <c r="C208" s="71">
        <v>6768948418</v>
      </c>
      <c r="D208" s="71">
        <v>650000000</v>
      </c>
      <c r="E208" s="72">
        <v>85.293338718186121</v>
      </c>
      <c r="F208" s="72">
        <v>18.989945167134838</v>
      </c>
      <c r="G208" s="71">
        <v>73.999791000000002</v>
      </c>
      <c r="H208" s="72">
        <v>5.81</v>
      </c>
      <c r="I208" s="72">
        <v>-0.10349646824794957</v>
      </c>
      <c r="J208" s="71">
        <v>-57755950</v>
      </c>
      <c r="K208" s="72">
        <v>-77.76687942973841</v>
      </c>
      <c r="L208" s="72">
        <v>61.53846153846154</v>
      </c>
      <c r="M208" s="72">
        <v>11.38</v>
      </c>
      <c r="N208" s="73">
        <v>12.667407535590895</v>
      </c>
      <c r="O208" s="74">
        <v>253.69638328277134</v>
      </c>
      <c r="P208" s="73">
        <v>8.4565461094257106</v>
      </c>
      <c r="Q208" s="20">
        <v>46.102935837491387</v>
      </c>
      <c r="R208" s="20">
        <v>61.219159634957826</v>
      </c>
      <c r="S208" s="20">
        <v>43.444516381277012</v>
      </c>
      <c r="T208" s="118">
        <v>-5.0008396876768835</v>
      </c>
      <c r="U208" s="120">
        <v>-5.2552850563109921</v>
      </c>
      <c r="V208" s="19">
        <f t="shared" si="3"/>
        <v>63.11689238837981</v>
      </c>
    </row>
    <row r="209" spans="1:22">
      <c r="A209" s="25" t="s">
        <v>116</v>
      </c>
      <c r="B209" s="25" t="s">
        <v>691</v>
      </c>
      <c r="C209" s="26">
        <v>2293640501</v>
      </c>
      <c r="D209" s="26">
        <v>592000000</v>
      </c>
      <c r="E209" s="27">
        <v>57.535651391027933</v>
      </c>
      <c r="F209" s="27">
        <v>14.313490474621844</v>
      </c>
      <c r="G209" s="26">
        <v>110.71429000000001</v>
      </c>
      <c r="H209" s="27">
        <v>7.38</v>
      </c>
      <c r="I209" s="27">
        <v>-0.25919545842643643</v>
      </c>
      <c r="J209" s="26">
        <v>-483995300</v>
      </c>
      <c r="K209" s="27">
        <v>-8.3052046166564022</v>
      </c>
      <c r="L209" s="27">
        <v>67.567567567567565</v>
      </c>
      <c r="M209" s="27">
        <v>18.7</v>
      </c>
      <c r="N209" s="28">
        <v>58.330816287923518</v>
      </c>
      <c r="O209" s="29">
        <v>663.86804159272765</v>
      </c>
      <c r="P209" s="28">
        <v>22.128934719757588</v>
      </c>
      <c r="Q209" s="20">
        <v>57.42910154895042</v>
      </c>
      <c r="R209" s="20">
        <v>62.089743047818388</v>
      </c>
      <c r="S209" s="20">
        <v>57.713188143071164</v>
      </c>
      <c r="T209" s="118">
        <v>4.0992595824313671</v>
      </c>
      <c r="U209" s="120">
        <v>6.8022903479731589</v>
      </c>
      <c r="V209" s="19">
        <f t="shared" si="3"/>
        <v>63.700187934451705</v>
      </c>
    </row>
    <row r="210" spans="1:22">
      <c r="A210" s="65" t="s">
        <v>311</v>
      </c>
      <c r="B210" s="65" t="s">
        <v>608</v>
      </c>
      <c r="C210" s="66">
        <v>530578724</v>
      </c>
      <c r="D210" s="66">
        <v>240000000</v>
      </c>
      <c r="E210" s="67">
        <v>43.267049943501888</v>
      </c>
      <c r="F210" s="67">
        <v>32.135360920604491</v>
      </c>
      <c r="G210" s="66">
        <v>148.650609</v>
      </c>
      <c r="H210" s="67">
        <v>5.69</v>
      </c>
      <c r="I210" s="67">
        <v>0.19050533083246446</v>
      </c>
      <c r="J210" s="66">
        <v>-38865070</v>
      </c>
      <c r="K210" s="67">
        <v>-34.642932587024802</v>
      </c>
      <c r="L210" s="67">
        <v>166.66666666666666</v>
      </c>
      <c r="M210" s="67">
        <v>61.93</v>
      </c>
      <c r="N210" s="68">
        <v>64.55549327548492</v>
      </c>
      <c r="O210" s="69">
        <v>2904.4353198816329</v>
      </c>
      <c r="P210" s="68">
        <v>96.814510662721105</v>
      </c>
      <c r="Q210" s="20">
        <v>36.742877077047325</v>
      </c>
      <c r="R210" s="20">
        <v>69.636529143407643</v>
      </c>
      <c r="S210" s="20">
        <v>48.002258300367167</v>
      </c>
      <c r="T210" s="118">
        <v>0.6329092244271628</v>
      </c>
      <c r="U210" s="120">
        <v>-4.1851841088233677</v>
      </c>
      <c r="V210" s="19">
        <f t="shared" si="3"/>
        <v>64.316733237349723</v>
      </c>
    </row>
    <row r="211" spans="1:22">
      <c r="A211" s="45" t="s">
        <v>514</v>
      </c>
      <c r="B211" s="45" t="s">
        <v>375</v>
      </c>
      <c r="C211" s="46">
        <v>3318993196</v>
      </c>
      <c r="D211" s="46">
        <v>1120000000</v>
      </c>
      <c r="E211" s="47">
        <v>21.133176119409548</v>
      </c>
      <c r="F211" s="47">
        <v>2.5812458617609866</v>
      </c>
      <c r="G211" s="46">
        <v>306.82462600000002</v>
      </c>
      <c r="H211" s="47">
        <v>4.83</v>
      </c>
      <c r="I211" s="47">
        <v>-0.34930582974993918</v>
      </c>
      <c r="J211" s="46">
        <v>-136221100</v>
      </c>
      <c r="K211" s="47">
        <v>-60.102289586561845</v>
      </c>
      <c r="L211" s="47">
        <v>35.714285714285715</v>
      </c>
      <c r="M211" s="47">
        <v>27.39</v>
      </c>
      <c r="N211" s="48">
        <v>39.733697962154444</v>
      </c>
      <c r="O211" s="49">
        <v>864.7939903556362</v>
      </c>
      <c r="P211" s="48">
        <v>28.826466345187875</v>
      </c>
      <c r="Q211" s="20">
        <v>31.937629111832386</v>
      </c>
      <c r="R211" s="20">
        <v>49.602175955209702</v>
      </c>
      <c r="S211" s="20">
        <v>35.278576926105302</v>
      </c>
      <c r="T211" s="118">
        <v>-5.5854080796922645</v>
      </c>
      <c r="U211" s="118"/>
      <c r="V211" s="19">
        <f t="shared" si="3"/>
        <v>64.841788590299672</v>
      </c>
    </row>
    <row r="212" spans="1:22">
      <c r="A212" s="70" t="s">
        <v>23</v>
      </c>
      <c r="B212" s="70" t="s">
        <v>221</v>
      </c>
      <c r="C212" s="71">
        <v>5228066628</v>
      </c>
      <c r="D212" s="71">
        <v>469768118</v>
      </c>
      <c r="E212" s="72">
        <v>46.510724322926521</v>
      </c>
      <c r="F212" s="72">
        <v>15.350051935973589</v>
      </c>
      <c r="G212" s="71">
        <v>141.922583</v>
      </c>
      <c r="H212" s="72">
        <v>5.87</v>
      </c>
      <c r="I212" s="72">
        <v>-0.1164417768603503</v>
      </c>
      <c r="J212" s="71">
        <v>-49137160</v>
      </c>
      <c r="K212" s="72">
        <v>-61.664214252512764</v>
      </c>
      <c r="L212" s="72">
        <v>85.148392296813981</v>
      </c>
      <c r="M212" s="72">
        <v>30.21</v>
      </c>
      <c r="N212" s="73">
        <v>20.320273280154019</v>
      </c>
      <c r="O212" s="74">
        <v>430.6400996322713</v>
      </c>
      <c r="P212" s="73">
        <v>14.354669987742376</v>
      </c>
      <c r="Q212" s="20">
        <v>45.46302214931135</v>
      </c>
      <c r="R212" s="20">
        <v>41.466839451895872</v>
      </c>
      <c r="S212" s="20">
        <v>55.634101938322424</v>
      </c>
      <c r="T212" s="118">
        <v>-1.5256712885096668</v>
      </c>
      <c r="U212" s="118">
        <v>7.402875616782385</v>
      </c>
      <c r="V212" s="19">
        <f t="shared" si="3"/>
        <v>66.009221331106588</v>
      </c>
    </row>
    <row r="213" spans="1:22">
      <c r="A213" s="45" t="s">
        <v>383</v>
      </c>
      <c r="B213" s="45" t="s">
        <v>375</v>
      </c>
      <c r="C213" s="46">
        <v>1693692129</v>
      </c>
      <c r="D213" s="46">
        <v>241875000</v>
      </c>
      <c r="E213" s="47">
        <v>46.892612801257158</v>
      </c>
      <c r="F213" s="47">
        <v>29.374434453845218</v>
      </c>
      <c r="G213" s="46">
        <v>141.93746899999999</v>
      </c>
      <c r="H213" s="47">
        <v>6.17</v>
      </c>
      <c r="I213" s="47">
        <v>-0.18952789175018658</v>
      </c>
      <c r="J213" s="46">
        <v>81478670</v>
      </c>
      <c r="K213" s="47">
        <v>19.592551032067657</v>
      </c>
      <c r="L213" s="47">
        <v>165.37467700258398</v>
      </c>
      <c r="M213" s="47">
        <v>58.68</v>
      </c>
      <c r="N213" s="48">
        <v>11.060393314571574</v>
      </c>
      <c r="O213" s="49">
        <v>420.94669188043196</v>
      </c>
      <c r="P213" s="48">
        <v>14.031556396014398</v>
      </c>
      <c r="Q213" s="20">
        <v>53.2506553205519</v>
      </c>
      <c r="R213" s="20">
        <v>44.115475768783803</v>
      </c>
      <c r="S213" s="20">
        <v>45.047830194565876</v>
      </c>
      <c r="T213" s="118">
        <v>-0.98636333406382448</v>
      </c>
      <c r="U213" s="120">
        <v>-4.7676478412155898</v>
      </c>
      <c r="V213" s="19">
        <f t="shared" si="3"/>
        <v>66.558187758074411</v>
      </c>
    </row>
    <row r="214" spans="1:22">
      <c r="A214" s="101" t="s">
        <v>469</v>
      </c>
      <c r="B214" s="101" t="s">
        <v>696</v>
      </c>
      <c r="C214" s="102">
        <v>443218015</v>
      </c>
      <c r="D214" s="102">
        <v>347500000</v>
      </c>
      <c r="E214" s="103">
        <v>20.020560740494975</v>
      </c>
      <c r="F214" s="103">
        <v>10.197013173996295</v>
      </c>
      <c r="G214" s="102">
        <v>335.80419000000001</v>
      </c>
      <c r="H214" s="103">
        <v>4.03</v>
      </c>
      <c r="I214" s="103">
        <v>3.2906893299329276E-2</v>
      </c>
      <c r="J214" s="102">
        <v>-20352700</v>
      </c>
      <c r="K214" s="103">
        <v>-96.467544846629679</v>
      </c>
      <c r="L214" s="103">
        <v>115.10791366906474</v>
      </c>
      <c r="M214" s="103">
        <v>96.63</v>
      </c>
      <c r="N214" s="104">
        <v>15.606924946468032</v>
      </c>
      <c r="O214" s="105">
        <v>2315.5468985121179</v>
      </c>
      <c r="P214" s="104">
        <v>77.184896617070592</v>
      </c>
      <c r="Q214" s="20">
        <v>44.362439760118697</v>
      </c>
      <c r="R214" s="20">
        <v>42.815553475321856</v>
      </c>
      <c r="S214" s="20">
        <v>61.676686667285026</v>
      </c>
      <c r="T214" s="118">
        <v>4.3658036930927402</v>
      </c>
      <c r="U214" s="118">
        <v>6.8917832112552313</v>
      </c>
      <c r="V214" s="19">
        <f t="shared" si="3"/>
        <v>67.229881828077154</v>
      </c>
    </row>
    <row r="215" spans="1:22">
      <c r="A215" s="100" t="s">
        <v>524</v>
      </c>
      <c r="B215" s="55" t="s">
        <v>233</v>
      </c>
      <c r="C215" s="56">
        <v>7550276192</v>
      </c>
      <c r="D215" s="56">
        <v>960000000</v>
      </c>
      <c r="E215" s="57">
        <v>24.824283789623529</v>
      </c>
      <c r="F215" s="57">
        <v>4.2460802869498373</v>
      </c>
      <c r="G215" s="56">
        <v>279.81076200000001</v>
      </c>
      <c r="H215" s="57">
        <v>6.57</v>
      </c>
      <c r="I215" s="57">
        <v>-0.17227772698087218</v>
      </c>
      <c r="J215" s="56">
        <v>-341070000</v>
      </c>
      <c r="K215" s="57">
        <v>-17.141349283138357</v>
      </c>
      <c r="L215" s="57">
        <v>41.666666666666664</v>
      </c>
      <c r="M215" s="57">
        <v>29.14</v>
      </c>
      <c r="N215" s="58">
        <v>108.25166732410941</v>
      </c>
      <c r="O215" s="59">
        <v>631.68087367345424</v>
      </c>
      <c r="P215" s="58">
        <v>21.056029122448475</v>
      </c>
      <c r="Q215" s="20">
        <v>47.820274486885197</v>
      </c>
      <c r="R215" s="20">
        <v>47.720578376059919</v>
      </c>
      <c r="S215" s="20">
        <v>31.623804839848816</v>
      </c>
      <c r="T215" s="118">
        <v>-1.723911770639095</v>
      </c>
      <c r="U215" s="118"/>
      <c r="V215" s="19">
        <f t="shared" si="3"/>
        <v>69.461017632788071</v>
      </c>
    </row>
    <row r="216" spans="1:22">
      <c r="A216" s="100" t="s">
        <v>61</v>
      </c>
      <c r="B216" s="50" t="s">
        <v>355</v>
      </c>
      <c r="C216" s="51">
        <v>3787777042</v>
      </c>
      <c r="D216" s="51">
        <v>704842185</v>
      </c>
      <c r="E216" s="52">
        <v>15.049599050455706</v>
      </c>
      <c r="F216" s="52">
        <v>3.4718257916419351</v>
      </c>
      <c r="G216" s="51">
        <v>465.53517099999999</v>
      </c>
      <c r="H216" s="52">
        <v>5.08</v>
      </c>
      <c r="I216" s="52">
        <v>7.3582912917242282E-2</v>
      </c>
      <c r="J216" s="51">
        <v>132778559</v>
      </c>
      <c r="K216" s="52">
        <v>32.646682338222995</v>
      </c>
      <c r="L216" s="52">
        <v>56.750292265778619</v>
      </c>
      <c r="M216" s="52">
        <v>66.040000000000006</v>
      </c>
      <c r="N216" s="53">
        <v>2.0924501977181258</v>
      </c>
      <c r="O216" s="54">
        <v>1573.6373319882032</v>
      </c>
      <c r="P216" s="53">
        <v>52.454577732940109</v>
      </c>
      <c r="Q216" s="20">
        <v>51.892099053943497</v>
      </c>
      <c r="R216" s="20">
        <v>60.069957507881817</v>
      </c>
      <c r="S216" s="20">
        <v>60.83847610272764</v>
      </c>
      <c r="T216" s="118">
        <v>3.5749710854215522</v>
      </c>
      <c r="U216" s="118">
        <v>6.1674378510342986</v>
      </c>
      <c r="V216" s="19">
        <f t="shared" si="3"/>
        <v>70.061176674353348</v>
      </c>
    </row>
    <row r="217" spans="1:22">
      <c r="A217" s="100" t="s">
        <v>415</v>
      </c>
      <c r="B217" s="30" t="s">
        <v>605</v>
      </c>
      <c r="C217" s="31">
        <v>7934593883</v>
      </c>
      <c r="D217" s="31">
        <v>1049040805</v>
      </c>
      <c r="E217" s="32">
        <v>45.118363768418575</v>
      </c>
      <c r="F217" s="32">
        <v>7.2405993107550621</v>
      </c>
      <c r="G217" s="31">
        <v>160.647257</v>
      </c>
      <c r="H217" s="32">
        <v>4.91</v>
      </c>
      <c r="I217" s="32">
        <v>-9.3300128872490617E-2</v>
      </c>
      <c r="J217" s="31">
        <v>-63498080</v>
      </c>
      <c r="K217" s="32">
        <v>-98.133713444563995</v>
      </c>
      <c r="L217" s="32">
        <v>38.130070641055759</v>
      </c>
      <c r="M217" s="32">
        <v>15.31</v>
      </c>
      <c r="N217" s="33">
        <v>40.922094868266967</v>
      </c>
      <c r="O217" s="34">
        <v>267.88329722761324</v>
      </c>
      <c r="P217" s="33">
        <v>8.9294432409204418</v>
      </c>
      <c r="Q217" s="20">
        <v>28.820867488504373</v>
      </c>
      <c r="R217" s="20">
        <v>32.375188200028383</v>
      </c>
      <c r="S217" s="20">
        <v>39.46050696071498</v>
      </c>
      <c r="T217" s="118">
        <v>-4.5773695080817411</v>
      </c>
      <c r="U217" s="120">
        <v>-10.232556555811749</v>
      </c>
      <c r="V217" s="19">
        <f t="shared" si="3"/>
        <v>72.481413797246262</v>
      </c>
    </row>
    <row r="218" spans="1:22">
      <c r="A218" s="60" t="s">
        <v>199</v>
      </c>
      <c r="B218" s="60" t="s">
        <v>287</v>
      </c>
      <c r="C218" s="61">
        <v>1509446134</v>
      </c>
      <c r="D218" s="61">
        <v>546000000</v>
      </c>
      <c r="E218" s="62">
        <v>35.369127243795326</v>
      </c>
      <c r="F218" s="62">
        <v>9.6110714132985855</v>
      </c>
      <c r="G218" s="61">
        <v>205.642202</v>
      </c>
      <c r="H218" s="62">
        <v>4.63</v>
      </c>
      <c r="I218" s="62">
        <v>-1.375209601110492</v>
      </c>
      <c r="J218" s="61">
        <v>-45102820</v>
      </c>
      <c r="K218" s="62">
        <v>-81.592237469852222</v>
      </c>
      <c r="L218" s="62">
        <v>73.260073260073256</v>
      </c>
      <c r="M218" s="62">
        <v>37.659999999999997</v>
      </c>
      <c r="N218" s="63">
        <v>38.363616764463949</v>
      </c>
      <c r="O218" s="64">
        <v>247.04163992837869</v>
      </c>
      <c r="P218" s="63">
        <v>8.2347213309459555</v>
      </c>
      <c r="Q218" s="20">
        <v>32.252885893109024</v>
      </c>
      <c r="R218" s="20">
        <v>41.060429223374683</v>
      </c>
      <c r="S218" s="20">
        <v>42.201277937366399</v>
      </c>
      <c r="T218" s="118">
        <v>-49.692007303815956</v>
      </c>
      <c r="U218" s="118">
        <v>11.506711382043342</v>
      </c>
      <c r="V218" s="19">
        <f t="shared" si="3"/>
        <v>72.733852092322607</v>
      </c>
    </row>
    <row r="219" spans="1:22">
      <c r="A219" s="40" t="s">
        <v>167</v>
      </c>
      <c r="B219" s="40" t="s">
        <v>255</v>
      </c>
      <c r="C219" s="41">
        <v>3624383186</v>
      </c>
      <c r="D219" s="41">
        <v>190615223</v>
      </c>
      <c r="E219" s="42">
        <v>54.344809091218792</v>
      </c>
      <c r="F219" s="42">
        <v>49.756046415890737</v>
      </c>
      <c r="G219" s="41">
        <v>136.56980300000001</v>
      </c>
      <c r="H219" s="42">
        <v>5.47</v>
      </c>
      <c r="I219" s="42">
        <v>-0.11539270223361163</v>
      </c>
      <c r="J219" s="41">
        <v>-55248020</v>
      </c>
      <c r="K219" s="42">
        <v>-19.769490870442056</v>
      </c>
      <c r="L219" s="42">
        <v>209.84682844559586</v>
      </c>
      <c r="M219" s="42">
        <v>71.64</v>
      </c>
      <c r="N219" s="43">
        <v>33.014138422437327</v>
      </c>
      <c r="O219" s="44">
        <v>114.04254765587081</v>
      </c>
      <c r="P219" s="43">
        <v>3.8014182551956934</v>
      </c>
      <c r="Q219" s="20">
        <v>53.007111429226647</v>
      </c>
      <c r="R219" s="20">
        <v>52.645282681239209</v>
      </c>
      <c r="S219" s="20">
        <v>49.310742694912406</v>
      </c>
      <c r="T219" s="118">
        <v>0.59401266569908628</v>
      </c>
      <c r="U219" s="120">
        <v>0.65820164520218327</v>
      </c>
      <c r="V219" s="19">
        <f t="shared" si="3"/>
        <v>74.218598716603594</v>
      </c>
    </row>
    <row r="220" spans="1:22">
      <c r="A220" s="30" t="s">
        <v>438</v>
      </c>
      <c r="B220" s="30" t="s">
        <v>349</v>
      </c>
      <c r="C220" s="31">
        <v>13120657000</v>
      </c>
      <c r="D220" s="31">
        <v>1000000000</v>
      </c>
      <c r="E220" s="32">
        <v>13.460834356356743</v>
      </c>
      <c r="F220" s="32">
        <v>2.3951662555794919</v>
      </c>
      <c r="G220" s="31">
        <v>554.46052299999997</v>
      </c>
      <c r="H220" s="32">
        <v>4.5</v>
      </c>
      <c r="I220" s="32">
        <v>-7.9106476180504259E-2</v>
      </c>
      <c r="J220" s="31">
        <v>-400640000</v>
      </c>
      <c r="K220" s="32">
        <v>-14.02755591054313</v>
      </c>
      <c r="L220" s="32">
        <v>40</v>
      </c>
      <c r="M220" s="32">
        <v>55.44</v>
      </c>
      <c r="N220" s="33">
        <v>36.360147536214136</v>
      </c>
      <c r="O220" s="34">
        <v>1280.4132672379037</v>
      </c>
      <c r="P220" s="33">
        <v>42.680442241263457</v>
      </c>
      <c r="Q220" s="20">
        <v>34.374286891492908</v>
      </c>
      <c r="R220" s="20">
        <v>40.166492382146018</v>
      </c>
      <c r="S220" s="20">
        <v>52.449409203557984</v>
      </c>
      <c r="T220" s="118">
        <v>-2.1597032477054334</v>
      </c>
      <c r="U220" s="120">
        <v>3.9336056963008037</v>
      </c>
      <c r="V220" s="19">
        <f t="shared" si="3"/>
        <v>74.635012572419285</v>
      </c>
    </row>
    <row r="221" spans="1:22">
      <c r="A221" s="30" t="s">
        <v>109</v>
      </c>
      <c r="B221" s="30" t="s">
        <v>605</v>
      </c>
      <c r="C221" s="31">
        <v>1566155489</v>
      </c>
      <c r="D221" s="31">
        <v>500000000</v>
      </c>
      <c r="E221" s="32">
        <v>47.401508553009698</v>
      </c>
      <c r="F221" s="32">
        <v>18.3017407540578</v>
      </c>
      <c r="G221" s="31">
        <v>167.149394</v>
      </c>
      <c r="H221" s="32">
        <v>5</v>
      </c>
      <c r="I221" s="32">
        <v>-3.3303071337811296E-2</v>
      </c>
      <c r="J221" s="31">
        <v>-66100820</v>
      </c>
      <c r="K221" s="32">
        <v>-39.182569898527731</v>
      </c>
      <c r="L221" s="32">
        <v>80</v>
      </c>
      <c r="M221" s="32">
        <v>33.42</v>
      </c>
      <c r="N221" s="33">
        <v>51.975341031264463</v>
      </c>
      <c r="O221" s="34">
        <v>1401.8732395051798</v>
      </c>
      <c r="P221" s="33">
        <v>46.72910798350599</v>
      </c>
      <c r="Q221" s="20">
        <v>52.515887326245313</v>
      </c>
      <c r="R221" s="20">
        <v>46.461345060872681</v>
      </c>
      <c r="S221" s="20">
        <v>61.919267620246508</v>
      </c>
      <c r="T221" s="118">
        <v>2.3299481421379209</v>
      </c>
      <c r="U221" s="120">
        <v>4.6278239613651895</v>
      </c>
      <c r="V221" s="19">
        <f t="shared" si="3"/>
        <v>79.231334293213877</v>
      </c>
    </row>
    <row r="222" spans="1:22">
      <c r="A222" s="100" t="s">
        <v>152</v>
      </c>
      <c r="B222" s="50" t="s">
        <v>355</v>
      </c>
      <c r="C222" s="51">
        <v>1876232593</v>
      </c>
      <c r="D222" s="51">
        <v>936000000</v>
      </c>
      <c r="E222" s="52">
        <v>13.984638914609436</v>
      </c>
      <c r="F222" s="52">
        <v>2.7115886644735747</v>
      </c>
      <c r="G222" s="51">
        <v>576.74861299999998</v>
      </c>
      <c r="H222" s="52">
        <v>4.6900000000000004</v>
      </c>
      <c r="I222" s="52">
        <v>-0.13499308664467247</v>
      </c>
      <c r="J222" s="51">
        <v>22610716</v>
      </c>
      <c r="K222" s="52">
        <v>228.09361720345345</v>
      </c>
      <c r="L222" s="52">
        <v>42.735042735042732</v>
      </c>
      <c r="M222" s="52">
        <v>61.61</v>
      </c>
      <c r="N222" s="53">
        <v>9.119840841952179</v>
      </c>
      <c r="O222" s="54">
        <v>958.66096931675622</v>
      </c>
      <c r="P222" s="53">
        <v>31.955365643891874</v>
      </c>
      <c r="Q222" s="20">
        <v>42.846069973228907</v>
      </c>
      <c r="R222" s="20">
        <v>54.273469928628671</v>
      </c>
      <c r="S222" s="20">
        <v>65.531737406562314</v>
      </c>
      <c r="T222" s="118">
        <v>2.0902198021769358</v>
      </c>
      <c r="U222" s="118">
        <v>8.1263283809790785</v>
      </c>
      <c r="V222" s="19">
        <f t="shared" si="3"/>
        <v>80.65621097306817</v>
      </c>
    </row>
    <row r="223" spans="1:22">
      <c r="A223" s="50" t="s">
        <v>379</v>
      </c>
      <c r="B223" s="50" t="s">
        <v>355</v>
      </c>
      <c r="C223" s="51">
        <v>1914868068</v>
      </c>
      <c r="D223" s="51">
        <v>1000000000</v>
      </c>
      <c r="E223" s="52">
        <v>34.073872154831676</v>
      </c>
      <c r="F223" s="52">
        <v>7.0987233655899322</v>
      </c>
      <c r="G223" s="51">
        <v>255.25220999999999</v>
      </c>
      <c r="H223" s="52">
        <v>3.65</v>
      </c>
      <c r="I223" s="52">
        <v>-0.11767936570789227</v>
      </c>
      <c r="J223" s="51">
        <v>-153363700</v>
      </c>
      <c r="K223" s="52">
        <v>-31.298149431710371</v>
      </c>
      <c r="L223" s="52">
        <v>40</v>
      </c>
      <c r="M223" s="52">
        <v>25.52</v>
      </c>
      <c r="N223" s="53">
        <v>65.118209216220436</v>
      </c>
      <c r="O223" s="54">
        <v>850.37108328952388</v>
      </c>
      <c r="P223" s="53">
        <v>28.345702776317463</v>
      </c>
      <c r="Q223" s="20">
        <v>62.080212987627888</v>
      </c>
      <c r="R223" s="20">
        <v>61.944991300675653</v>
      </c>
      <c r="S223" s="20">
        <v>50.457624535616404</v>
      </c>
      <c r="T223" s="118">
        <v>0.59264765446429557</v>
      </c>
      <c r="U223" s="120">
        <v>-1.8107941792191884</v>
      </c>
      <c r="V223" s="19">
        <f t="shared" si="3"/>
        <v>86.974311707782476</v>
      </c>
    </row>
    <row r="224" spans="1:22">
      <c r="A224" s="70" t="s">
        <v>419</v>
      </c>
      <c r="B224" s="70" t="s">
        <v>221</v>
      </c>
      <c r="C224" s="71">
        <v>6754555404</v>
      </c>
      <c r="D224" s="71">
        <v>813555283</v>
      </c>
      <c r="E224" s="72">
        <v>42.96728946755956</v>
      </c>
      <c r="F224" s="72">
        <v>11.072163980468503</v>
      </c>
      <c r="G224" s="71">
        <v>202.870632</v>
      </c>
      <c r="H224" s="72">
        <v>3.57</v>
      </c>
      <c r="I224" s="72">
        <v>-8.0433146596421423E-2</v>
      </c>
      <c r="J224" s="71">
        <v>-393754400</v>
      </c>
      <c r="K224" s="72">
        <v>-9.855531008669363</v>
      </c>
      <c r="L224" s="72">
        <v>49.166910762965323</v>
      </c>
      <c r="M224" s="72">
        <v>24.93</v>
      </c>
      <c r="N224" s="73">
        <v>10.590985687234088</v>
      </c>
      <c r="O224" s="74">
        <v>614.83828253437105</v>
      </c>
      <c r="P224" s="73">
        <v>20.494609417812367</v>
      </c>
      <c r="Q224" s="20">
        <v>30.773740825918178</v>
      </c>
      <c r="R224" s="20">
        <v>37.714771803478875</v>
      </c>
      <c r="S224" s="20">
        <v>46.394386540718045</v>
      </c>
      <c r="T224" s="118">
        <v>-4.8266579786979724</v>
      </c>
      <c r="U224" s="120">
        <v>1.2401916143307368</v>
      </c>
      <c r="V224" s="19">
        <f t="shared" si="3"/>
        <v>87.168011696107513</v>
      </c>
    </row>
    <row r="225" spans="1:22">
      <c r="A225" s="100" t="s">
        <v>382</v>
      </c>
      <c r="B225" s="40" t="s">
        <v>255</v>
      </c>
      <c r="C225" s="41">
        <v>237921423</v>
      </c>
      <c r="D225" s="41">
        <v>249999992</v>
      </c>
      <c r="E225" s="42">
        <v>47.933010360719898</v>
      </c>
      <c r="F225" s="42">
        <v>38.193635001321859</v>
      </c>
      <c r="G225" s="41">
        <v>187.95273599999999</v>
      </c>
      <c r="H225" s="42">
        <v>4.1900000000000004</v>
      </c>
      <c r="I225" s="42">
        <v>-0.17257446643403007</v>
      </c>
      <c r="J225" s="41">
        <v>5215990</v>
      </c>
      <c r="K225" s="42">
        <v>240.60628164547862</v>
      </c>
      <c r="L225" s="42">
        <v>160.00000512000017</v>
      </c>
      <c r="M225" s="42">
        <v>75.180000000000007</v>
      </c>
      <c r="N225" s="43">
        <v>64.053572469279288</v>
      </c>
      <c r="O225" s="44">
        <v>290.72421514641758</v>
      </c>
      <c r="P225" s="43">
        <v>9.6908071715472524</v>
      </c>
      <c r="Q225" s="20">
        <v>35.259709942528531</v>
      </c>
      <c r="R225" s="20">
        <v>63.500009095066908</v>
      </c>
      <c r="S225" s="20">
        <v>45.354029747712303</v>
      </c>
      <c r="T225" s="118">
        <v>-4.0680421819838131</v>
      </c>
      <c r="U225" s="120">
        <v>-1.3119554398354882</v>
      </c>
      <c r="V225" s="19">
        <f t="shared" si="3"/>
        <v>90.091404420136513</v>
      </c>
    </row>
    <row r="226" spans="1:22">
      <c r="A226" s="35" t="s">
        <v>323</v>
      </c>
      <c r="B226" s="35" t="s">
        <v>200</v>
      </c>
      <c r="C226" s="36">
        <v>3818084897</v>
      </c>
      <c r="D226" s="36">
        <v>791000000</v>
      </c>
      <c r="E226" s="37">
        <v>14.021444411103785</v>
      </c>
      <c r="F226" s="37">
        <v>3.7239969645655919</v>
      </c>
      <c r="G226" s="36">
        <v>679.26380900000004</v>
      </c>
      <c r="H226" s="37">
        <v>4.08</v>
      </c>
      <c r="I226" s="37">
        <v>-0.1701959704347864</v>
      </c>
      <c r="J226" s="36">
        <v>-264395700</v>
      </c>
      <c r="K226" s="37">
        <v>-14.240624942084914</v>
      </c>
      <c r="L226" s="37">
        <v>50.56890012642225</v>
      </c>
      <c r="M226" s="37">
        <v>85.87</v>
      </c>
      <c r="N226" s="38">
        <v>22.009294454752027</v>
      </c>
      <c r="O226" s="39">
        <v>145.70151038737018</v>
      </c>
      <c r="P226" s="38">
        <v>4.8567170129123394</v>
      </c>
      <c r="Q226" s="20">
        <v>39.562202648449869</v>
      </c>
      <c r="R226" s="20">
        <v>45.462957192888624</v>
      </c>
      <c r="S226" s="20">
        <v>45.804214929405731</v>
      </c>
      <c r="T226" s="118">
        <v>-4.2965695407734295</v>
      </c>
      <c r="U226" s="120">
        <v>0.55134238929872126</v>
      </c>
      <c r="V226" s="19">
        <f t="shared" si="3"/>
        <v>95.242597383681186</v>
      </c>
    </row>
    <row r="227" spans="1:22">
      <c r="A227" s="25" t="s">
        <v>172</v>
      </c>
      <c r="B227" s="25" t="s">
        <v>353</v>
      </c>
      <c r="C227" s="26">
        <v>446326737</v>
      </c>
      <c r="D227" s="26">
        <v>324000000</v>
      </c>
      <c r="E227" s="27">
        <v>36.028368809657458</v>
      </c>
      <c r="F227" s="27">
        <v>26.102973982537428</v>
      </c>
      <c r="G227" s="26">
        <v>267.548676</v>
      </c>
      <c r="H227" s="27">
        <v>4.32</v>
      </c>
      <c r="I227" s="27">
        <v>-0.22638954679573775</v>
      </c>
      <c r="J227" s="26">
        <v>-12403960</v>
      </c>
      <c r="K227" s="27">
        <v>-111.27414148384871</v>
      </c>
      <c r="L227" s="27">
        <v>123.45679012345678</v>
      </c>
      <c r="M227" s="27">
        <v>82.57</v>
      </c>
      <c r="N227" s="28">
        <v>35.789087952675509</v>
      </c>
      <c r="O227" s="29">
        <v>657.36254468502193</v>
      </c>
      <c r="P227" s="28">
        <v>21.912084822834064</v>
      </c>
      <c r="Q227" s="20">
        <v>24.802378534694952</v>
      </c>
      <c r="R227" s="20">
        <v>45.064297137977178</v>
      </c>
      <c r="S227" s="20">
        <v>47.214139333798691</v>
      </c>
      <c r="T227" s="118">
        <v>-8.0170325018273303</v>
      </c>
      <c r="U227" s="118">
        <v>4.6129767052309312</v>
      </c>
      <c r="V227" s="19">
        <f t="shared" si="3"/>
        <v>96.393423734635491</v>
      </c>
    </row>
    <row r="228" spans="1:22">
      <c r="A228" s="55" t="s">
        <v>160</v>
      </c>
      <c r="B228" s="55" t="s">
        <v>233</v>
      </c>
      <c r="C228" s="56">
        <v>1300173375</v>
      </c>
      <c r="D228" s="56">
        <v>270000000</v>
      </c>
      <c r="E228" s="57">
        <v>38.162074061404269</v>
      </c>
      <c r="F228" s="57">
        <v>34.058075913792294</v>
      </c>
      <c r="G228" s="56">
        <v>253.18759900000001</v>
      </c>
      <c r="H228" s="57">
        <v>4.71</v>
      </c>
      <c r="I228" s="57">
        <v>-5.7200902196756331E-2</v>
      </c>
      <c r="J228" s="56">
        <v>-53302660</v>
      </c>
      <c r="K228" s="57">
        <v>-21.021464970040896</v>
      </c>
      <c r="L228" s="57">
        <v>148.14814814814815</v>
      </c>
      <c r="M228" s="57">
        <v>93.77</v>
      </c>
      <c r="N228" s="58">
        <v>48.800290493695904</v>
      </c>
      <c r="O228" s="59">
        <v>793.01556598660682</v>
      </c>
      <c r="P228" s="58">
        <v>26.433852199553559</v>
      </c>
      <c r="Q228" s="20">
        <v>37.74142682824565</v>
      </c>
      <c r="R228" s="20">
        <v>58.29094386516519</v>
      </c>
      <c r="S228" s="20">
        <v>50.235027592646105</v>
      </c>
      <c r="T228" s="118">
        <v>-2.524690553863782</v>
      </c>
      <c r="U228" s="120">
        <v>2.6015916768279812</v>
      </c>
      <c r="V228" s="19">
        <f t="shared" si="3"/>
        <v>96.621639044671269</v>
      </c>
    </row>
    <row r="229" spans="1:22">
      <c r="A229" s="100" t="s">
        <v>429</v>
      </c>
      <c r="B229" s="45" t="s">
        <v>375</v>
      </c>
      <c r="C229" s="46">
        <v>4917779893</v>
      </c>
      <c r="D229" s="46">
        <v>600000000</v>
      </c>
      <c r="E229" s="47">
        <v>31.195738911630581</v>
      </c>
      <c r="F229" s="47">
        <v>12.589079463934858</v>
      </c>
      <c r="G229" s="46">
        <v>321.37161300000002</v>
      </c>
      <c r="H229" s="47">
        <v>3.1</v>
      </c>
      <c r="I229" s="47">
        <v>-1.3440383631017738E-2</v>
      </c>
      <c r="J229" s="46">
        <v>-340452400</v>
      </c>
      <c r="K229" s="47">
        <v>-7.2785505403985988</v>
      </c>
      <c r="L229" s="47">
        <v>66.666666666666671</v>
      </c>
      <c r="M229" s="47">
        <v>53.56</v>
      </c>
      <c r="N229" s="48">
        <v>42.589553783921524</v>
      </c>
      <c r="O229" s="49">
        <v>548.60488533443004</v>
      </c>
      <c r="P229" s="48">
        <v>18.286829511147669</v>
      </c>
      <c r="Q229" s="20">
        <v>25.408185082253805</v>
      </c>
      <c r="R229" s="20">
        <v>45.497671100002108</v>
      </c>
      <c r="S229" s="20">
        <v>34.628383682136665</v>
      </c>
      <c r="T229" s="118">
        <v>-4.3684312982325002</v>
      </c>
      <c r="U229" s="120">
        <v>-6.2802940698487664</v>
      </c>
      <c r="V229" s="19">
        <f t="shared" si="3"/>
        <v>100.25424932757585</v>
      </c>
    </row>
    <row r="230" spans="1:22">
      <c r="A230" s="100" t="s">
        <v>121</v>
      </c>
      <c r="B230" s="35" t="s">
        <v>200</v>
      </c>
      <c r="C230" s="36">
        <v>3548001757</v>
      </c>
      <c r="D230" s="36">
        <v>360000000</v>
      </c>
      <c r="E230" s="37">
        <v>35.901705438713456</v>
      </c>
      <c r="F230" s="37">
        <v>24.4428822431328</v>
      </c>
      <c r="G230" s="36">
        <v>282.78303399999999</v>
      </c>
      <c r="H230" s="37">
        <v>3.81</v>
      </c>
      <c r="I230" s="37">
        <v>-8.1299928871644056E-2</v>
      </c>
      <c r="J230" s="36">
        <v>-173040300</v>
      </c>
      <c r="K230" s="37">
        <v>-8.4881961022952463</v>
      </c>
      <c r="L230" s="37">
        <v>111.11111111111111</v>
      </c>
      <c r="M230" s="37">
        <v>78.55</v>
      </c>
      <c r="N230" s="38">
        <v>51.803211992031088</v>
      </c>
      <c r="O230" s="39">
        <v>199.2231896326586</v>
      </c>
      <c r="P230" s="38">
        <v>6.6407729877552866</v>
      </c>
      <c r="Q230" s="20">
        <v>38.97052529247496</v>
      </c>
      <c r="R230" s="20">
        <v>46.611610128045122</v>
      </c>
      <c r="S230" s="20">
        <v>37.179107648054178</v>
      </c>
      <c r="T230" s="118">
        <v>-5.485135171373452</v>
      </c>
      <c r="U230" s="120">
        <v>-14.553774781147713</v>
      </c>
      <c r="V230" s="19">
        <f t="shared" si="3"/>
        <v>101.52393189733692</v>
      </c>
    </row>
    <row r="231" spans="1:22">
      <c r="A231" s="100" t="s">
        <v>522</v>
      </c>
      <c r="B231" s="70" t="s">
        <v>221</v>
      </c>
      <c r="C231" s="71">
        <v>5500889819</v>
      </c>
      <c r="D231" s="71">
        <v>815000000</v>
      </c>
      <c r="E231" s="72">
        <v>37.039646960308964</v>
      </c>
      <c r="F231" s="72">
        <v>10.569167344930507</v>
      </c>
      <c r="G231" s="71">
        <v>284.200897</v>
      </c>
      <c r="H231" s="72">
        <v>3.37</v>
      </c>
      <c r="I231" s="72">
        <v>-9.586457897497036E-2</v>
      </c>
      <c r="J231" s="71">
        <v>-223530900</v>
      </c>
      <c r="K231" s="72">
        <v>-15.677921933835545</v>
      </c>
      <c r="L231" s="72">
        <v>49.079754601226995</v>
      </c>
      <c r="M231" s="72">
        <v>34.869999999999997</v>
      </c>
      <c r="N231" s="73">
        <v>1.8249728518080817</v>
      </c>
      <c r="O231" s="74">
        <v>140.88691486482838</v>
      </c>
      <c r="P231" s="73">
        <v>4.6962304954942793</v>
      </c>
      <c r="Q231" s="20">
        <v>31.753640277899315</v>
      </c>
      <c r="R231" s="20">
        <v>48.636197825410498</v>
      </c>
      <c r="S231" s="20">
        <v>45.576152473672643</v>
      </c>
      <c r="T231" s="118">
        <v>-5.7414241691148638</v>
      </c>
      <c r="U231" s="118"/>
      <c r="V231" s="19">
        <f t="shared" si="3"/>
        <v>105.26700890683131</v>
      </c>
    </row>
    <row r="232" spans="1:22">
      <c r="A232" s="35" t="s">
        <v>298</v>
      </c>
      <c r="B232" s="35" t="s">
        <v>208</v>
      </c>
      <c r="C232" s="36">
        <v>4913859307</v>
      </c>
      <c r="D232" s="36">
        <v>1000000000</v>
      </c>
      <c r="E232" s="37">
        <v>16.639876465557123</v>
      </c>
      <c r="F232" s="37">
        <v>4.3446152651585175</v>
      </c>
      <c r="G232" s="36">
        <v>669.65183400000001</v>
      </c>
      <c r="H232" s="37">
        <v>3.89</v>
      </c>
      <c r="I232" s="37">
        <v>-8.9195711386651944E-2</v>
      </c>
      <c r="J232" s="36">
        <v>-17951610</v>
      </c>
      <c r="K232" s="37">
        <v>-213.35133728952445</v>
      </c>
      <c r="L232" s="37">
        <v>40</v>
      </c>
      <c r="M232" s="37">
        <v>66.959999999999994</v>
      </c>
      <c r="N232" s="38">
        <v>47.741842057173251</v>
      </c>
      <c r="O232" s="39">
        <v>1312.3837239918687</v>
      </c>
      <c r="P232" s="38">
        <v>43.746124133062288</v>
      </c>
      <c r="Q232" s="20">
        <v>49.154679157291788</v>
      </c>
      <c r="R232" s="20">
        <v>53.178037968943414</v>
      </c>
      <c r="S232" s="20">
        <v>50.117397032669729</v>
      </c>
      <c r="T232" s="118">
        <v>0.66828249232897097</v>
      </c>
      <c r="U232" s="120">
        <v>-0.83845962310909794</v>
      </c>
      <c r="V232" s="19">
        <f t="shared" si="3"/>
        <v>111.42923792693766</v>
      </c>
    </row>
    <row r="233" spans="1:22">
      <c r="A233" s="70" t="s">
        <v>731</v>
      </c>
      <c r="B233" s="70" t="s">
        <v>221</v>
      </c>
      <c r="C233" s="71">
        <v>8948062095</v>
      </c>
      <c r="D233" s="71">
        <v>1240500000</v>
      </c>
      <c r="E233" s="72">
        <v>43.175097443118695</v>
      </c>
      <c r="F233" s="72">
        <v>9.0167339016146961</v>
      </c>
      <c r="G233" s="71">
        <v>259.57994600000001</v>
      </c>
      <c r="H233" s="72">
        <v>3.22</v>
      </c>
      <c r="I233" s="72">
        <v>-0.15650640048047926</v>
      </c>
      <c r="J233" s="71">
        <v>-82420520</v>
      </c>
      <c r="K233" s="72">
        <v>-58.096333291757929</v>
      </c>
      <c r="L233" s="72">
        <v>32.245062474808542</v>
      </c>
      <c r="M233" s="72">
        <v>20.92</v>
      </c>
      <c r="N233" s="73">
        <v>20.064725677726244</v>
      </c>
      <c r="O233" s="74">
        <v>709.29729765599745</v>
      </c>
      <c r="P233" s="73">
        <v>23.643243255199916</v>
      </c>
      <c r="Q233" s="20">
        <v>37.637841221035679</v>
      </c>
      <c r="R233" s="20">
        <v>44.448942088444248</v>
      </c>
      <c r="S233" s="20">
        <v>46.120931685055716</v>
      </c>
      <c r="T233" s="118">
        <v>-2.0944520012425549</v>
      </c>
      <c r="U233" s="118"/>
      <c r="V233" s="19">
        <f t="shared" si="3"/>
        <v>112.07389462829489</v>
      </c>
    </row>
    <row r="234" spans="1:22">
      <c r="A234" s="60" t="s">
        <v>96</v>
      </c>
      <c r="B234" s="60" t="s">
        <v>287</v>
      </c>
      <c r="C234" s="61">
        <v>2553702389</v>
      </c>
      <c r="D234" s="61">
        <v>500000000</v>
      </c>
      <c r="E234" s="62">
        <v>37.840857435988646</v>
      </c>
      <c r="F234" s="62">
        <v>20.73471640328145</v>
      </c>
      <c r="G234" s="61">
        <v>299.480053</v>
      </c>
      <c r="H234" s="62">
        <v>3.27</v>
      </c>
      <c r="I234" s="62">
        <v>-4.3414166698236389E-2</v>
      </c>
      <c r="J234" s="61">
        <v>75215619</v>
      </c>
      <c r="K234" s="62">
        <v>24.26357748913826</v>
      </c>
      <c r="L234" s="62">
        <v>80</v>
      </c>
      <c r="M234" s="62">
        <v>59.89</v>
      </c>
      <c r="N234" s="63">
        <v>46.058177788483142</v>
      </c>
      <c r="O234" s="64">
        <v>793.03528716404855</v>
      </c>
      <c r="P234" s="63">
        <v>26.434509572134953</v>
      </c>
      <c r="Q234" s="20">
        <v>38.193111782445804</v>
      </c>
      <c r="R234" s="20">
        <v>45.884965948261808</v>
      </c>
      <c r="S234" s="20">
        <v>43.653931383692296</v>
      </c>
      <c r="T234" s="118">
        <v>-2.5917674611399022</v>
      </c>
      <c r="U234" s="120">
        <v>-3.0663721888758211</v>
      </c>
      <c r="V234" s="19">
        <f t="shared" si="3"/>
        <v>113.32581990495324</v>
      </c>
    </row>
    <row r="235" spans="1:22">
      <c r="A235" s="60" t="s">
        <v>135</v>
      </c>
      <c r="B235" s="60" t="s">
        <v>287</v>
      </c>
      <c r="C235" s="61">
        <v>12175279869</v>
      </c>
      <c r="D235" s="61">
        <v>1762000000</v>
      </c>
      <c r="E235" s="62">
        <v>18.135964232062729</v>
      </c>
      <c r="F235" s="62">
        <v>3.1002496191456057</v>
      </c>
      <c r="G235" s="61">
        <v>624.90556200000003</v>
      </c>
      <c r="H235" s="62">
        <v>3.89</v>
      </c>
      <c r="I235" s="62">
        <v>-2.4276377146783545E-3</v>
      </c>
      <c r="J235" s="61">
        <v>530002944</v>
      </c>
      <c r="K235" s="62">
        <v>11.03737265278285</v>
      </c>
      <c r="L235" s="62">
        <v>22.701475595913735</v>
      </c>
      <c r="M235" s="62">
        <v>35.46</v>
      </c>
      <c r="N235" s="63">
        <v>17.813850952116347</v>
      </c>
      <c r="O235" s="64">
        <v>1609.9183223295686</v>
      </c>
      <c r="P235" s="63">
        <v>53.663944077652289</v>
      </c>
      <c r="Q235" s="20">
        <v>49.313433954707747</v>
      </c>
      <c r="R235" s="20">
        <v>50.650317164591762</v>
      </c>
      <c r="S235" s="20">
        <v>59.117168649579277</v>
      </c>
      <c r="T235" s="118">
        <v>-0.59849398081047056</v>
      </c>
      <c r="U235" s="118">
        <v>4.1138974601209366</v>
      </c>
      <c r="V235" s="19">
        <f t="shared" si="3"/>
        <v>113.33264920849058</v>
      </c>
    </row>
    <row r="236" spans="1:22">
      <c r="A236" s="100" t="s">
        <v>503</v>
      </c>
      <c r="B236" s="45" t="s">
        <v>375</v>
      </c>
      <c r="C236" s="46">
        <v>1513644763</v>
      </c>
      <c r="D236" s="46">
        <v>800000000</v>
      </c>
      <c r="E236" s="47">
        <v>39.40060645413454</v>
      </c>
      <c r="F236" s="47">
        <v>13.873452976807936</v>
      </c>
      <c r="G236" s="46">
        <v>295.12339900000001</v>
      </c>
      <c r="H236" s="47">
        <v>2.97</v>
      </c>
      <c r="I236" s="47">
        <v>-0.13336085197623948</v>
      </c>
      <c r="J236" s="46">
        <v>-44498490</v>
      </c>
      <c r="K236" s="47">
        <v>-63.822390377740909</v>
      </c>
      <c r="L236" s="47">
        <v>50</v>
      </c>
      <c r="M236" s="47">
        <v>36.89</v>
      </c>
      <c r="N236" s="48">
        <v>46.763872835832537</v>
      </c>
      <c r="O236" s="49">
        <v>337.70810809495629</v>
      </c>
      <c r="P236" s="48">
        <v>11.256936936498542</v>
      </c>
      <c r="Q236" s="20">
        <v>29.361953656356981</v>
      </c>
      <c r="R236" s="20">
        <v>41.620179883829948</v>
      </c>
      <c r="S236" s="20">
        <v>42.16374926513501</v>
      </c>
      <c r="T236" s="118">
        <v>-6.7642537694577243</v>
      </c>
      <c r="U236" s="120">
        <v>-1.9925340286880466</v>
      </c>
      <c r="V236" s="19">
        <f t="shared" si="3"/>
        <v>116.28040899405524</v>
      </c>
    </row>
    <row r="237" spans="1:22">
      <c r="A237" s="40" t="s">
        <v>321</v>
      </c>
      <c r="B237" s="40" t="s">
        <v>255</v>
      </c>
      <c r="C237" s="41">
        <v>2964377336</v>
      </c>
      <c r="D237" s="41">
        <v>500000000</v>
      </c>
      <c r="E237" s="42">
        <v>27.914383793467053</v>
      </c>
      <c r="F237" s="42">
        <v>14.927477964420884</v>
      </c>
      <c r="G237" s="41">
        <v>422.728272</v>
      </c>
      <c r="H237" s="42">
        <v>2.76</v>
      </c>
      <c r="I237" s="42">
        <v>-4.8898695551228499E-2</v>
      </c>
      <c r="J237" s="41">
        <v>-298290100</v>
      </c>
      <c r="K237" s="42">
        <v>-6.2690649136528505</v>
      </c>
      <c r="L237" s="42">
        <v>80</v>
      </c>
      <c r="M237" s="42">
        <v>84.54</v>
      </c>
      <c r="N237" s="43">
        <v>15.066937885682702</v>
      </c>
      <c r="O237" s="44">
        <v>461.74763539429779</v>
      </c>
      <c r="P237" s="43">
        <v>15.391587846476593</v>
      </c>
      <c r="Q237" s="20">
        <v>26.281462891207546</v>
      </c>
      <c r="R237" s="20">
        <v>48.006847445132962</v>
      </c>
      <c r="S237" s="20">
        <v>45.620613625799329</v>
      </c>
      <c r="T237" s="118">
        <v>-3.7363974118933063</v>
      </c>
      <c r="U237" s="120">
        <v>1.1734441952759989</v>
      </c>
      <c r="V237" s="19">
        <f t="shared" si="3"/>
        <v>118.00199224957132</v>
      </c>
    </row>
    <row r="238" spans="1:22">
      <c r="A238" s="100" t="s">
        <v>181</v>
      </c>
      <c r="B238" s="35" t="s">
        <v>200</v>
      </c>
      <c r="C238" s="36">
        <v>959761015</v>
      </c>
      <c r="D238" s="36">
        <v>500000000</v>
      </c>
      <c r="E238" s="37">
        <v>62.34724923936357</v>
      </c>
      <c r="F238" s="37">
        <v>39.335803936506984</v>
      </c>
      <c r="G238" s="36">
        <v>195.60929400000001</v>
      </c>
      <c r="H238" s="37">
        <v>2.63</v>
      </c>
      <c r="I238" s="37">
        <v>-3.3670968044908989E-2</v>
      </c>
      <c r="J238" s="36">
        <v>70090339</v>
      </c>
      <c r="K238" s="37">
        <v>22.613672905762375</v>
      </c>
      <c r="L238" s="37">
        <v>80</v>
      </c>
      <c r="M238" s="37">
        <v>39.119999999999997</v>
      </c>
      <c r="N238" s="38">
        <v>52.723015007891988</v>
      </c>
      <c r="O238" s="39">
        <v>1124.3680141309562</v>
      </c>
      <c r="P238" s="38">
        <v>37.478933804365205</v>
      </c>
      <c r="Q238" s="20">
        <v>32.138419942045878</v>
      </c>
      <c r="R238" s="20">
        <v>59.705628452789021</v>
      </c>
      <c r="S238" s="20">
        <v>33.468220772958759</v>
      </c>
      <c r="T238" s="118">
        <v>-3.5802402368743813</v>
      </c>
      <c r="U238" s="120">
        <v>-10.308668619221262</v>
      </c>
      <c r="V238" s="19">
        <f t="shared" si="3"/>
        <v>121.95701406553945</v>
      </c>
    </row>
    <row r="239" spans="1:22">
      <c r="A239" s="30" t="s">
        <v>131</v>
      </c>
      <c r="B239" s="30" t="s">
        <v>349</v>
      </c>
      <c r="C239" s="31">
        <v>5420476820</v>
      </c>
      <c r="D239" s="31">
        <v>600000000</v>
      </c>
      <c r="E239" s="32">
        <v>27.346085633446783</v>
      </c>
      <c r="F239" s="32">
        <v>13.727954635264449</v>
      </c>
      <c r="G239" s="31">
        <v>476.48790200000002</v>
      </c>
      <c r="H239" s="32">
        <v>2.9</v>
      </c>
      <c r="I239" s="32">
        <v>-6.491333114256248E-2</v>
      </c>
      <c r="J239" s="31">
        <v>-347988000</v>
      </c>
      <c r="K239" s="32">
        <v>-5.7243353219076516</v>
      </c>
      <c r="L239" s="32">
        <v>66.666666666666671</v>
      </c>
      <c r="M239" s="32">
        <v>79.41</v>
      </c>
      <c r="N239" s="33">
        <v>33.234709875584507</v>
      </c>
      <c r="O239" s="34">
        <v>285.6630836952163</v>
      </c>
      <c r="P239" s="33">
        <v>9.5221027898405435</v>
      </c>
      <c r="Q239" s="20">
        <v>35.557662142424334</v>
      </c>
      <c r="R239" s="20">
        <v>55.154989258175853</v>
      </c>
      <c r="S239" s="20">
        <v>42.3945753853871</v>
      </c>
      <c r="T239" s="118">
        <v>-4.2690165871530494</v>
      </c>
      <c r="U239" s="120">
        <v>-0.10212115238920738</v>
      </c>
      <c r="V239" s="19">
        <f t="shared" si="3"/>
        <v>130.30078971393399</v>
      </c>
    </row>
    <row r="240" spans="1:22">
      <c r="A240" s="25" t="s">
        <v>157</v>
      </c>
      <c r="B240" s="25" t="s">
        <v>353</v>
      </c>
      <c r="C240" s="26">
        <v>2077382264</v>
      </c>
      <c r="D240" s="26">
        <v>720000000</v>
      </c>
      <c r="E240" s="27">
        <v>55.247495520533064</v>
      </c>
      <c r="F240" s="27">
        <v>23.112238755243084</v>
      </c>
      <c r="G240" s="26">
        <v>247.17509200000001</v>
      </c>
      <c r="H240" s="27">
        <v>2.9</v>
      </c>
      <c r="I240" s="27">
        <v>-0.10053910025366219</v>
      </c>
      <c r="J240" s="26">
        <v>-115858400</v>
      </c>
      <c r="K240" s="27">
        <v>-20.632081920689394</v>
      </c>
      <c r="L240" s="27">
        <v>55.555555555555557</v>
      </c>
      <c r="M240" s="27">
        <v>34.32</v>
      </c>
      <c r="N240" s="28">
        <v>72.640640206856915</v>
      </c>
      <c r="O240" s="29">
        <v>698.94946103807888</v>
      </c>
      <c r="P240" s="28">
        <v>23.298315367935963</v>
      </c>
      <c r="Q240" s="20">
        <v>46.389501349012775</v>
      </c>
      <c r="R240" s="20">
        <v>45.230201315514407</v>
      </c>
      <c r="S240" s="20">
        <v>45.928874733095057</v>
      </c>
      <c r="T240" s="118">
        <v>-1.1748789263965564</v>
      </c>
      <c r="U240" s="120">
        <v>-0.71720842270202034</v>
      </c>
      <c r="V240" s="19">
        <f t="shared" si="3"/>
        <v>136.5580478805735</v>
      </c>
    </row>
    <row r="241" spans="1:22">
      <c r="A241" s="35" t="s">
        <v>666</v>
      </c>
      <c r="B241" s="35" t="s">
        <v>208</v>
      </c>
      <c r="C241" s="36">
        <v>3375599291</v>
      </c>
      <c r="D241" s="36">
        <v>600000000</v>
      </c>
      <c r="E241" s="37">
        <v>30.535041097111819</v>
      </c>
      <c r="F241" s="37">
        <v>16.363901981303226</v>
      </c>
      <c r="G241" s="36">
        <v>448.67192799999998</v>
      </c>
      <c r="H241" s="37">
        <v>2.5499999999999998</v>
      </c>
      <c r="I241" s="37">
        <v>-0.11824827617955114</v>
      </c>
      <c r="J241" s="36">
        <v>3618440</v>
      </c>
      <c r="K241" s="37">
        <v>515.69184510452021</v>
      </c>
      <c r="L241" s="37">
        <v>66.666666666666671</v>
      </c>
      <c r="M241" s="37">
        <v>74.77</v>
      </c>
      <c r="N241" s="38">
        <v>22.700966757361265</v>
      </c>
      <c r="O241" s="39">
        <v>693.00273102129188</v>
      </c>
      <c r="P241" s="38">
        <v>23.100091034043064</v>
      </c>
      <c r="Q241" s="20">
        <v>39.689935841901764</v>
      </c>
      <c r="R241" s="20">
        <v>35.414078094822642</v>
      </c>
      <c r="S241" s="20">
        <v>49.260661106142962</v>
      </c>
      <c r="T241" s="118">
        <v>-1.3592495608105049</v>
      </c>
      <c r="U241" s="120">
        <v>1.0227219052170788</v>
      </c>
      <c r="V241" s="19">
        <f t="shared" si="3"/>
        <v>137.00215760600395</v>
      </c>
    </row>
    <row r="242" spans="1:22">
      <c r="A242" s="70" t="s">
        <v>728</v>
      </c>
      <c r="B242" s="70" t="s">
        <v>699</v>
      </c>
      <c r="C242" s="71">
        <v>3173753000</v>
      </c>
      <c r="D242" s="71">
        <v>1088802000</v>
      </c>
      <c r="E242" s="72">
        <v>32.161044443682719</v>
      </c>
      <c r="F242" s="72">
        <v>9.2595642862587706</v>
      </c>
      <c r="G242" s="71">
        <v>447.465259</v>
      </c>
      <c r="H242" s="72">
        <v>2.58</v>
      </c>
      <c r="I242" s="72">
        <v>-8.6779562775663788E-2</v>
      </c>
      <c r="J242" s="71">
        <v>250965000</v>
      </c>
      <c r="K242" s="72">
        <v>13.839692307692308</v>
      </c>
      <c r="L242" s="72">
        <v>36.737625390107659</v>
      </c>
      <c r="M242" s="72">
        <v>41.09</v>
      </c>
      <c r="N242" s="73">
        <v>0</v>
      </c>
      <c r="O242" s="74">
        <v>396.74607994268416</v>
      </c>
      <c r="P242" s="73">
        <v>13.224869331422806</v>
      </c>
      <c r="Q242" s="20">
        <v>34.803173129602747</v>
      </c>
      <c r="R242" s="20">
        <v>45.815969651116511</v>
      </c>
      <c r="S242" s="20">
        <v>55.708639650979393</v>
      </c>
      <c r="T242" s="118">
        <v>-1.6155088645528259</v>
      </c>
      <c r="U242" s="118">
        <v>3.7432322034312859</v>
      </c>
      <c r="V242" s="19">
        <f t="shared" si="3"/>
        <v>143.90950081702999</v>
      </c>
    </row>
    <row r="243" spans="1:22">
      <c r="A243" s="100" t="s">
        <v>329</v>
      </c>
      <c r="B243" s="45" t="s">
        <v>375</v>
      </c>
      <c r="C243" s="46">
        <v>3219973000</v>
      </c>
      <c r="D243" s="46">
        <v>925000000</v>
      </c>
      <c r="E243" s="47">
        <v>22.250968000549154</v>
      </c>
      <c r="F243" s="47">
        <v>7.7347590164418714</v>
      </c>
      <c r="G243" s="46">
        <v>648.99339299999997</v>
      </c>
      <c r="H243" s="47">
        <v>2.21</v>
      </c>
      <c r="I243" s="47">
        <v>-0.11683083666971507</v>
      </c>
      <c r="J243" s="46">
        <v>-154436000</v>
      </c>
      <c r="K243" s="47">
        <v>-18.627457328602141</v>
      </c>
      <c r="L243" s="47">
        <v>43.243243243243242</v>
      </c>
      <c r="M243" s="47">
        <v>70.16</v>
      </c>
      <c r="N243" s="48">
        <v>43.148856298897599</v>
      </c>
      <c r="O243" s="49">
        <v>264.9921910544378</v>
      </c>
      <c r="P243" s="48">
        <v>8.8330730351479261</v>
      </c>
      <c r="Q243" s="20">
        <v>41.914026714467028</v>
      </c>
      <c r="R243" s="20">
        <v>87.714995120240644</v>
      </c>
      <c r="S243" s="20">
        <v>44.002503781818739</v>
      </c>
      <c r="T243" s="118">
        <v>-5.1575292843904741</v>
      </c>
      <c r="U243" s="120">
        <v>-2.8268432129045218</v>
      </c>
      <c r="V243" s="19">
        <f t="shared" si="3"/>
        <v>144.40731220210822</v>
      </c>
    </row>
    <row r="244" spans="1:22">
      <c r="A244" s="100" t="s">
        <v>8</v>
      </c>
      <c r="B244" s="55" t="s">
        <v>233</v>
      </c>
      <c r="C244" s="56">
        <v>7531082000</v>
      </c>
      <c r="D244" s="56">
        <v>2160000000</v>
      </c>
      <c r="E244" s="57">
        <v>24.33662734451767</v>
      </c>
      <c r="F244" s="57">
        <v>3.8718065649289914</v>
      </c>
      <c r="G244" s="56">
        <v>595.52635199999997</v>
      </c>
      <c r="H244" s="57">
        <v>2.2200000000000002</v>
      </c>
      <c r="I244" s="57">
        <v>-7.7780224361208905E-2</v>
      </c>
      <c r="J244" s="56">
        <v>239424000</v>
      </c>
      <c r="K244" s="57">
        <v>26.253007217321571</v>
      </c>
      <c r="L244" s="57">
        <v>18.518518518518519</v>
      </c>
      <c r="M244" s="57">
        <v>27.57</v>
      </c>
      <c r="N244" s="58">
        <v>53.472121406965769</v>
      </c>
      <c r="O244" s="59">
        <v>604.63199002931742</v>
      </c>
      <c r="P244" s="58">
        <v>20.154399667643915</v>
      </c>
      <c r="Q244" s="20">
        <v>31.126599321660919</v>
      </c>
      <c r="R244" s="20">
        <v>61.017142719425252</v>
      </c>
      <c r="S244" s="20">
        <v>47.223903702106846</v>
      </c>
      <c r="T244" s="118">
        <v>-2.1966457692341868</v>
      </c>
      <c r="U244" s="120">
        <v>1.0532984499585174</v>
      </c>
      <c r="V244" s="19">
        <f t="shared" si="3"/>
        <v>144.93102902464054</v>
      </c>
    </row>
    <row r="245" spans="1:22">
      <c r="A245" s="100" t="s">
        <v>260</v>
      </c>
      <c r="B245" s="40" t="s">
        <v>255</v>
      </c>
      <c r="C245" s="41">
        <v>2324346355</v>
      </c>
      <c r="D245" s="41">
        <v>270000000</v>
      </c>
      <c r="E245" s="42">
        <v>213.00343361534991</v>
      </c>
      <c r="F245" s="42">
        <v>35.696905248089479</v>
      </c>
      <c r="G245" s="41">
        <v>68.060782000000003</v>
      </c>
      <c r="H245" s="42">
        <v>2.65</v>
      </c>
      <c r="I245" s="42">
        <v>-6.912484523450102E-2</v>
      </c>
      <c r="J245" s="41">
        <v>120604000</v>
      </c>
      <c r="K245" s="42">
        <v>49.475970946237275</v>
      </c>
      <c r="L245" s="42">
        <v>148.14814814814815</v>
      </c>
      <c r="M245" s="42">
        <v>25.2</v>
      </c>
      <c r="N245" s="43">
        <v>86.921853000663617</v>
      </c>
      <c r="O245" s="44">
        <v>966.28171493618993</v>
      </c>
      <c r="P245" s="43">
        <v>32.209390497872995</v>
      </c>
      <c r="Q245" s="20">
        <v>42.333523813544119</v>
      </c>
      <c r="R245" s="20">
        <v>46.755964262658409</v>
      </c>
      <c r="S245" s="20">
        <v>45.017923868921805</v>
      </c>
      <c r="T245" s="118">
        <v>-1.2152613468517481</v>
      </c>
      <c r="U245" s="120">
        <v>-0.89467322035177599</v>
      </c>
      <c r="V245" s="19">
        <f t="shared" si="3"/>
        <v>144.97180260545804</v>
      </c>
    </row>
    <row r="246" spans="1:22">
      <c r="A246" s="101" t="s">
        <v>186</v>
      </c>
      <c r="B246" s="101" t="s">
        <v>696</v>
      </c>
      <c r="C246" s="102">
        <v>4100200245</v>
      </c>
      <c r="D246" s="102">
        <v>1130000000</v>
      </c>
      <c r="E246" s="103">
        <v>17.29949667114435</v>
      </c>
      <c r="F246" s="103">
        <v>5.8210224674936404</v>
      </c>
      <c r="G246" s="102">
        <v>889.34080200000005</v>
      </c>
      <c r="H246" s="103">
        <v>2.41</v>
      </c>
      <c r="I246" s="103">
        <v>-3.640079950179631E-2</v>
      </c>
      <c r="J246" s="102">
        <v>-21599680</v>
      </c>
      <c r="K246" s="103">
        <v>-137.59000133335309</v>
      </c>
      <c r="L246" s="103">
        <v>35.398230088495573</v>
      </c>
      <c r="M246" s="103">
        <v>78.7</v>
      </c>
      <c r="N246" s="104">
        <v>0.13580124881339725</v>
      </c>
      <c r="O246" s="105">
        <v>341.96106551155663</v>
      </c>
      <c r="P246" s="104">
        <v>11.398702183718553</v>
      </c>
      <c r="Q246" s="20">
        <v>45.363069023516054</v>
      </c>
      <c r="R246" s="20">
        <v>29.307917197305105</v>
      </c>
      <c r="S246" s="20">
        <v>50.240042383427124</v>
      </c>
      <c r="T246" s="118">
        <v>-2.1509800181690819</v>
      </c>
      <c r="U246" s="120">
        <v>2.4999337101158003</v>
      </c>
      <c r="V246" s="19">
        <f t="shared" si="3"/>
        <v>153.85148243711848</v>
      </c>
    </row>
    <row r="247" spans="1:22">
      <c r="A247" s="100" t="s">
        <v>77</v>
      </c>
      <c r="B247" s="70" t="s">
        <v>221</v>
      </c>
      <c r="C247" s="71">
        <v>2595983504</v>
      </c>
      <c r="D247" s="71">
        <v>990000000</v>
      </c>
      <c r="E247" s="72">
        <v>62.440757380161905</v>
      </c>
      <c r="F247" s="72">
        <v>23.711079737283324</v>
      </c>
      <c r="G247" s="71">
        <v>255.32031000000001</v>
      </c>
      <c r="H247" s="72">
        <v>2.94</v>
      </c>
      <c r="I247" s="72">
        <v>-6.3305672635415089E-2</v>
      </c>
      <c r="J247" s="71">
        <v>-53669120</v>
      </c>
      <c r="K247" s="72">
        <v>-49.067322139807771</v>
      </c>
      <c r="L247" s="72">
        <v>40.404040404040401</v>
      </c>
      <c r="M247" s="72">
        <v>25.78</v>
      </c>
      <c r="N247" s="73">
        <v>14.487175620352568</v>
      </c>
      <c r="O247" s="74">
        <v>136.17907544885821</v>
      </c>
      <c r="P247" s="73">
        <v>4.5393025149619408</v>
      </c>
      <c r="Q247" s="20">
        <v>63.365315614098577</v>
      </c>
      <c r="R247" s="20">
        <v>41.466228280279225</v>
      </c>
      <c r="S247" s="20">
        <v>40.670254584799522</v>
      </c>
      <c r="T247" s="118">
        <v>-1.4089312652489694</v>
      </c>
      <c r="U247" s="120">
        <v>-9.6853186534633942</v>
      </c>
      <c r="V247" s="19">
        <f t="shared" si="3"/>
        <v>159.42393530937727</v>
      </c>
    </row>
    <row r="248" spans="1:22">
      <c r="A248" s="35" t="s">
        <v>214</v>
      </c>
      <c r="B248" s="35" t="s">
        <v>208</v>
      </c>
      <c r="C248" s="36">
        <v>2238803365</v>
      </c>
      <c r="D248" s="36">
        <v>771000000</v>
      </c>
      <c r="E248" s="37">
        <v>42.727995902487741</v>
      </c>
      <c r="F248" s="37">
        <v>20.079322883215411</v>
      </c>
      <c r="G248" s="36">
        <v>377.50861900000001</v>
      </c>
      <c r="H248" s="37">
        <v>2.23</v>
      </c>
      <c r="I248" s="37">
        <v>-0.11407497340555751</v>
      </c>
      <c r="J248" s="36">
        <v>35292025</v>
      </c>
      <c r="K248" s="37">
        <v>60.295775008659888</v>
      </c>
      <c r="L248" s="37">
        <v>51.880674448767834</v>
      </c>
      <c r="M248" s="37">
        <v>48.96</v>
      </c>
      <c r="N248" s="38">
        <v>70.207991156954805</v>
      </c>
      <c r="O248" s="39">
        <v>676.37528165033962</v>
      </c>
      <c r="P248" s="38">
        <v>22.545842721677989</v>
      </c>
      <c r="Q248" s="20">
        <v>30.689378485235959</v>
      </c>
      <c r="R248" s="20">
        <v>53.793951595211766</v>
      </c>
      <c r="S248" s="20">
        <v>38.281377745136609</v>
      </c>
      <c r="T248" s="118">
        <v>-3.5310793364427484</v>
      </c>
      <c r="U248" s="120">
        <v>-4.9578110892839078</v>
      </c>
      <c r="V248" s="19">
        <f t="shared" si="3"/>
        <v>161.30186725785808</v>
      </c>
    </row>
    <row r="249" spans="1:22">
      <c r="A249" s="100" t="s">
        <v>527</v>
      </c>
      <c r="B249" s="45" t="s">
        <v>375</v>
      </c>
      <c r="C249" s="46">
        <v>3004671884</v>
      </c>
      <c r="D249" s="46">
        <v>1600000000</v>
      </c>
      <c r="E249" s="47">
        <v>12.062516646272972</v>
      </c>
      <c r="F249" s="47">
        <v>2.7514864612848933</v>
      </c>
      <c r="G249" s="46">
        <v>1359.1032560000001</v>
      </c>
      <c r="H249" s="47">
        <v>1.24</v>
      </c>
      <c r="I249" s="47">
        <v>-0.10549783294653549</v>
      </c>
      <c r="J249" s="46">
        <v>11183518</v>
      </c>
      <c r="K249" s="47">
        <v>392.00544944801806</v>
      </c>
      <c r="L249" s="47">
        <v>25</v>
      </c>
      <c r="M249" s="47">
        <v>84.94</v>
      </c>
      <c r="N249" s="48">
        <v>67.212998324053274</v>
      </c>
      <c r="O249" s="49">
        <v>84.746946585237623</v>
      </c>
      <c r="P249" s="48">
        <v>2.8248982195079209</v>
      </c>
      <c r="Q249" s="20">
        <v>20.464395680290018</v>
      </c>
      <c r="R249" s="20">
        <v>44.779553443416006</v>
      </c>
      <c r="S249" s="20">
        <v>43.605268047875505</v>
      </c>
      <c r="T249" s="118">
        <v>-5.6017856317349946</v>
      </c>
      <c r="U249" s="118"/>
      <c r="V249" s="19">
        <f t="shared" si="3"/>
        <v>163.94205649503797</v>
      </c>
    </row>
    <row r="250" spans="1:22">
      <c r="A250" s="100" t="s">
        <v>305</v>
      </c>
      <c r="B250" s="30" t="s">
        <v>349</v>
      </c>
      <c r="C250" s="31">
        <v>1496832828</v>
      </c>
      <c r="D250" s="31">
        <v>600000000</v>
      </c>
      <c r="E250" s="32">
        <v>31.325847708764851</v>
      </c>
      <c r="F250" s="32">
        <v>19.851614517594964</v>
      </c>
      <c r="G250" s="31">
        <v>523.35924</v>
      </c>
      <c r="H250" s="32">
        <v>2.36</v>
      </c>
      <c r="I250" s="32">
        <v>2.3302341431955753E-2</v>
      </c>
      <c r="J250" s="31">
        <v>-18718800</v>
      </c>
      <c r="K250" s="32">
        <v>-84.300275658696066</v>
      </c>
      <c r="L250" s="32">
        <v>66.666666666666671</v>
      </c>
      <c r="M250" s="32">
        <v>87.22</v>
      </c>
      <c r="N250" s="33">
        <v>27.829858360971983</v>
      </c>
      <c r="O250" s="34">
        <v>925.40728582818065</v>
      </c>
      <c r="P250" s="33">
        <v>30.846909527606023</v>
      </c>
      <c r="Q250" s="20">
        <v>37.622101755939333</v>
      </c>
      <c r="R250" s="20">
        <v>33.820249080969724</v>
      </c>
      <c r="S250" s="20">
        <v>44.31875632011748</v>
      </c>
      <c r="T250" s="118">
        <v>-1.847596871030297</v>
      </c>
      <c r="U250" s="120">
        <v>-1.9011858463704856</v>
      </c>
      <c r="V250" s="19">
        <f t="shared" si="3"/>
        <v>163.94671849214913</v>
      </c>
    </row>
    <row r="251" spans="1:22">
      <c r="A251" s="100" t="s">
        <v>445</v>
      </c>
      <c r="B251" s="70" t="s">
        <v>221</v>
      </c>
      <c r="C251" s="71">
        <v>1936877995</v>
      </c>
      <c r="D251" s="71">
        <v>700000000</v>
      </c>
      <c r="E251" s="72">
        <v>68.534693975457728</v>
      </c>
      <c r="F251" s="72">
        <v>39.478510354526342</v>
      </c>
      <c r="G251" s="71">
        <v>248.370544</v>
      </c>
      <c r="H251" s="72">
        <v>2.57</v>
      </c>
      <c r="I251" s="72">
        <v>-6.7892190646144268E-2</v>
      </c>
      <c r="J251" s="71">
        <v>-73334420</v>
      </c>
      <c r="K251" s="72">
        <v>-23.672376491148359</v>
      </c>
      <c r="L251" s="72">
        <v>57.142857142857146</v>
      </c>
      <c r="M251" s="72">
        <v>35.479999999999997</v>
      </c>
      <c r="N251" s="73">
        <v>41.319308031139713</v>
      </c>
      <c r="O251" s="74">
        <v>435.35424440133789</v>
      </c>
      <c r="P251" s="73">
        <v>14.511808146711264</v>
      </c>
      <c r="Q251" s="20">
        <v>50.409908778735556</v>
      </c>
      <c r="R251" s="20">
        <v>54.232209523674378</v>
      </c>
      <c r="S251" s="20">
        <v>43.016494882875143</v>
      </c>
      <c r="T251" s="118">
        <v>-2.9015908020163872</v>
      </c>
      <c r="U251" s="118"/>
      <c r="V251" s="19">
        <f t="shared" si="3"/>
        <v>170.21999225557957</v>
      </c>
    </row>
    <row r="252" spans="1:22">
      <c r="A252" s="100" t="s">
        <v>13</v>
      </c>
      <c r="B252" s="30" t="s">
        <v>349</v>
      </c>
      <c r="C252" s="31">
        <v>2897114703</v>
      </c>
      <c r="D252" s="31">
        <v>796500000</v>
      </c>
      <c r="E252" s="32">
        <v>34.075446292296263</v>
      </c>
      <c r="F252" s="32">
        <v>19.27093550742622</v>
      </c>
      <c r="G252" s="31">
        <v>499.73981700000002</v>
      </c>
      <c r="H252" s="32">
        <v>1.52</v>
      </c>
      <c r="I252" s="32">
        <v>-7.4216632250692749E-2</v>
      </c>
      <c r="J252" s="31">
        <v>-79110540</v>
      </c>
      <c r="K252" s="32">
        <v>-22.351383267008416</v>
      </c>
      <c r="L252" s="32">
        <v>50.219711236660387</v>
      </c>
      <c r="M252" s="32">
        <v>84.7</v>
      </c>
      <c r="N252" s="33">
        <v>11.691560380710573</v>
      </c>
      <c r="O252" s="34">
        <v>454.83083548313323</v>
      </c>
      <c r="P252" s="33">
        <v>15.161027849437774</v>
      </c>
      <c r="Q252" s="20">
        <v>32.080400620983013</v>
      </c>
      <c r="R252" s="20">
        <v>49.796812034101045</v>
      </c>
      <c r="S252" s="20">
        <v>40.825636659676015</v>
      </c>
      <c r="T252" s="118">
        <v>-2.5683157835955339</v>
      </c>
      <c r="U252" s="120">
        <v>0.2415147001363116</v>
      </c>
      <c r="V252" s="19">
        <f t="shared" si="3"/>
        <v>170.28857294305465</v>
      </c>
    </row>
    <row r="253" spans="1:22">
      <c r="A253" s="55" t="s">
        <v>114</v>
      </c>
      <c r="B253" s="55" t="s">
        <v>233</v>
      </c>
      <c r="C253" s="56">
        <v>1413319947</v>
      </c>
      <c r="D253" s="56">
        <v>850000000</v>
      </c>
      <c r="E253" s="57">
        <v>24.224035996917493</v>
      </c>
      <c r="F253" s="57">
        <v>14.249432939363231</v>
      </c>
      <c r="G253" s="56">
        <v>733.94965300000001</v>
      </c>
      <c r="H253" s="57">
        <v>2.34</v>
      </c>
      <c r="I253" s="57">
        <v>-0.15837711008826139</v>
      </c>
      <c r="J253" s="56">
        <v>-101180900</v>
      </c>
      <c r="K253" s="57">
        <v>-16.80159002341351</v>
      </c>
      <c r="L253" s="57">
        <v>47.058823529411768</v>
      </c>
      <c r="M253" s="57">
        <v>86.34</v>
      </c>
      <c r="N253" s="58">
        <v>50.151909444614752</v>
      </c>
      <c r="O253" s="59">
        <v>1017.0859721944186</v>
      </c>
      <c r="P253" s="58">
        <v>33.902865739813954</v>
      </c>
      <c r="Q253" s="20">
        <v>59.93176958378119</v>
      </c>
      <c r="R253" s="20">
        <v>43.534911443860523</v>
      </c>
      <c r="S253" s="20">
        <v>54.857787215194946</v>
      </c>
      <c r="T253" s="118">
        <v>-0.69507979560234912</v>
      </c>
      <c r="U253" s="118">
        <v>3.3184335682878929</v>
      </c>
      <c r="V253" s="19">
        <f t="shared" si="3"/>
        <v>177.79222814197104</v>
      </c>
    </row>
    <row r="254" spans="1:22">
      <c r="A254" s="40" t="s">
        <v>671</v>
      </c>
      <c r="B254" s="40" t="s">
        <v>255</v>
      </c>
      <c r="C254" s="41">
        <v>4839967141</v>
      </c>
      <c r="D254" s="41">
        <v>3016276170</v>
      </c>
      <c r="E254" s="42">
        <v>19.02746950609907</v>
      </c>
      <c r="F254" s="42">
        <v>2.7789713824426201</v>
      </c>
      <c r="G254" s="41">
        <v>955.68482200000005</v>
      </c>
      <c r="H254" s="42">
        <v>2.1800000000000002</v>
      </c>
      <c r="I254" s="42">
        <v>-8.4390979647161579E-2</v>
      </c>
      <c r="J254" s="41">
        <v>99081839</v>
      </c>
      <c r="K254" s="42">
        <v>69.10395461069308</v>
      </c>
      <c r="L254" s="42">
        <v>13.26138514697081</v>
      </c>
      <c r="M254" s="42">
        <v>31.68</v>
      </c>
      <c r="N254" s="43">
        <v>0</v>
      </c>
      <c r="O254" s="44">
        <v>77.481431786995287</v>
      </c>
      <c r="P254" s="43">
        <v>2.5827143928998431</v>
      </c>
      <c r="Q254" s="20">
        <v>63.391641449069866</v>
      </c>
      <c r="R254" s="20">
        <v>37.138779897382463</v>
      </c>
      <c r="S254" s="20"/>
      <c r="T254" s="118">
        <v>-0.73511391429109896</v>
      </c>
      <c r="U254" s="118"/>
      <c r="V254" s="19">
        <f t="shared" si="3"/>
        <v>181.8426380804672</v>
      </c>
    </row>
    <row r="255" spans="1:22">
      <c r="A255" s="100" t="s">
        <v>24</v>
      </c>
      <c r="B255" s="70" t="s">
        <v>221</v>
      </c>
      <c r="C255" s="71">
        <v>6689720832</v>
      </c>
      <c r="D255" s="71">
        <v>1000000000</v>
      </c>
      <c r="E255" s="72">
        <v>55.954385984545397</v>
      </c>
      <c r="F255" s="72">
        <v>26.269664781476713</v>
      </c>
      <c r="G255" s="71">
        <v>338.83675399999998</v>
      </c>
      <c r="H255" s="72">
        <v>2.0299999999999998</v>
      </c>
      <c r="I255" s="72">
        <v>-1.4816851309873869E-2</v>
      </c>
      <c r="J255" s="71">
        <v>-8074833</v>
      </c>
      <c r="K255" s="72">
        <v>-263.78254510031354</v>
      </c>
      <c r="L255" s="72">
        <v>40</v>
      </c>
      <c r="M255" s="72">
        <v>33.880000000000003</v>
      </c>
      <c r="N255" s="73">
        <v>6.2607413714538058</v>
      </c>
      <c r="O255" s="74">
        <v>1489.201455739327</v>
      </c>
      <c r="P255" s="73">
        <v>49.640048524644236</v>
      </c>
      <c r="Q255" s="20">
        <v>44.706129918082404</v>
      </c>
      <c r="R255" s="20">
        <v>41.450336730930367</v>
      </c>
      <c r="S255" s="20">
        <v>60.130534239092803</v>
      </c>
      <c r="T255" s="118">
        <v>-0.46254171227106955</v>
      </c>
      <c r="U255" s="118">
        <v>2.1063396099396026</v>
      </c>
      <c r="V255" s="19">
        <f t="shared" si="3"/>
        <v>189.59402519066455</v>
      </c>
    </row>
    <row r="256" spans="1:22">
      <c r="A256" s="100" t="s">
        <v>328</v>
      </c>
      <c r="B256" s="45" t="s">
        <v>375</v>
      </c>
      <c r="C256" s="46">
        <v>2224663158</v>
      </c>
      <c r="D256" s="46">
        <v>1140595989</v>
      </c>
      <c r="E256" s="47">
        <v>19.559163807938042</v>
      </c>
      <c r="F256" s="47">
        <v>7.7946346340839021</v>
      </c>
      <c r="G256" s="46">
        <v>1027.688572</v>
      </c>
      <c r="H256" s="47">
        <v>1.47</v>
      </c>
      <c r="I256" s="47">
        <v>-7.9166126127772518E-2</v>
      </c>
      <c r="J256" s="46">
        <v>-96679510</v>
      </c>
      <c r="K256" s="47">
        <v>-25.954943058772226</v>
      </c>
      <c r="L256" s="47">
        <v>35.069385115994827</v>
      </c>
      <c r="M256" s="47">
        <v>90.1</v>
      </c>
      <c r="N256" s="48">
        <v>26.008766075929824</v>
      </c>
      <c r="O256" s="49">
        <v>205.71462475310568</v>
      </c>
      <c r="P256" s="48">
        <v>6.8571541584368561</v>
      </c>
      <c r="Q256" s="20">
        <v>17.61399414679363</v>
      </c>
      <c r="R256" s="20">
        <v>43.403814959286464</v>
      </c>
      <c r="S256" s="20">
        <v>35.379603712975303</v>
      </c>
      <c r="T256" s="118">
        <v>-4.8155266988448853</v>
      </c>
      <c r="U256" s="120">
        <v>-4.5669714438105924</v>
      </c>
      <c r="V256" s="19">
        <f t="shared" si="3"/>
        <v>201.00729123293928</v>
      </c>
    </row>
    <row r="257" spans="1:22">
      <c r="A257" s="70" t="s">
        <v>511</v>
      </c>
      <c r="B257" s="70" t="s">
        <v>221</v>
      </c>
      <c r="C257" s="71">
        <v>4887672096</v>
      </c>
      <c r="D257" s="71">
        <v>820000000</v>
      </c>
      <c r="E257" s="72">
        <v>34.658278901062225</v>
      </c>
      <c r="F257" s="72">
        <v>19.936883859331697</v>
      </c>
      <c r="G257" s="71">
        <v>594.91427499999998</v>
      </c>
      <c r="H257" s="72">
        <v>1.76</v>
      </c>
      <c r="I257" s="72">
        <v>-6.1033275350223633E-2</v>
      </c>
      <c r="J257" s="71">
        <v>-492287100</v>
      </c>
      <c r="K257" s="72">
        <v>-3.5312727065161771</v>
      </c>
      <c r="L257" s="72">
        <v>48.780487804878049</v>
      </c>
      <c r="M257" s="72">
        <v>72.55</v>
      </c>
      <c r="N257" s="73">
        <v>38.606751960873375</v>
      </c>
      <c r="O257" s="74">
        <v>113.99991618096638</v>
      </c>
      <c r="P257" s="73">
        <v>3.7999972060322125</v>
      </c>
      <c r="Q257" s="20">
        <v>20.754634421370415</v>
      </c>
      <c r="R257" s="20">
        <v>52.789673915705201</v>
      </c>
      <c r="S257" s="20">
        <v>39.528310451388876</v>
      </c>
      <c r="T257" s="118">
        <v>-2.9017809093137914</v>
      </c>
      <c r="U257" s="120">
        <v>-9.8733399629333007</v>
      </c>
      <c r="V257" s="19">
        <f t="shared" si="3"/>
        <v>206.18704865173228</v>
      </c>
    </row>
    <row r="258" spans="1:22">
      <c r="A258" s="30" t="s">
        <v>156</v>
      </c>
      <c r="B258" s="30" t="s">
        <v>357</v>
      </c>
      <c r="C258" s="31">
        <v>-421692226</v>
      </c>
      <c r="D258" s="31">
        <v>600000000</v>
      </c>
      <c r="E258" s="32">
        <v>52.158963830888133</v>
      </c>
      <c r="F258" s="32">
        <v>42.405661651128561</v>
      </c>
      <c r="G258" s="31">
        <v>399.45994000000002</v>
      </c>
      <c r="H258" s="32">
        <v>1.52</v>
      </c>
      <c r="I258" s="32">
        <v>-0.10256445411074044</v>
      </c>
      <c r="J258" s="31">
        <v>-82587580</v>
      </c>
      <c r="K258" s="32">
        <v>-14.89328056349393</v>
      </c>
      <c r="L258" s="32">
        <v>66.666666666666671</v>
      </c>
      <c r="M258" s="32">
        <v>66.569999999999993</v>
      </c>
      <c r="N258" s="33">
        <v>114.70553072265308</v>
      </c>
      <c r="O258" s="34">
        <v>321.6014497750283</v>
      </c>
      <c r="P258" s="33">
        <v>10.720048325834277</v>
      </c>
      <c r="Q258" s="20">
        <v>29.023250521371629</v>
      </c>
      <c r="R258" s="20">
        <v>45.770697533675246</v>
      </c>
      <c r="S258" s="20">
        <v>36.481284846309208</v>
      </c>
      <c r="T258" s="118">
        <v>-4.2814699617219043</v>
      </c>
      <c r="U258" s="120">
        <v>-5.2684572738634028</v>
      </c>
      <c r="V258" s="19">
        <f t="shared" ref="V258:V268" si="4">E258*G258/100</f>
        <v>208.35416562348746</v>
      </c>
    </row>
    <row r="259" spans="1:22">
      <c r="A259" s="100" t="s">
        <v>238</v>
      </c>
      <c r="B259" s="55" t="s">
        <v>233</v>
      </c>
      <c r="C259" s="56">
        <v>7606887578</v>
      </c>
      <c r="D259" s="56">
        <v>2344397132</v>
      </c>
      <c r="E259" s="57">
        <v>28.327814020817158</v>
      </c>
      <c r="F259" s="57">
        <v>5.9523141365153087</v>
      </c>
      <c r="G259" s="56">
        <v>735.54148399999997</v>
      </c>
      <c r="H259" s="57">
        <v>1.57</v>
      </c>
      <c r="I259" s="57">
        <v>-6.7363456191712912E-2</v>
      </c>
      <c r="J259" s="56">
        <v>-222958500</v>
      </c>
      <c r="K259" s="57">
        <v>-21.345345331081795</v>
      </c>
      <c r="L259" s="57">
        <v>17.061955695994257</v>
      </c>
      <c r="M259" s="57">
        <v>31.37</v>
      </c>
      <c r="N259" s="58">
        <v>51.785969540941842</v>
      </c>
      <c r="O259" s="59">
        <v>654.89339329062568</v>
      </c>
      <c r="P259" s="58">
        <v>21.82977977635419</v>
      </c>
      <c r="Q259" s="20">
        <v>28.278556266222996</v>
      </c>
      <c r="R259" s="20">
        <v>51.160339856834703</v>
      </c>
      <c r="S259" s="20">
        <v>36.468911143412683</v>
      </c>
      <c r="T259" s="118">
        <v>-2.4350498171280233</v>
      </c>
      <c r="U259" s="120">
        <v>-7.4674408995157915</v>
      </c>
      <c r="V259" s="19">
        <f t="shared" si="4"/>
        <v>208.36282363347857</v>
      </c>
    </row>
    <row r="260" spans="1:22">
      <c r="A260" s="100" t="s">
        <v>80</v>
      </c>
      <c r="B260" s="55" t="s">
        <v>233</v>
      </c>
      <c r="C260" s="56">
        <v>2545549000</v>
      </c>
      <c r="D260" s="56">
        <v>1053000000</v>
      </c>
      <c r="E260" s="57">
        <v>27.76745002183528</v>
      </c>
      <c r="F260" s="57">
        <v>12.990072948893545</v>
      </c>
      <c r="G260" s="56">
        <v>774.54246000000001</v>
      </c>
      <c r="H260" s="57">
        <v>1.54</v>
      </c>
      <c r="I260" s="57">
        <v>-7.6820310864203156E-2</v>
      </c>
      <c r="J260" s="56">
        <v>-222180000</v>
      </c>
      <c r="K260" s="57">
        <v>-9.6209829822666304</v>
      </c>
      <c r="L260" s="57">
        <v>37.986704653371319</v>
      </c>
      <c r="M260" s="57">
        <v>73.55</v>
      </c>
      <c r="N260" s="58">
        <v>46.504648888745052</v>
      </c>
      <c r="O260" s="59">
        <v>45.292230352712458</v>
      </c>
      <c r="P260" s="58">
        <v>1.509741011757082</v>
      </c>
      <c r="Q260" s="20">
        <v>35.799805726003008</v>
      </c>
      <c r="R260" s="20">
        <v>81.712091129254944</v>
      </c>
      <c r="S260" s="20">
        <v>44.952639435794076</v>
      </c>
      <c r="T260" s="118">
        <v>-2.7437476510748127</v>
      </c>
      <c r="U260" s="120">
        <v>-0.425872926090336</v>
      </c>
      <c r="V260" s="19">
        <f t="shared" si="4"/>
        <v>215.07069047839352</v>
      </c>
    </row>
    <row r="261" spans="1:22">
      <c r="A261" s="70" t="s">
        <v>751</v>
      </c>
      <c r="B261" s="70" t="s">
        <v>699</v>
      </c>
      <c r="C261" s="71">
        <v>2004187000</v>
      </c>
      <c r="D261" s="71">
        <v>1080000000</v>
      </c>
      <c r="E261" s="72">
        <v>37.23902148959661</v>
      </c>
      <c r="F261" s="72">
        <v>17.958633048609475</v>
      </c>
      <c r="G261" s="71">
        <v>610.40025600000001</v>
      </c>
      <c r="H261" s="72">
        <v>1.64</v>
      </c>
      <c r="I261" s="72">
        <v>-6.321097847610968E-2</v>
      </c>
      <c r="J261" s="71">
        <v>112484000</v>
      </c>
      <c r="K261" s="72">
        <v>18.434621812880053</v>
      </c>
      <c r="L261" s="72">
        <v>37.037037037037038</v>
      </c>
      <c r="M261" s="72">
        <v>56.51</v>
      </c>
      <c r="N261" s="73">
        <v>0</v>
      </c>
      <c r="O261" s="74">
        <v>690.18679339427922</v>
      </c>
      <c r="P261" s="73">
        <v>23.006226446475974</v>
      </c>
      <c r="Q261" s="20">
        <v>38.908089263355521</v>
      </c>
      <c r="R261" s="20">
        <v>46.191456399429079</v>
      </c>
      <c r="S261" s="20">
        <v>46.817706040580667</v>
      </c>
      <c r="T261" s="118">
        <v>-1.4954317454041455</v>
      </c>
      <c r="U261" s="120">
        <v>0.91713910133480514</v>
      </c>
      <c r="V261" s="19">
        <f t="shared" si="4"/>
        <v>227.30708250439272</v>
      </c>
    </row>
    <row r="262" spans="1:22">
      <c r="A262" s="100" t="s">
        <v>403</v>
      </c>
      <c r="B262" s="90" t="s">
        <v>404</v>
      </c>
      <c r="C262" s="91">
        <v>2193688534</v>
      </c>
      <c r="D262" s="91">
        <v>1000000000</v>
      </c>
      <c r="E262" s="92">
        <v>31.389289974260787</v>
      </c>
      <c r="F262" s="92">
        <v>16.43418323259727</v>
      </c>
      <c r="G262" s="91">
        <v>749.65266799999995</v>
      </c>
      <c r="H262" s="92">
        <v>1.57</v>
      </c>
      <c r="I262" s="92">
        <v>-6.9469874869726667E-2</v>
      </c>
      <c r="J262" s="91">
        <v>288467857</v>
      </c>
      <c r="K262" s="92">
        <v>6.6211883010591368</v>
      </c>
      <c r="L262" s="92">
        <v>40</v>
      </c>
      <c r="M262" s="92">
        <v>74.959999999999994</v>
      </c>
      <c r="N262" s="93">
        <v>62.088599450525059</v>
      </c>
      <c r="O262" s="94">
        <v>71.536716852005853</v>
      </c>
      <c r="P262" s="93">
        <v>2.3845572284001952</v>
      </c>
      <c r="Q262" s="20">
        <v>27.103150028756144</v>
      </c>
      <c r="R262" s="20">
        <v>43.58880992937052</v>
      </c>
      <c r="S262" s="20">
        <v>42.953428208935286</v>
      </c>
      <c r="T262" s="118">
        <v>-2.3929189833950826</v>
      </c>
      <c r="U262" s="120">
        <v>0.31062382689221124</v>
      </c>
      <c r="V262" s="19">
        <f t="shared" si="4"/>
        <v>235.3106497583025</v>
      </c>
    </row>
    <row r="263" spans="1:22">
      <c r="A263" s="90" t="s">
        <v>47</v>
      </c>
      <c r="B263" s="90" t="s">
        <v>609</v>
      </c>
      <c r="C263" s="91">
        <v>7288297817</v>
      </c>
      <c r="D263" s="91">
        <v>1500000000</v>
      </c>
      <c r="E263" s="92">
        <v>27.034333603676668</v>
      </c>
      <c r="F263" s="92">
        <v>9.9026863017130644</v>
      </c>
      <c r="G263" s="91">
        <v>924.882115</v>
      </c>
      <c r="H263" s="92">
        <v>2.0099999999999998</v>
      </c>
      <c r="I263" s="92">
        <v>-7.5645044429575758E-2</v>
      </c>
      <c r="J263" s="91">
        <v>-379658500</v>
      </c>
      <c r="K263" s="92">
        <v>-7.1906726703076584</v>
      </c>
      <c r="L263" s="92">
        <v>26.666666666666668</v>
      </c>
      <c r="M263" s="92">
        <v>61.65</v>
      </c>
      <c r="N263" s="93">
        <v>43.190922374501532</v>
      </c>
      <c r="O263" s="94">
        <v>227.63059472145835</v>
      </c>
      <c r="P263" s="93">
        <v>7.5876864907152788</v>
      </c>
      <c r="Q263" s="20">
        <v>33.58492337740104</v>
      </c>
      <c r="R263" s="20">
        <v>49.993814415888046</v>
      </c>
      <c r="S263" s="20">
        <v>37.462776877298268</v>
      </c>
      <c r="T263" s="118">
        <v>-3.3558474836355612</v>
      </c>
      <c r="U263" s="120">
        <v>-4.8861149406170812</v>
      </c>
      <c r="V263" s="19">
        <f t="shared" si="4"/>
        <v>250.03571640984049</v>
      </c>
    </row>
    <row r="264" spans="1:22">
      <c r="A264" s="100" t="s">
        <v>176</v>
      </c>
      <c r="B264" s="55" t="s">
        <v>233</v>
      </c>
      <c r="C264" s="56">
        <v>2007242303</v>
      </c>
      <c r="D264" s="56">
        <v>850000000</v>
      </c>
      <c r="E264" s="57">
        <v>38.201500115607296</v>
      </c>
      <c r="F264" s="57">
        <v>26.593456397916668</v>
      </c>
      <c r="G264" s="56">
        <v>693.49307699999997</v>
      </c>
      <c r="H264" s="57">
        <v>1.24</v>
      </c>
      <c r="I264" s="57">
        <v>-0.35014225358853968</v>
      </c>
      <c r="J264" s="56">
        <v>254788867</v>
      </c>
      <c r="K264" s="57">
        <v>5.6380014437600998</v>
      </c>
      <c r="L264" s="57">
        <v>47.058823529411768</v>
      </c>
      <c r="M264" s="57">
        <v>81.58</v>
      </c>
      <c r="N264" s="58">
        <v>0.1546630731356351</v>
      </c>
      <c r="O264" s="59">
        <v>470</v>
      </c>
      <c r="P264" s="58">
        <v>15.666666666666666</v>
      </c>
      <c r="Q264" s="20">
        <v>27.48074412587507</v>
      </c>
      <c r="R264" s="20">
        <v>43.743563863937311</v>
      </c>
      <c r="S264" s="20">
        <v>29.206453397513652</v>
      </c>
      <c r="T264" s="118">
        <v>-32.519054429575171</v>
      </c>
      <c r="U264" s="120">
        <v>-20.085344827206573</v>
      </c>
      <c r="V264" s="19">
        <f t="shared" si="4"/>
        <v>264.92475861188359</v>
      </c>
    </row>
    <row r="265" spans="1:22">
      <c r="A265" s="70" t="s">
        <v>174</v>
      </c>
      <c r="B265" s="70" t="s">
        <v>221</v>
      </c>
      <c r="C265" s="71">
        <v>13585447982</v>
      </c>
      <c r="D265" s="71">
        <v>2400156000</v>
      </c>
      <c r="E265" s="72">
        <v>17.15466284135238</v>
      </c>
      <c r="F265" s="72">
        <v>4.4670697554014147</v>
      </c>
      <c r="G265" s="71">
        <v>1653.7573420000001</v>
      </c>
      <c r="H265" s="72">
        <v>1.57</v>
      </c>
      <c r="I265" s="72">
        <v>-5.8038120473824506E-2</v>
      </c>
      <c r="J265" s="71">
        <v>1650533751</v>
      </c>
      <c r="K265" s="72">
        <v>2.3266713556589367</v>
      </c>
      <c r="L265" s="72">
        <v>16.665583403745423</v>
      </c>
      <c r="M265" s="72">
        <v>68.900000000000006</v>
      </c>
      <c r="N265" s="73">
        <v>53.053771455378353</v>
      </c>
      <c r="O265" s="74">
        <v>126.59087372939783</v>
      </c>
      <c r="P265" s="73">
        <v>4.2196957909799275</v>
      </c>
      <c r="Q265" s="20">
        <v>31.810924013252762</v>
      </c>
      <c r="R265" s="20">
        <v>45.255155636661748</v>
      </c>
      <c r="S265" s="20">
        <v>42.543114838706089</v>
      </c>
      <c r="T265" s="118">
        <v>-2.624156361126091</v>
      </c>
      <c r="U265" s="120">
        <v>-0.82611089867717924</v>
      </c>
      <c r="V265" s="19">
        <f t="shared" si="4"/>
        <v>283.69649623421083</v>
      </c>
    </row>
    <row r="266" spans="1:22">
      <c r="A266" s="25" t="s">
        <v>83</v>
      </c>
      <c r="B266" s="25" t="s">
        <v>691</v>
      </c>
      <c r="C266" s="26">
        <v>4451435451</v>
      </c>
      <c r="D266" s="26">
        <v>800000000</v>
      </c>
      <c r="E266" s="27">
        <v>65.230040259980839</v>
      </c>
      <c r="F266" s="27">
        <v>60.398185425908181</v>
      </c>
      <c r="G266" s="26">
        <v>475.40234800000002</v>
      </c>
      <c r="H266" s="27">
        <v>1.1599999999999999</v>
      </c>
      <c r="I266" s="27">
        <v>-2.9777891911154656E-2</v>
      </c>
      <c r="J266" s="26">
        <v>-73450630</v>
      </c>
      <c r="K266" s="27">
        <v>-14.703754072633551</v>
      </c>
      <c r="L266" s="27">
        <v>50</v>
      </c>
      <c r="M266" s="27">
        <v>59.42</v>
      </c>
      <c r="N266" s="28">
        <v>16.055939799272334</v>
      </c>
      <c r="O266" s="29">
        <v>160.06297704836288</v>
      </c>
      <c r="P266" s="28">
        <v>5.3354325682787627</v>
      </c>
      <c r="Q266" s="20">
        <v>24.500558276256299</v>
      </c>
      <c r="R266" s="20">
        <v>51.490018606968668</v>
      </c>
      <c r="S266" s="20">
        <v>41.877007407151517</v>
      </c>
      <c r="T266" s="118">
        <v>-1.5949405241503678</v>
      </c>
      <c r="U266" s="120">
        <v>-0.10698716752375104</v>
      </c>
      <c r="V266" s="19">
        <f t="shared" si="4"/>
        <v>310.10514299729425</v>
      </c>
    </row>
    <row r="267" spans="1:22">
      <c r="A267" s="30" t="s">
        <v>82</v>
      </c>
      <c r="B267" s="30" t="s">
        <v>349</v>
      </c>
      <c r="C267" s="31">
        <v>1381899413</v>
      </c>
      <c r="D267" s="31">
        <v>645000000</v>
      </c>
      <c r="E267" s="32">
        <v>53.158181378346193</v>
      </c>
      <c r="F267" s="32">
        <v>59.721583460361508</v>
      </c>
      <c r="G267" s="31">
        <v>592.54522899999995</v>
      </c>
      <c r="H267" s="32">
        <v>1.1299999999999999</v>
      </c>
      <c r="I267" s="32">
        <v>-4.7877836415403108E-2</v>
      </c>
      <c r="J267" s="31">
        <v>-92350720</v>
      </c>
      <c r="K267" s="32">
        <v>-9.6382572761749987</v>
      </c>
      <c r="L267" s="32">
        <v>62.015503875968989</v>
      </c>
      <c r="M267" s="32">
        <v>91.86</v>
      </c>
      <c r="N267" s="33">
        <v>0.43120676716063711</v>
      </c>
      <c r="O267" s="34">
        <v>105.45864109770466</v>
      </c>
      <c r="P267" s="33">
        <v>3.5152880365901553</v>
      </c>
      <c r="Q267" s="20">
        <v>31.109658046869743</v>
      </c>
      <c r="R267" s="20">
        <v>42.352862751792983</v>
      </c>
      <c r="S267" s="20">
        <v>37.544498313359213</v>
      </c>
      <c r="T267" s="118">
        <v>-2.0986991802965393</v>
      </c>
      <c r="U267" s="120">
        <v>-3.6916225281508264</v>
      </c>
      <c r="V267" s="19">
        <f t="shared" si="4"/>
        <v>314.98626758055678</v>
      </c>
    </row>
    <row r="268" spans="1:22">
      <c r="A268" s="90" t="s">
        <v>316</v>
      </c>
      <c r="B268" s="90" t="s">
        <v>404</v>
      </c>
      <c r="C268" s="91">
        <v>13894759000</v>
      </c>
      <c r="D268" s="91">
        <v>5040000000</v>
      </c>
      <c r="E268" s="92">
        <v>9.3940513710317362</v>
      </c>
      <c r="F268" s="92">
        <v>1.8638990815539158</v>
      </c>
      <c r="G268" s="91">
        <v>4679.5978699999996</v>
      </c>
      <c r="H268" s="92">
        <v>0.85</v>
      </c>
      <c r="I268" s="92">
        <v>-2.8970728376996987E-2</v>
      </c>
      <c r="J268" s="91">
        <v>-158491000</v>
      </c>
      <c r="K268" s="92">
        <v>-31.799912928809839</v>
      </c>
      <c r="L268" s="92">
        <v>7.9365079365079367</v>
      </c>
      <c r="M268" s="92">
        <v>92.84</v>
      </c>
      <c r="N268" s="93">
        <v>22.994381818103587</v>
      </c>
      <c r="O268" s="94">
        <v>294.9250529901002</v>
      </c>
      <c r="P268" s="93">
        <v>9.830835099670006</v>
      </c>
      <c r="Q268" s="20">
        <v>35.465537997522794</v>
      </c>
      <c r="R268" s="20">
        <v>53.950096746471665</v>
      </c>
      <c r="S268" s="20">
        <v>44.612067574994967</v>
      </c>
      <c r="T268" s="118">
        <v>-1.9810458688693866</v>
      </c>
      <c r="U268" s="120">
        <v>0.33518853368256663</v>
      </c>
      <c r="V268" s="19">
        <f t="shared" si="4"/>
        <v>439.6038278655069</v>
      </c>
    </row>
  </sheetData>
  <sortState xmlns:xlrd2="http://schemas.microsoft.com/office/spreadsheetml/2017/richdata2" ref="A2:V268">
    <sortCondition ref="V2:V268"/>
  </sortState>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FD68B-E18F-4025-9761-748C5E334D73}">
  <sheetPr codeName="Sayfa10"/>
  <dimension ref="A1:A43"/>
  <sheetViews>
    <sheetView workbookViewId="0">
      <selection activeCell="L34" sqref="L34"/>
    </sheetView>
  </sheetViews>
  <sheetFormatPr defaultRowHeight="15"/>
  <sheetData>
    <row r="1" spans="1:1">
      <c r="A1" t="s">
        <v>2271</v>
      </c>
    </row>
    <row r="3" spans="1:1">
      <c r="A3" t="s">
        <v>2272</v>
      </c>
    </row>
    <row r="4" spans="1:1">
      <c r="A4" t="s">
        <v>2273</v>
      </c>
    </row>
    <row r="5" spans="1:1">
      <c r="A5" t="s">
        <v>2274</v>
      </c>
    </row>
    <row r="6" spans="1:1">
      <c r="A6" t="s">
        <v>2275</v>
      </c>
    </row>
    <row r="7" spans="1:1">
      <c r="A7" t="s">
        <v>2276</v>
      </c>
    </row>
    <row r="8" spans="1:1">
      <c r="A8" t="s">
        <v>2277</v>
      </c>
    </row>
    <row r="9" spans="1:1">
      <c r="A9" t="s">
        <v>2278</v>
      </c>
    </row>
    <row r="10" spans="1:1">
      <c r="A10" t="s">
        <v>2279</v>
      </c>
    </row>
    <row r="11" spans="1:1">
      <c r="A11" t="s">
        <v>2280</v>
      </c>
    </row>
    <row r="12" spans="1:1">
      <c r="A12" t="s">
        <v>2281</v>
      </c>
    </row>
    <row r="13" spans="1:1">
      <c r="A13" t="s">
        <v>2282</v>
      </c>
    </row>
    <row r="14" spans="1:1">
      <c r="A14" t="s">
        <v>2283</v>
      </c>
    </row>
    <row r="15" spans="1:1">
      <c r="A15" t="s">
        <v>2284</v>
      </c>
    </row>
    <row r="16" spans="1:1">
      <c r="A16" t="s">
        <v>2285</v>
      </c>
    </row>
    <row r="17" spans="1:1">
      <c r="A17" t="s">
        <v>2286</v>
      </c>
    </row>
    <row r="18" spans="1:1">
      <c r="A18" t="s">
        <v>2287</v>
      </c>
    </row>
    <row r="19" spans="1:1">
      <c r="A19" t="s">
        <v>2288</v>
      </c>
    </row>
    <row r="20" spans="1:1">
      <c r="A20" t="s">
        <v>2289</v>
      </c>
    </row>
    <row r="21" spans="1:1">
      <c r="A21" t="s">
        <v>2290</v>
      </c>
    </row>
    <row r="22" spans="1:1">
      <c r="A22" t="s">
        <v>2291</v>
      </c>
    </row>
    <row r="23" spans="1:1">
      <c r="A23" t="s">
        <v>2292</v>
      </c>
    </row>
    <row r="24" spans="1:1">
      <c r="A24" t="s">
        <v>2293</v>
      </c>
    </row>
    <row r="25" spans="1:1">
      <c r="A25" t="s">
        <v>2294</v>
      </c>
    </row>
    <row r="26" spans="1:1">
      <c r="A26" t="s">
        <v>2295</v>
      </c>
    </row>
    <row r="27" spans="1:1">
      <c r="A27" t="s">
        <v>2296</v>
      </c>
    </row>
    <row r="28" spans="1:1">
      <c r="A28" t="s">
        <v>2297</v>
      </c>
    </row>
    <row r="29" spans="1:1">
      <c r="A29" t="s">
        <v>2298</v>
      </c>
    </row>
    <row r="30" spans="1:1">
      <c r="A30" t="s">
        <v>2299</v>
      </c>
    </row>
    <row r="31" spans="1:1">
      <c r="A31" t="s">
        <v>2300</v>
      </c>
    </row>
    <row r="32" spans="1:1">
      <c r="A32" t="s">
        <v>2301</v>
      </c>
    </row>
    <row r="33" spans="1:1">
      <c r="A33" t="s">
        <v>2302</v>
      </c>
    </row>
    <row r="34" spans="1:1">
      <c r="A34" t="s">
        <v>2303</v>
      </c>
    </row>
    <row r="35" spans="1:1">
      <c r="A35" t="s">
        <v>2304</v>
      </c>
    </row>
    <row r="36" spans="1:1">
      <c r="A36" t="s">
        <v>2305</v>
      </c>
    </row>
    <row r="37" spans="1:1">
      <c r="A37" t="s">
        <v>2306</v>
      </c>
    </row>
    <row r="38" spans="1:1">
      <c r="A38" t="s">
        <v>2307</v>
      </c>
    </row>
    <row r="39" spans="1:1">
      <c r="A39" t="s">
        <v>2308</v>
      </c>
    </row>
    <row r="40" spans="1:1">
      <c r="A40" t="s">
        <v>2309</v>
      </c>
    </row>
    <row r="41" spans="1:1">
      <c r="A41" t="s">
        <v>2310</v>
      </c>
    </row>
    <row r="42" spans="1:1">
      <c r="A42" t="s">
        <v>2311</v>
      </c>
    </row>
    <row r="43" spans="1:1">
      <c r="A43" t="s">
        <v>2312</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9AB6B6-92F2-434F-A5D0-468E2A75DA3B}">
  <sheetPr codeName="Sayfa22"/>
  <dimension ref="A1:R306"/>
  <sheetViews>
    <sheetView workbookViewId="0">
      <pane ySplit="1" topLeftCell="A149" activePane="bottomLeft" state="frozen"/>
      <selection pane="bottomLeft" activeCell="K159" sqref="K159"/>
    </sheetView>
  </sheetViews>
  <sheetFormatPr defaultRowHeight="15"/>
  <cols>
    <col min="1" max="1" width="28.140625" customWidth="1"/>
    <col min="2" max="2" width="12.85546875" bestFit="1" customWidth="1"/>
    <col min="3" max="3" width="15.42578125" bestFit="1" customWidth="1"/>
    <col min="4" max="4" width="11.28515625" bestFit="1" customWidth="1"/>
    <col min="5" max="5" width="14.28515625" bestFit="1" customWidth="1"/>
    <col min="6" max="6" width="11.140625" bestFit="1" customWidth="1"/>
    <col min="7" max="7" width="10.28515625" bestFit="1" customWidth="1"/>
    <col min="8" max="8" width="18.42578125" bestFit="1" customWidth="1"/>
    <col min="9" max="9" width="10.140625" bestFit="1" customWidth="1"/>
    <col min="10" max="10" width="13.140625" bestFit="1" customWidth="1"/>
    <col min="11" max="11" width="19.140625" bestFit="1" customWidth="1"/>
    <col min="12" max="12" width="15" bestFit="1" customWidth="1"/>
    <col min="13" max="13" width="11.28515625" bestFit="1" customWidth="1"/>
    <col min="14" max="14" width="9.42578125" bestFit="1" customWidth="1"/>
    <col min="15" max="15" width="19.7109375" bestFit="1" customWidth="1"/>
    <col min="16" max="16" width="11.42578125" bestFit="1" customWidth="1"/>
    <col min="17" max="17" width="15" bestFit="1" customWidth="1"/>
    <col min="18" max="18" width="12.28515625" bestFit="1" customWidth="1"/>
    <col min="19" max="19" width="10.5703125" bestFit="1" customWidth="1"/>
    <col min="20" max="20" width="6.85546875" bestFit="1" customWidth="1"/>
    <col min="21" max="21" width="8.5703125" bestFit="1" customWidth="1"/>
  </cols>
  <sheetData>
    <row r="1" spans="1:18" ht="30" customHeight="1">
      <c r="A1" s="176" t="s">
        <v>2162</v>
      </c>
      <c r="B1" s="176" t="s">
        <v>2194</v>
      </c>
      <c r="C1" s="176" t="s">
        <v>2195</v>
      </c>
      <c r="D1" s="176" t="s">
        <v>2149</v>
      </c>
      <c r="E1" s="176" t="s">
        <v>2196</v>
      </c>
      <c r="F1" s="176" t="s">
        <v>2197</v>
      </c>
      <c r="G1" s="176" t="s">
        <v>2198</v>
      </c>
      <c r="H1" s="176" t="s">
        <v>2153</v>
      </c>
      <c r="I1" s="176" t="s">
        <v>2151</v>
      </c>
      <c r="J1" s="176" t="s">
        <v>2163</v>
      </c>
      <c r="K1" s="176" t="s">
        <v>2164</v>
      </c>
      <c r="L1" s="176" t="s">
        <v>2199</v>
      </c>
      <c r="M1" s="176" t="s">
        <v>2140</v>
      </c>
      <c r="N1" s="176" t="s">
        <v>2141</v>
      </c>
      <c r="O1" s="176" t="s">
        <v>2142</v>
      </c>
      <c r="P1" s="176" t="s">
        <v>2143</v>
      </c>
      <c r="Q1" s="176" t="s">
        <v>2157</v>
      </c>
      <c r="R1" s="176" t="s">
        <v>2158</v>
      </c>
    </row>
    <row r="2" spans="1:18" ht="20.100000000000001" customHeight="1">
      <c r="A2" s="177" t="s">
        <v>2200</v>
      </c>
      <c r="B2" s="178"/>
      <c r="C2" s="178"/>
      <c r="D2" s="178"/>
      <c r="E2" s="178"/>
      <c r="F2" s="179"/>
      <c r="G2" s="180"/>
      <c r="H2" s="180"/>
      <c r="I2" s="180"/>
      <c r="J2" s="180"/>
      <c r="K2" s="181"/>
      <c r="L2" s="180"/>
      <c r="M2" s="180"/>
      <c r="N2" s="180"/>
      <c r="O2" s="182"/>
      <c r="P2" s="182"/>
      <c r="Q2" s="182"/>
      <c r="R2" s="182"/>
    </row>
    <row r="3" spans="1:18" ht="20.100000000000001" customHeight="1">
      <c r="A3" s="183" t="s">
        <v>539</v>
      </c>
      <c r="B3" s="184">
        <v>3339</v>
      </c>
      <c r="C3" s="184">
        <v>3339027503</v>
      </c>
      <c r="D3" s="184">
        <v>1</v>
      </c>
      <c r="E3" s="184">
        <v>103200000</v>
      </c>
      <c r="F3" s="185">
        <v>32.354917664728681</v>
      </c>
      <c r="G3" s="186">
        <v>31</v>
      </c>
      <c r="H3" s="186">
        <v>31743454</v>
      </c>
      <c r="I3" s="186">
        <v>11.6</v>
      </c>
      <c r="J3" s="186">
        <v>79.403542576031313</v>
      </c>
      <c r="K3" s="184">
        <v>36060563744</v>
      </c>
      <c r="L3" s="187">
        <v>-0.95363919588535362</v>
      </c>
      <c r="M3" s="186">
        <v>127.74034202282411</v>
      </c>
      <c r="N3" s="186">
        <v>103.14950098742257</v>
      </c>
      <c r="O3" s="188">
        <v>26.71</v>
      </c>
      <c r="P3" s="188">
        <v>55.935807862681933</v>
      </c>
      <c r="Q3" s="188">
        <v>6.3666345780560007</v>
      </c>
      <c r="R3" s="188">
        <v>0</v>
      </c>
    </row>
    <row r="4" spans="1:18" ht="20.100000000000001" customHeight="1">
      <c r="A4" s="183" t="s">
        <v>85</v>
      </c>
      <c r="B4" s="184">
        <v>1271</v>
      </c>
      <c r="C4" s="184">
        <v>1271636030</v>
      </c>
      <c r="D4" s="184">
        <v>1</v>
      </c>
      <c r="E4" s="184">
        <v>100000000</v>
      </c>
      <c r="F4" s="185">
        <v>12.7163603</v>
      </c>
      <c r="G4" s="186">
        <v>15</v>
      </c>
      <c r="H4" s="186">
        <v>15898817</v>
      </c>
      <c r="I4" s="186">
        <v>10.039999999999999</v>
      </c>
      <c r="J4" s="186">
        <v>10.795828087695817</v>
      </c>
      <c r="K4" s="184">
        <v>17234317628</v>
      </c>
      <c r="L4" s="187">
        <v>-0.88204171912304186</v>
      </c>
      <c r="M4" s="186">
        <v>58.730493400748109</v>
      </c>
      <c r="N4" s="186">
        <v>53.391357637043733</v>
      </c>
      <c r="O4" s="188">
        <v>62.83</v>
      </c>
      <c r="P4" s="188">
        <v>43.630524173015907</v>
      </c>
      <c r="Q4" s="188">
        <v>-24.794097916193216</v>
      </c>
      <c r="R4" s="188">
        <v>12.729499494767058</v>
      </c>
    </row>
    <row r="5" spans="1:18" ht="20.100000000000001" customHeight="1">
      <c r="A5" s="183" t="s">
        <v>322</v>
      </c>
      <c r="B5" s="184">
        <v>1380</v>
      </c>
      <c r="C5" s="184">
        <v>1380911336</v>
      </c>
      <c r="D5" s="184">
        <v>1</v>
      </c>
      <c r="E5" s="184">
        <v>150000000</v>
      </c>
      <c r="F5" s="185">
        <v>9.206075573333333</v>
      </c>
      <c r="G5" s="186">
        <v>-32</v>
      </c>
      <c r="H5" s="186">
        <v>-32821003</v>
      </c>
      <c r="I5" s="186">
        <v>43.24</v>
      </c>
      <c r="J5" s="186">
        <v>23.440381594492177</v>
      </c>
      <c r="K5" s="184">
        <v>-142968289068</v>
      </c>
      <c r="L5" s="187">
        <v>-0.83706412270338548</v>
      </c>
      <c r="M5" s="186">
        <v>12.287884993260709</v>
      </c>
      <c r="N5" s="186">
        <v>1.9050984485675517</v>
      </c>
      <c r="O5" s="188">
        <v>49.82</v>
      </c>
      <c r="P5" s="188">
        <v>43.313206955788672</v>
      </c>
      <c r="Q5" s="188">
        <v>29.725306896819319</v>
      </c>
      <c r="R5" s="188">
        <v>85.926023548388528</v>
      </c>
    </row>
    <row r="6" spans="1:18" ht="20.100000000000001" customHeight="1">
      <c r="A6" s="183" t="s">
        <v>361</v>
      </c>
      <c r="B6" s="184">
        <v>6812</v>
      </c>
      <c r="C6" s="184">
        <v>6812645348</v>
      </c>
      <c r="D6" s="184">
        <v>3</v>
      </c>
      <c r="E6" s="184">
        <v>324000000</v>
      </c>
      <c r="F6" s="185">
        <v>21.026683172839505</v>
      </c>
      <c r="G6" s="186">
        <v>-40</v>
      </c>
      <c r="H6" s="186">
        <v>-40736806</v>
      </c>
      <c r="I6" s="186">
        <v>22.24</v>
      </c>
      <c r="J6" s="186">
        <v>22.113488513860037</v>
      </c>
      <c r="K6" s="184">
        <v>-92554023232</v>
      </c>
      <c r="L6" s="187">
        <v>-0.7859862174642589</v>
      </c>
      <c r="M6" s="186">
        <v>55.054078961114563</v>
      </c>
      <c r="N6" s="186">
        <v>7.3878259475462373</v>
      </c>
      <c r="O6" s="188">
        <v>9.8699999999999992</v>
      </c>
      <c r="P6" s="188">
        <v>66.348617699494284</v>
      </c>
      <c r="Q6" s="188">
        <v>-15.990652966995285</v>
      </c>
      <c r="R6" s="188">
        <v>-5.0346269921048403</v>
      </c>
    </row>
    <row r="7" spans="1:18" ht="20.100000000000001" customHeight="1">
      <c r="A7" s="183" t="s">
        <v>48</v>
      </c>
      <c r="B7" s="184">
        <v>4404</v>
      </c>
      <c r="C7" s="184">
        <v>4404805235</v>
      </c>
      <c r="D7" s="184">
        <v>3</v>
      </c>
      <c r="E7" s="184">
        <v>385499653</v>
      </c>
      <c r="F7" s="185">
        <v>11.42622360544641</v>
      </c>
      <c r="G7" s="186">
        <v>-306</v>
      </c>
      <c r="H7" s="186">
        <v>-306785046</v>
      </c>
      <c r="I7" s="186">
        <v>24.34</v>
      </c>
      <c r="J7" s="186">
        <v>49.541632996288421</v>
      </c>
      <c r="K7" s="184">
        <v>-753464072976</v>
      </c>
      <c r="L7" s="187">
        <v>-0.60616909353541482</v>
      </c>
      <c r="M7" s="186">
        <v>21.958494936303428</v>
      </c>
      <c r="N7" s="186">
        <v>2.278445105246663</v>
      </c>
      <c r="O7" s="188">
        <v>19.239999999999998</v>
      </c>
      <c r="P7" s="188">
        <v>25.79853448839917</v>
      </c>
      <c r="Q7" s="188">
        <v>46.076261170348296</v>
      </c>
      <c r="R7" s="188">
        <v>0.40723270200352601</v>
      </c>
    </row>
    <row r="8" spans="1:18" ht="20.100000000000001" customHeight="1">
      <c r="A8" s="183" t="s">
        <v>49</v>
      </c>
      <c r="B8" s="184">
        <v>1429</v>
      </c>
      <c r="C8" s="184">
        <v>1429330090</v>
      </c>
      <c r="D8" s="184">
        <v>2</v>
      </c>
      <c r="E8" s="184">
        <v>200000000</v>
      </c>
      <c r="F8" s="185">
        <v>7.1466504500000001</v>
      </c>
      <c r="G8" s="186">
        <v>0</v>
      </c>
      <c r="H8" s="186">
        <v>-731122</v>
      </c>
      <c r="I8" s="186">
        <v>8.19</v>
      </c>
      <c r="J8" s="186">
        <v>40.977707192885028</v>
      </c>
      <c r="K8" s="184">
        <v>-62876492</v>
      </c>
      <c r="L8" s="187">
        <v>-0.58022292807114972</v>
      </c>
      <c r="M8" s="186">
        <v>44.137054381264704</v>
      </c>
      <c r="N8" s="186">
        <v>24.52058576736928</v>
      </c>
      <c r="O8" s="188">
        <v>52.69</v>
      </c>
      <c r="P8" s="188">
        <v>52.175558701832458</v>
      </c>
      <c r="Q8" s="188">
        <v>-2.1598821931899614</v>
      </c>
      <c r="R8" s="188">
        <v>4.6725049296410681</v>
      </c>
    </row>
    <row r="9" spans="1:18" ht="20.100000000000001" customHeight="1">
      <c r="A9" s="183" t="s">
        <v>121</v>
      </c>
      <c r="B9" s="184">
        <v>3548</v>
      </c>
      <c r="C9" s="184">
        <v>3548001757</v>
      </c>
      <c r="D9" s="184">
        <v>3</v>
      </c>
      <c r="E9" s="184">
        <v>360000000</v>
      </c>
      <c r="F9" s="185">
        <v>9.8555604361111104</v>
      </c>
      <c r="G9" s="186">
        <v>-173</v>
      </c>
      <c r="H9" s="186">
        <v>-173040268</v>
      </c>
      <c r="I9" s="186">
        <v>3.81</v>
      </c>
      <c r="J9" s="186">
        <v>53.791404659386146</v>
      </c>
      <c r="K9" s="184">
        <v>-6748570452</v>
      </c>
      <c r="L9" s="187">
        <v>-0.54340496117178216</v>
      </c>
      <c r="M9" s="186">
        <v>36.269928058597699</v>
      </c>
      <c r="N9" s="186">
        <v>25.187450040692848</v>
      </c>
      <c r="O9" s="188">
        <v>78.55</v>
      </c>
      <c r="P9" s="188">
        <v>51.803211992031088</v>
      </c>
      <c r="Q9" s="188">
        <v>-5.485135171373452</v>
      </c>
      <c r="R9" s="188">
        <v>-14.553774781147713</v>
      </c>
    </row>
    <row r="10" spans="1:18" ht="20.100000000000001" customHeight="1">
      <c r="A10" s="183" t="s">
        <v>203</v>
      </c>
      <c r="B10" s="184">
        <v>6764</v>
      </c>
      <c r="C10" s="184">
        <v>6764257574</v>
      </c>
      <c r="D10" s="184">
        <v>5</v>
      </c>
      <c r="E10" s="184">
        <v>500000000</v>
      </c>
      <c r="F10" s="185">
        <v>13.528515148</v>
      </c>
      <c r="G10" s="186">
        <v>-270</v>
      </c>
      <c r="H10" s="186">
        <v>-270382363</v>
      </c>
      <c r="I10" s="186">
        <v>8.75</v>
      </c>
      <c r="J10" s="186">
        <v>54.438456607773169</v>
      </c>
      <c r="K10" s="184">
        <v>-236584567625</v>
      </c>
      <c r="L10" s="187">
        <v>-0.44561543392226832</v>
      </c>
      <c r="M10" s="186">
        <v>23.533737819452103</v>
      </c>
      <c r="N10" s="186">
        <v>5.8834344548630257</v>
      </c>
      <c r="O10" s="188">
        <v>38.85</v>
      </c>
      <c r="P10" s="188">
        <v>28.472212148442246</v>
      </c>
      <c r="Q10" s="188">
        <v>-9.3601164008805959</v>
      </c>
      <c r="R10" s="188">
        <v>-0.9746086851603053</v>
      </c>
    </row>
    <row r="11" spans="1:18" ht="20.100000000000001" customHeight="1">
      <c r="A11" s="183" t="s">
        <v>324</v>
      </c>
      <c r="B11" s="184">
        <v>19079</v>
      </c>
      <c r="C11" s="184">
        <v>19079519513</v>
      </c>
      <c r="D11" s="184">
        <v>15</v>
      </c>
      <c r="E11" s="184">
        <v>1500000000</v>
      </c>
      <c r="F11" s="185">
        <v>12.719679675333333</v>
      </c>
      <c r="G11" s="186">
        <v>-705</v>
      </c>
      <c r="H11" s="186">
        <v>-705417106</v>
      </c>
      <c r="I11" s="186">
        <v>10</v>
      </c>
      <c r="J11" s="186">
        <v>175.89124706208739</v>
      </c>
      <c r="K11" s="184">
        <v>-886003885136</v>
      </c>
      <c r="L11" s="187">
        <v>0.76891247062087376</v>
      </c>
      <c r="M11" s="186">
        <v>8.7696912454803204</v>
      </c>
      <c r="N11" s="186">
        <v>0.44972775617847799</v>
      </c>
      <c r="O11" s="188">
        <v>24.21</v>
      </c>
      <c r="P11" s="188">
        <v>56.651725632344082</v>
      </c>
      <c r="Q11" s="188">
        <v>27.884276497902718</v>
      </c>
      <c r="R11" s="188">
        <v>13.754503024340767</v>
      </c>
    </row>
    <row r="12" spans="1:18" ht="20.100000000000001" customHeight="1">
      <c r="A12" s="183" t="s">
        <v>323</v>
      </c>
      <c r="B12" s="184">
        <v>3818</v>
      </c>
      <c r="C12" s="184">
        <v>3818084897</v>
      </c>
      <c r="D12" s="184">
        <v>7</v>
      </c>
      <c r="E12" s="184">
        <v>791000000</v>
      </c>
      <c r="F12" s="185">
        <v>4.826908845764855</v>
      </c>
      <c r="G12" s="186">
        <v>-264</v>
      </c>
      <c r="H12" s="186">
        <v>-264395717</v>
      </c>
      <c r="I12" s="186">
        <v>4.08</v>
      </c>
      <c r="J12" s="186">
        <v>244.80948965734848</v>
      </c>
      <c r="K12" s="184">
        <v>-10840224397</v>
      </c>
      <c r="L12" s="187">
        <v>1.1753052182066237</v>
      </c>
      <c r="M12" s="186">
        <v>14.363430860155098</v>
      </c>
      <c r="N12" s="186">
        <v>4.5396431289997148</v>
      </c>
      <c r="O12" s="188">
        <v>85.87</v>
      </c>
      <c r="P12" s="188">
        <v>22.009294454752027</v>
      </c>
      <c r="Q12" s="188">
        <v>-4.2965695407734295</v>
      </c>
      <c r="R12" s="188">
        <v>0.55134238929872126</v>
      </c>
    </row>
    <row r="13" spans="1:18" ht="20.100000000000001" customHeight="1">
      <c r="A13" s="183" t="s">
        <v>181</v>
      </c>
      <c r="B13" s="184">
        <v>959</v>
      </c>
      <c r="C13" s="184">
        <v>959761015</v>
      </c>
      <c r="D13" s="184">
        <v>5</v>
      </c>
      <c r="E13" s="184">
        <v>500000000</v>
      </c>
      <c r="F13" s="185">
        <v>1.91952203</v>
      </c>
      <c r="G13" s="186">
        <v>70</v>
      </c>
      <c r="H13" s="186">
        <v>70090339</v>
      </c>
      <c r="I13" s="186">
        <v>2.63</v>
      </c>
      <c r="J13" s="186">
        <v>389.7222674594675</v>
      </c>
      <c r="K13" s="184">
        <v>18854301191</v>
      </c>
      <c r="L13" s="187">
        <v>2.9072226745946752</v>
      </c>
      <c r="M13" s="186">
        <v>76.021924723090152</v>
      </c>
      <c r="N13" s="186">
        <v>76.021924723090152</v>
      </c>
      <c r="O13" s="188">
        <v>39.119999999999997</v>
      </c>
      <c r="P13" s="188">
        <v>52.723015007891988</v>
      </c>
      <c r="Q13" s="188">
        <v>-3.5802402368743813</v>
      </c>
      <c r="R13" s="188">
        <v>-10.308668619221262</v>
      </c>
    </row>
    <row r="14" spans="1:18" ht="20.100000000000001" customHeight="1">
      <c r="A14" s="183" t="s">
        <v>201</v>
      </c>
      <c r="B14" s="184">
        <v>3755</v>
      </c>
      <c r="C14" s="184">
        <v>3755081013</v>
      </c>
      <c r="D14" s="184">
        <v>20000000</v>
      </c>
      <c r="E14" s="184">
        <v>20000000</v>
      </c>
      <c r="F14" s="185">
        <v>187.75405065000001</v>
      </c>
      <c r="G14" s="186">
        <v>-127</v>
      </c>
      <c r="H14" s="186">
        <v>-127375317</v>
      </c>
      <c r="I14" s="186">
        <v>145.6</v>
      </c>
      <c r="J14" s="186">
        <v>-0.84021649654885888</v>
      </c>
      <c r="K14" s="184">
        <v>-190426098915</v>
      </c>
      <c r="L14" s="189">
        <v>159782.50345114112</v>
      </c>
      <c r="M14" s="186">
        <v>23.013807709280375</v>
      </c>
      <c r="N14" s="186">
        <v>7.570331483315913</v>
      </c>
      <c r="O14" s="188">
        <v>58.13</v>
      </c>
      <c r="P14" s="188">
        <v>26.672591286716067</v>
      </c>
      <c r="Q14" s="188">
        <v>-149.68051698919027</v>
      </c>
      <c r="R14" s="188">
        <v>-22.524757041077237</v>
      </c>
    </row>
    <row r="15" spans="1:18" ht="20.100000000000001" customHeight="1">
      <c r="A15" s="183" t="s">
        <v>202</v>
      </c>
      <c r="B15" s="184">
        <v>5927</v>
      </c>
      <c r="C15" s="184">
        <v>5927165415</v>
      </c>
      <c r="D15" s="184">
        <v>77770481</v>
      </c>
      <c r="E15" s="184">
        <v>77770481</v>
      </c>
      <c r="F15" s="185">
        <v>76.213562508376413</v>
      </c>
      <c r="G15" s="186">
        <v>117</v>
      </c>
      <c r="H15" s="186">
        <v>117049208</v>
      </c>
      <c r="I15" s="186">
        <v>43.32</v>
      </c>
      <c r="J15" s="186">
        <v>0.51547829806939849</v>
      </c>
      <c r="K15" s="184">
        <v>52789192808</v>
      </c>
      <c r="L15" s="189">
        <v>1530641.5478690714</v>
      </c>
      <c r="M15" s="186">
        <v>27.849330447016388</v>
      </c>
      <c r="N15" s="186">
        <v>7.7847046761746519</v>
      </c>
      <c r="O15" s="188">
        <v>40.950000000000003</v>
      </c>
      <c r="P15" s="188">
        <v>67.682098111339656</v>
      </c>
      <c r="Q15" s="188">
        <v>-58.196281202352154</v>
      </c>
      <c r="R15" s="188">
        <v>-118.14202620922231</v>
      </c>
    </row>
    <row r="16" spans="1:18" ht="20.100000000000001" customHeight="1">
      <c r="A16" s="183" t="s">
        <v>325</v>
      </c>
      <c r="B16" s="184">
        <v>3231</v>
      </c>
      <c r="C16" s="184">
        <v>3231285211</v>
      </c>
      <c r="D16" s="184">
        <v>75000000</v>
      </c>
      <c r="E16" s="184">
        <v>75000000</v>
      </c>
      <c r="F16" s="185">
        <v>43.083802813333335</v>
      </c>
      <c r="G16" s="186">
        <v>-43</v>
      </c>
      <c r="H16" s="186">
        <v>-43919717</v>
      </c>
      <c r="I16" s="186">
        <v>39.799999999999997</v>
      </c>
      <c r="J16" s="186">
        <v>1.6111901144711425</v>
      </c>
      <c r="K16" s="184">
        <v>-180246518568</v>
      </c>
      <c r="L16" s="189">
        <v>2611189.1144711422</v>
      </c>
      <c r="M16" s="186">
        <v>46.528648735921308</v>
      </c>
      <c r="N16" s="186">
        <v>14.770999598705178</v>
      </c>
      <c r="O16" s="188">
        <v>27.93</v>
      </c>
      <c r="P16" s="188">
        <v>42.642969707434972</v>
      </c>
      <c r="Q16" s="188">
        <v>-0.13587417678550651</v>
      </c>
      <c r="R16" s="188">
        <v>4.5139595698547197</v>
      </c>
    </row>
    <row r="17" spans="1:18" ht="20.100000000000001" customHeight="1">
      <c r="A17" s="183" t="s">
        <v>508</v>
      </c>
      <c r="B17" s="184">
        <v>1552</v>
      </c>
      <c r="C17" s="184">
        <v>1552282099</v>
      </c>
      <c r="D17" s="184">
        <v>55750000</v>
      </c>
      <c r="E17" s="184">
        <v>55750000</v>
      </c>
      <c r="F17" s="185">
        <v>27.843625094170402</v>
      </c>
      <c r="G17" s="186">
        <v>-90</v>
      </c>
      <c r="H17" s="186">
        <v>-90367678</v>
      </c>
      <c r="I17" s="186">
        <v>27.84</v>
      </c>
      <c r="J17" s="186">
        <v>1.962976254743243</v>
      </c>
      <c r="K17" s="183" t="s">
        <v>2323</v>
      </c>
      <c r="L17" s="189">
        <v>3003379.4763988326</v>
      </c>
      <c r="M17" s="186">
        <v>75.767592003639876</v>
      </c>
      <c r="N17" s="186">
        <v>46.864136077711379</v>
      </c>
      <c r="O17" s="188">
        <v>33.82</v>
      </c>
      <c r="P17" s="188">
        <v>51.23630334503607</v>
      </c>
      <c r="Q17" s="188">
        <v>-32.799574803689708</v>
      </c>
      <c r="R17" s="188">
        <v>-5.1222311708639978</v>
      </c>
    </row>
    <row r="18" spans="1:18" ht="20.100000000000001" customHeight="1">
      <c r="A18" s="183" t="s">
        <v>120</v>
      </c>
      <c r="B18" s="184">
        <v>1191</v>
      </c>
      <c r="C18" s="184">
        <v>1191941245</v>
      </c>
      <c r="D18" s="184">
        <v>84240000</v>
      </c>
      <c r="E18" s="184">
        <v>84240000</v>
      </c>
      <c r="F18" s="185">
        <v>14.149350011870846</v>
      </c>
      <c r="G18" s="186">
        <v>-28</v>
      </c>
      <c r="H18" s="186">
        <v>-28264473</v>
      </c>
      <c r="I18" s="186">
        <v>33</v>
      </c>
      <c r="J18" s="186">
        <v>7.9050026958333834</v>
      </c>
      <c r="K18" s="184">
        <v>-98699539716</v>
      </c>
      <c r="L18" s="189">
        <v>8930444.5606786218</v>
      </c>
      <c r="M18" s="186">
        <v>25.821801803130803</v>
      </c>
      <c r="N18" s="186">
        <v>8.757903202798401</v>
      </c>
      <c r="O18" s="188">
        <v>52.66</v>
      </c>
      <c r="P18" s="188">
        <v>41.741516858980198</v>
      </c>
      <c r="Q18" s="188">
        <v>-54.672697747425616</v>
      </c>
      <c r="R18" s="188">
        <v>71.894199749864214</v>
      </c>
    </row>
    <row r="19" spans="1:18" ht="20.100000000000001" customHeight="1">
      <c r="A19" s="183" t="s">
        <v>103</v>
      </c>
      <c r="B19" s="184">
        <v>739</v>
      </c>
      <c r="C19" s="184">
        <v>739485696</v>
      </c>
      <c r="D19" s="184">
        <v>71250000</v>
      </c>
      <c r="E19" s="184">
        <v>71250000</v>
      </c>
      <c r="F19" s="185">
        <v>10.378746610526315</v>
      </c>
      <c r="G19" s="186">
        <v>-87</v>
      </c>
      <c r="H19" s="186">
        <v>-87222048</v>
      </c>
      <c r="I19" s="186">
        <v>24.1</v>
      </c>
      <c r="J19" s="186">
        <v>9.2613546699353595</v>
      </c>
      <c r="K19" s="183" t="s">
        <v>2324</v>
      </c>
      <c r="L19" s="189">
        <v>10297485.200463302</v>
      </c>
      <c r="M19" s="186">
        <v>90.841991710668268</v>
      </c>
      <c r="N19" s="186">
        <v>53.12397176062472</v>
      </c>
      <c r="O19" s="188">
        <v>25.75</v>
      </c>
      <c r="P19" s="188">
        <v>89.410013938106616</v>
      </c>
      <c r="Q19" s="188">
        <v>23.12459943139821</v>
      </c>
      <c r="R19" s="188">
        <v>12.521261194585662</v>
      </c>
    </row>
    <row r="20" spans="1:18" ht="20.100000000000001" customHeight="1">
      <c r="A20" s="177" t="s">
        <v>2204</v>
      </c>
      <c r="B20" s="178"/>
      <c r="C20" s="178"/>
      <c r="D20" s="178"/>
      <c r="E20" s="178"/>
      <c r="F20" s="179"/>
      <c r="G20" s="180"/>
      <c r="H20" s="180"/>
      <c r="I20" s="180"/>
      <c r="J20" s="180"/>
      <c r="K20" s="181"/>
      <c r="L20" s="180"/>
      <c r="M20" s="180"/>
      <c r="N20" s="180"/>
      <c r="O20" s="182"/>
      <c r="P20" s="182"/>
      <c r="Q20" s="182"/>
      <c r="R20" s="182"/>
    </row>
    <row r="21" spans="1:18" ht="20.100000000000001" customHeight="1">
      <c r="A21" s="183" t="s">
        <v>452</v>
      </c>
      <c r="B21" s="184">
        <v>60137</v>
      </c>
      <c r="C21" s="184">
        <v>60137175087</v>
      </c>
      <c r="D21" s="184">
        <v>7</v>
      </c>
      <c r="E21" s="184">
        <v>700000000</v>
      </c>
      <c r="F21" s="185">
        <v>85.91025012428571</v>
      </c>
      <c r="G21" s="186">
        <v>20192</v>
      </c>
      <c r="H21" s="186">
        <v>20192725560</v>
      </c>
      <c r="I21" s="186">
        <v>194.4</v>
      </c>
      <c r="J21" s="186">
        <v>11.222057303767279</v>
      </c>
      <c r="K21" s="183">
        <v>37861360425</v>
      </c>
      <c r="L21" s="187">
        <v>-0.87777942696232725</v>
      </c>
      <c r="M21" s="186">
        <v>1.3461214874642438</v>
      </c>
      <c r="N21" s="186">
        <v>1.039476052095941E-2</v>
      </c>
      <c r="O21" s="188">
        <v>22.64</v>
      </c>
      <c r="P21" s="188">
        <v>67.936528496692148</v>
      </c>
      <c r="Q21" s="188">
        <v>-200.86821646803685</v>
      </c>
      <c r="R21" s="188">
        <v>479.86712591797328</v>
      </c>
    </row>
    <row r="22" spans="1:18" ht="20.100000000000001" customHeight="1">
      <c r="A22" s="183" t="s">
        <v>517</v>
      </c>
      <c r="B22" s="184">
        <v>1187</v>
      </c>
      <c r="C22" s="184">
        <v>1187480335</v>
      </c>
      <c r="D22" s="184">
        <v>1</v>
      </c>
      <c r="E22" s="184">
        <v>155000000</v>
      </c>
      <c r="F22" s="185">
        <v>7.6611634516129028</v>
      </c>
      <c r="G22" s="186">
        <v>-76</v>
      </c>
      <c r="H22" s="186">
        <v>-76765590</v>
      </c>
      <c r="I22" s="186">
        <v>15.58</v>
      </c>
      <c r="J22" s="186">
        <v>29.347870981796092</v>
      </c>
      <c r="K22" s="183" t="s">
        <v>2325</v>
      </c>
      <c r="L22" s="187">
        <v>-0.80420728398841235</v>
      </c>
      <c r="M22" s="186">
        <v>52.593241242567913</v>
      </c>
      <c r="N22" s="186">
        <v>24.236516701644199</v>
      </c>
      <c r="O22" s="188">
        <v>33.840000000000003</v>
      </c>
      <c r="P22" s="188">
        <v>63.147914193727914</v>
      </c>
      <c r="Q22" s="188">
        <v>3.5794406957717939</v>
      </c>
      <c r="R22" s="188">
        <v>0</v>
      </c>
    </row>
    <row r="23" spans="1:18" ht="20.100000000000001" customHeight="1">
      <c r="A23" s="183" t="s">
        <v>188</v>
      </c>
      <c r="B23" s="184">
        <v>3014</v>
      </c>
      <c r="C23" s="184">
        <v>3014472211</v>
      </c>
      <c r="D23" s="184">
        <v>4</v>
      </c>
      <c r="E23" s="184">
        <v>400000000</v>
      </c>
      <c r="F23" s="185">
        <v>7.5361805275</v>
      </c>
      <c r="G23" s="186">
        <v>44</v>
      </c>
      <c r="H23" s="186">
        <v>44096898</v>
      </c>
      <c r="I23" s="186">
        <v>6.86</v>
      </c>
      <c r="J23" s="186">
        <v>79.096554588208818</v>
      </c>
      <c r="K23" s="184">
        <v>3152928207</v>
      </c>
      <c r="L23" s="187">
        <v>-0.20384072832310479</v>
      </c>
      <c r="M23" s="186">
        <v>43.233428086596554</v>
      </c>
      <c r="N23" s="186">
        <v>15.44051003092734</v>
      </c>
      <c r="O23" s="188">
        <v>32.35</v>
      </c>
      <c r="P23" s="188">
        <v>54.297609710812118</v>
      </c>
      <c r="Q23" s="188">
        <v>-1.9124755679989214</v>
      </c>
      <c r="R23" s="188">
        <v>-181.65175960695592</v>
      </c>
    </row>
    <row r="24" spans="1:18" ht="20.100000000000001" customHeight="1">
      <c r="A24" s="183" t="s">
        <v>187</v>
      </c>
      <c r="B24" s="184">
        <v>3578</v>
      </c>
      <c r="C24" s="184">
        <v>3578645146</v>
      </c>
      <c r="D24" s="184">
        <v>9</v>
      </c>
      <c r="E24" s="184">
        <v>960336000</v>
      </c>
      <c r="F24" s="185">
        <v>3.7264511025307807</v>
      </c>
      <c r="G24" s="186">
        <v>433</v>
      </c>
      <c r="H24" s="186">
        <v>433474987</v>
      </c>
      <c r="I24" s="186">
        <v>4.83</v>
      </c>
      <c r="J24" s="186">
        <v>385.42664572253182</v>
      </c>
      <c r="K24" s="184">
        <v>25575024233</v>
      </c>
      <c r="L24" s="187">
        <v>2.6227498036487353</v>
      </c>
      <c r="M24" s="186">
        <v>14.586107450523242</v>
      </c>
      <c r="N24" s="186">
        <v>2.5314243227584305</v>
      </c>
      <c r="O24" s="188">
        <v>48.4</v>
      </c>
      <c r="P24" s="188">
        <v>88.53991117236194</v>
      </c>
      <c r="Q24" s="188">
        <v>10.945955037811705</v>
      </c>
      <c r="R24" s="188">
        <v>8.4488851503053439</v>
      </c>
    </row>
    <row r="25" spans="1:18" ht="20.100000000000001" customHeight="1">
      <c r="A25" s="177" t="s">
        <v>2206</v>
      </c>
      <c r="B25" s="178"/>
      <c r="C25" s="178"/>
      <c r="D25" s="178"/>
      <c r="E25" s="178"/>
      <c r="F25" s="179"/>
      <c r="G25" s="180"/>
      <c r="H25" s="180"/>
      <c r="I25" s="180"/>
      <c r="J25" s="180"/>
      <c r="K25" s="181"/>
      <c r="L25" s="180"/>
      <c r="M25" s="180"/>
      <c r="N25" s="180"/>
      <c r="O25" s="182"/>
      <c r="P25" s="182"/>
      <c r="Q25" s="182"/>
      <c r="R25" s="182"/>
    </row>
    <row r="26" spans="1:18" ht="20.100000000000001" customHeight="1">
      <c r="A26" s="183" t="s">
        <v>717</v>
      </c>
      <c r="B26" s="184">
        <v>5630</v>
      </c>
      <c r="C26" s="184">
        <v>5630964000</v>
      </c>
      <c r="D26" s="184">
        <v>8</v>
      </c>
      <c r="E26" s="184">
        <v>860000000</v>
      </c>
      <c r="F26" s="185">
        <v>6.5476325581395347</v>
      </c>
      <c r="G26" s="186">
        <v>0</v>
      </c>
      <c r="H26" s="186">
        <v>0</v>
      </c>
      <c r="I26" s="186">
        <v>19.46</v>
      </c>
      <c r="J26" s="186">
        <v>235.84859431191896</v>
      </c>
      <c r="K26" s="183">
        <v>0</v>
      </c>
      <c r="L26" s="187">
        <v>0.83272349103990018</v>
      </c>
      <c r="M26" s="186">
        <v>33.543942329644231</v>
      </c>
      <c r="N26" s="186">
        <v>1.9502292052118739</v>
      </c>
      <c r="O26" s="188">
        <v>7.14</v>
      </c>
      <c r="P26" s="188">
        <v>136.2496245406914</v>
      </c>
      <c r="Q26" s="188">
        <v>16.993883215225019</v>
      </c>
      <c r="R26" s="188">
        <v>22.038327735732217</v>
      </c>
    </row>
    <row r="27" spans="1:18" ht="20.100000000000001" customHeight="1">
      <c r="A27" s="177" t="s">
        <v>2207</v>
      </c>
      <c r="B27" s="178"/>
      <c r="C27" s="178"/>
      <c r="D27" s="178"/>
      <c r="E27" s="178"/>
      <c r="F27" s="179"/>
      <c r="G27" s="180"/>
      <c r="H27" s="180"/>
      <c r="I27" s="180"/>
      <c r="J27" s="180"/>
      <c r="K27" s="181"/>
      <c r="L27" s="180"/>
      <c r="M27" s="180"/>
      <c r="N27" s="180"/>
      <c r="O27" s="182"/>
      <c r="P27" s="182"/>
      <c r="Q27" s="182"/>
      <c r="R27" s="182"/>
    </row>
    <row r="28" spans="1:18" ht="20.100000000000001" customHeight="1">
      <c r="A28" s="183" t="s">
        <v>402</v>
      </c>
      <c r="B28" s="184">
        <v>298</v>
      </c>
      <c r="C28" s="184">
        <v>298644898</v>
      </c>
      <c r="D28" s="184">
        <v>1</v>
      </c>
      <c r="E28" s="184">
        <v>163000000</v>
      </c>
      <c r="F28" s="185">
        <v>1.8321772883435583</v>
      </c>
      <c r="G28" s="186">
        <v>-85</v>
      </c>
      <c r="H28" s="186">
        <v>-85773363</v>
      </c>
      <c r="I28" s="186">
        <v>50.5</v>
      </c>
      <c r="J28" s="186">
        <v>132.44778453238467</v>
      </c>
      <c r="K28" s="184">
        <v>-445592620785</v>
      </c>
      <c r="L28" s="187">
        <v>-0.18130193538414308</v>
      </c>
      <c r="M28" s="186">
        <v>13.743815070618583</v>
      </c>
      <c r="N28" s="186">
        <v>1.5330524339786484</v>
      </c>
      <c r="O28" s="188">
        <v>34.369999999999997</v>
      </c>
      <c r="P28" s="188">
        <v>43.681114393218152</v>
      </c>
      <c r="Q28" s="188">
        <v>-86.998968454048295</v>
      </c>
      <c r="R28" s="188">
        <v>100.7327419942078</v>
      </c>
    </row>
    <row r="29" spans="1:18" ht="20.100000000000001" customHeight="1">
      <c r="A29" s="177" t="s">
        <v>2208</v>
      </c>
      <c r="B29" s="178"/>
      <c r="C29" s="178"/>
      <c r="D29" s="178"/>
      <c r="E29" s="178"/>
      <c r="F29" s="179"/>
      <c r="G29" s="180"/>
      <c r="H29" s="180"/>
      <c r="I29" s="180"/>
      <c r="J29" s="180"/>
      <c r="K29" s="181"/>
      <c r="L29" s="180"/>
      <c r="M29" s="180"/>
      <c r="N29" s="180"/>
      <c r="O29" s="182"/>
      <c r="P29" s="182"/>
      <c r="Q29" s="182"/>
      <c r="R29" s="182"/>
    </row>
    <row r="30" spans="1:18" ht="20.100000000000001" customHeight="1">
      <c r="A30" s="183" t="s">
        <v>134</v>
      </c>
      <c r="B30" s="184">
        <v>443</v>
      </c>
      <c r="C30" s="184">
        <v>443664778</v>
      </c>
      <c r="D30" s="184">
        <v>44000000</v>
      </c>
      <c r="E30" s="184">
        <v>44000000</v>
      </c>
      <c r="F30" s="185">
        <v>10.083290409090909</v>
      </c>
      <c r="G30" s="186">
        <v>-36</v>
      </c>
      <c r="H30" s="186">
        <v>-36555569</v>
      </c>
      <c r="I30" s="186">
        <v>23.4</v>
      </c>
      <c r="J30" s="186">
        <v>5.5454824092436752</v>
      </c>
      <c r="K30" s="184">
        <v>-91900700466</v>
      </c>
      <c r="L30" s="189">
        <v>6545481.4092436749</v>
      </c>
      <c r="M30" s="186">
        <v>71.677173465139049</v>
      </c>
      <c r="N30" s="186">
        <v>65.161066786490039</v>
      </c>
      <c r="O30" s="188">
        <v>50.45</v>
      </c>
      <c r="P30" s="188">
        <v>10.941316003748438</v>
      </c>
      <c r="Q30" s="188">
        <v>-10.403808243274213</v>
      </c>
      <c r="R30" s="188">
        <v>-7.6253894199304639</v>
      </c>
    </row>
    <row r="31" spans="1:18" ht="20.100000000000001" customHeight="1">
      <c r="A31" s="177" t="s">
        <v>2209</v>
      </c>
      <c r="B31" s="178"/>
      <c r="C31" s="178"/>
      <c r="D31" s="178"/>
      <c r="E31" s="178"/>
      <c r="F31" s="179"/>
      <c r="G31" s="180"/>
      <c r="H31" s="180"/>
      <c r="I31" s="180"/>
      <c r="J31" s="180"/>
      <c r="K31" s="181"/>
      <c r="L31" s="180"/>
      <c r="M31" s="180"/>
      <c r="N31" s="180"/>
      <c r="O31" s="182"/>
      <c r="P31" s="182"/>
      <c r="Q31" s="182"/>
      <c r="R31" s="182"/>
    </row>
    <row r="32" spans="1:18" ht="20.100000000000001" customHeight="1">
      <c r="A32" s="183" t="s">
        <v>2159</v>
      </c>
      <c r="B32" s="184">
        <v>2447</v>
      </c>
      <c r="C32" s="184">
        <v>2447229960</v>
      </c>
      <c r="D32" s="184">
        <v>1</v>
      </c>
      <c r="E32" s="184">
        <v>174750000</v>
      </c>
      <c r="F32" s="185">
        <v>14.004177167381973</v>
      </c>
      <c r="G32" s="186">
        <v>-31</v>
      </c>
      <c r="H32" s="186">
        <v>-31207398</v>
      </c>
      <c r="I32" s="186">
        <v>7.44</v>
      </c>
      <c r="J32" s="186">
        <v>0</v>
      </c>
      <c r="K32" s="183"/>
      <c r="L32" s="187">
        <v>-0.89288910143940869</v>
      </c>
      <c r="M32" s="186">
        <v>0</v>
      </c>
      <c r="N32" s="186">
        <v>0</v>
      </c>
      <c r="O32" s="188">
        <v>0</v>
      </c>
      <c r="P32" s="188">
        <v>20.947779956750757</v>
      </c>
      <c r="Q32" s="188">
        <v>-5.5934515925553985</v>
      </c>
      <c r="R32" s="188">
        <v>1.4445417019682871</v>
      </c>
    </row>
    <row r="33" spans="1:18" ht="20.100000000000001" customHeight="1">
      <c r="A33" s="177" t="s">
        <v>2210</v>
      </c>
      <c r="B33" s="178"/>
      <c r="C33" s="178"/>
      <c r="D33" s="178"/>
      <c r="E33" s="178"/>
      <c r="F33" s="179"/>
      <c r="G33" s="180"/>
      <c r="H33" s="180"/>
      <c r="I33" s="180"/>
      <c r="J33" s="180"/>
      <c r="K33" s="181"/>
      <c r="L33" s="180"/>
      <c r="M33" s="180"/>
      <c r="N33" s="180"/>
      <c r="O33" s="182"/>
      <c r="P33" s="182"/>
      <c r="Q33" s="182"/>
      <c r="R33" s="182"/>
    </row>
    <row r="34" spans="1:18" ht="20.100000000000001" customHeight="1">
      <c r="A34" s="183" t="s">
        <v>373</v>
      </c>
      <c r="B34" s="184">
        <v>1298</v>
      </c>
      <c r="C34" s="184">
        <v>1298730000</v>
      </c>
      <c r="D34" s="184">
        <v>2</v>
      </c>
      <c r="E34" s="184">
        <v>259875000</v>
      </c>
      <c r="F34" s="185">
        <v>4.9975180375180379</v>
      </c>
      <c r="G34" s="186">
        <v>-35</v>
      </c>
      <c r="H34" s="186">
        <v>-35004000</v>
      </c>
      <c r="I34" s="186">
        <v>31.4</v>
      </c>
      <c r="J34" s="186">
        <v>76.738588852186368</v>
      </c>
      <c r="K34" s="183">
        <v>-11936364</v>
      </c>
      <c r="L34" s="187">
        <v>-0.39970201658543353</v>
      </c>
      <c r="M34" s="186">
        <v>16.354302554311055</v>
      </c>
      <c r="N34" s="186">
        <v>1.7980405474402315</v>
      </c>
      <c r="O34" s="188">
        <v>27.6</v>
      </c>
      <c r="P34" s="188">
        <v>63.914985035081152</v>
      </c>
      <c r="Q34" s="188">
        <v>-8.9381011742912264</v>
      </c>
      <c r="R34" s="188">
        <v>-118.42889443271524</v>
      </c>
    </row>
    <row r="35" spans="1:18" ht="20.100000000000001" customHeight="1">
      <c r="A35" s="177" t="s">
        <v>2211</v>
      </c>
      <c r="B35" s="178"/>
      <c r="C35" s="178"/>
      <c r="D35" s="178"/>
      <c r="E35" s="178"/>
      <c r="F35" s="179"/>
      <c r="G35" s="180"/>
      <c r="H35" s="180"/>
      <c r="I35" s="180"/>
      <c r="J35" s="180"/>
      <c r="K35" s="181"/>
      <c r="L35" s="180"/>
      <c r="M35" s="180"/>
      <c r="N35" s="180"/>
      <c r="O35" s="182"/>
      <c r="P35" s="182"/>
      <c r="Q35" s="182"/>
      <c r="R35" s="182"/>
    </row>
    <row r="36" spans="1:18" ht="20.100000000000001" customHeight="1">
      <c r="A36" s="183" t="s">
        <v>518</v>
      </c>
      <c r="B36" s="184">
        <v>13276</v>
      </c>
      <c r="C36" s="184">
        <v>13276708610</v>
      </c>
      <c r="D36" s="184">
        <v>1</v>
      </c>
      <c r="E36" s="184">
        <v>165200000</v>
      </c>
      <c r="F36" s="185">
        <v>80.367485532687652</v>
      </c>
      <c r="G36" s="186">
        <v>-782</v>
      </c>
      <c r="H36" s="186">
        <v>-782673371</v>
      </c>
      <c r="I36" s="186">
        <v>72</v>
      </c>
      <c r="J36" s="186">
        <v>2.079603627754846</v>
      </c>
      <c r="K36" s="184">
        <v>-5482626963855</v>
      </c>
      <c r="L36" s="187">
        <v>-0.9813357355893646</v>
      </c>
      <c r="M36" s="186">
        <v>17.291354499899978</v>
      </c>
      <c r="N36" s="186">
        <v>1.5392531779571978</v>
      </c>
      <c r="O36" s="188">
        <v>19.989999999999998</v>
      </c>
      <c r="P36" s="188">
        <v>17.836485614502372</v>
      </c>
      <c r="Q36" s="188">
        <v>32.250369108827499</v>
      </c>
      <c r="R36" s="188">
        <v>0</v>
      </c>
    </row>
    <row r="37" spans="1:18" ht="20.100000000000001" customHeight="1">
      <c r="A37" s="183" t="s">
        <v>36</v>
      </c>
      <c r="B37" s="184">
        <v>18685</v>
      </c>
      <c r="C37" s="184">
        <v>18685926047</v>
      </c>
      <c r="D37" s="184">
        <v>2</v>
      </c>
      <c r="E37" s="184">
        <v>277500000</v>
      </c>
      <c r="F37" s="185">
        <v>67.336670439639633</v>
      </c>
      <c r="G37" s="186">
        <v>149</v>
      </c>
      <c r="H37" s="186">
        <v>149659919</v>
      </c>
      <c r="I37" s="186">
        <v>30.02</v>
      </c>
      <c r="J37" s="186">
        <v>5.1704862638323172</v>
      </c>
      <c r="K37" s="184">
        <v>460353910844</v>
      </c>
      <c r="L37" s="187">
        <v>-0.95544775260770887</v>
      </c>
      <c r="M37" s="186">
        <v>27.679211528873221</v>
      </c>
      <c r="N37" s="186">
        <v>3.2175776261404501</v>
      </c>
      <c r="O37" s="188">
        <v>16.93</v>
      </c>
      <c r="P37" s="188">
        <v>30.207879709360263</v>
      </c>
      <c r="Q37" s="188">
        <v>2.6348583551389027</v>
      </c>
      <c r="R37" s="188">
        <v>18.367887813254846</v>
      </c>
    </row>
    <row r="38" spans="1:18" ht="20.100000000000001" customHeight="1">
      <c r="A38" s="183" t="s">
        <v>768</v>
      </c>
      <c r="B38" s="184">
        <v>4337</v>
      </c>
      <c r="C38" s="184">
        <v>4337630740</v>
      </c>
      <c r="D38" s="184">
        <v>1</v>
      </c>
      <c r="E38" s="184">
        <v>188205000</v>
      </c>
      <c r="F38" s="185">
        <v>23.047372492760555</v>
      </c>
      <c r="G38" s="186">
        <v>-40</v>
      </c>
      <c r="H38" s="186">
        <v>-40830850</v>
      </c>
      <c r="I38" s="186">
        <v>31.62</v>
      </c>
      <c r="J38" s="186">
        <v>11.235668082710056</v>
      </c>
      <c r="K38" s="183" t="s">
        <v>2326</v>
      </c>
      <c r="L38" s="187">
        <v>-0.93491665913452093</v>
      </c>
      <c r="M38" s="186">
        <v>23.039892245247742</v>
      </c>
      <c r="N38" s="186">
        <v>3.825597793172296</v>
      </c>
      <c r="O38" s="188">
        <v>28.99</v>
      </c>
      <c r="P38" s="188">
        <v>20.072616270121653</v>
      </c>
      <c r="Q38" s="188">
        <v>0</v>
      </c>
      <c r="R38" s="188">
        <v>0</v>
      </c>
    </row>
    <row r="39" spans="1:18" ht="20.100000000000001" customHeight="1">
      <c r="A39" s="183" t="s">
        <v>760</v>
      </c>
      <c r="B39" s="184">
        <v>2062</v>
      </c>
      <c r="C39" s="184">
        <v>2062053729</v>
      </c>
      <c r="D39" s="184">
        <v>1</v>
      </c>
      <c r="E39" s="184">
        <v>182837401</v>
      </c>
      <c r="F39" s="185">
        <v>11.278073948338394</v>
      </c>
      <c r="G39" s="186">
        <v>8</v>
      </c>
      <c r="H39" s="186">
        <v>8309193</v>
      </c>
      <c r="I39" s="186">
        <v>19.05</v>
      </c>
      <c r="J39" s="186">
        <v>23.206260860722704</v>
      </c>
      <c r="K39" s="184">
        <v>1636911021</v>
      </c>
      <c r="L39" s="187">
        <v>-0.86699856669932585</v>
      </c>
      <c r="M39" s="186">
        <v>43.211127914399668</v>
      </c>
      <c r="N39" s="186">
        <v>11.816818571600585</v>
      </c>
      <c r="O39" s="188">
        <v>25.7</v>
      </c>
      <c r="P39" s="188">
        <v>23.048177221786212</v>
      </c>
      <c r="Q39" s="188">
        <v>0</v>
      </c>
      <c r="R39" s="188">
        <v>0</v>
      </c>
    </row>
    <row r="40" spans="1:18" ht="20.100000000000001" customHeight="1">
      <c r="A40" s="183" t="s">
        <v>34</v>
      </c>
      <c r="B40" s="184">
        <v>14552</v>
      </c>
      <c r="C40" s="184">
        <v>14552864000</v>
      </c>
      <c r="D40" s="184">
        <v>7</v>
      </c>
      <c r="E40" s="184">
        <v>729164000</v>
      </c>
      <c r="F40" s="185">
        <v>19.958286476019111</v>
      </c>
      <c r="G40" s="186">
        <v>389</v>
      </c>
      <c r="H40" s="186">
        <v>389489000</v>
      </c>
      <c r="I40" s="186">
        <v>10.17</v>
      </c>
      <c r="J40" s="186">
        <v>53.789272681995797</v>
      </c>
      <c r="K40" s="183" t="s">
        <v>2327</v>
      </c>
      <c r="L40" s="187">
        <v>-0.47390273144860007</v>
      </c>
      <c r="M40" s="186">
        <v>20.651787628763589</v>
      </c>
      <c r="N40" s="186">
        <v>2.8322555184791884</v>
      </c>
      <c r="O40" s="188">
        <v>25.25</v>
      </c>
      <c r="P40" s="188">
        <v>65.824283227917107</v>
      </c>
      <c r="Q40" s="188">
        <v>-5.9294694161248707</v>
      </c>
      <c r="R40" s="188">
        <v>3.3911368293053457</v>
      </c>
    </row>
    <row r="41" spans="1:18" ht="20.100000000000001" customHeight="1">
      <c r="A41" s="183" t="s">
        <v>128</v>
      </c>
      <c r="B41" s="184">
        <v>739</v>
      </c>
      <c r="C41" s="184">
        <v>739991756</v>
      </c>
      <c r="D41" s="184">
        <v>3</v>
      </c>
      <c r="E41" s="184">
        <v>331056000</v>
      </c>
      <c r="F41" s="185">
        <v>2.2352464718959935</v>
      </c>
      <c r="G41" s="186">
        <v>-113</v>
      </c>
      <c r="H41" s="186">
        <v>-113257471</v>
      </c>
      <c r="I41" s="186">
        <v>37.22</v>
      </c>
      <c r="J41" s="186">
        <v>221.12315565310161</v>
      </c>
      <c r="K41" s="184">
        <v>-37488222901</v>
      </c>
      <c r="L41" s="187">
        <v>1.0132008065235796</v>
      </c>
      <c r="M41" s="186">
        <v>3.9377741171095502</v>
      </c>
      <c r="N41" s="186">
        <v>0.3604420049697305</v>
      </c>
      <c r="O41" s="188">
        <v>92.7</v>
      </c>
      <c r="P41" s="188">
        <v>64.042258539502512</v>
      </c>
      <c r="Q41" s="188">
        <v>35.492859709841795</v>
      </c>
      <c r="R41" s="188">
        <v>51.131372883411963</v>
      </c>
    </row>
    <row r="42" spans="1:18" ht="20.100000000000001" customHeight="1">
      <c r="A42" s="183" t="s">
        <v>298</v>
      </c>
      <c r="B42" s="184">
        <v>4913</v>
      </c>
      <c r="C42" s="184">
        <v>4913859307</v>
      </c>
      <c r="D42" s="184">
        <v>10</v>
      </c>
      <c r="E42" s="184">
        <v>1000000000</v>
      </c>
      <c r="F42" s="185">
        <v>4.9138593070000001</v>
      </c>
      <c r="G42" s="186">
        <v>-19</v>
      </c>
      <c r="H42" s="186">
        <v>-19394238</v>
      </c>
      <c r="I42" s="186">
        <v>3.89</v>
      </c>
      <c r="J42" s="186">
        <v>304.25904513855062</v>
      </c>
      <c r="K42" s="183" t="s">
        <v>2328</v>
      </c>
      <c r="L42" s="187">
        <v>2.0525904513855062</v>
      </c>
      <c r="M42" s="186">
        <v>14.934289127837516</v>
      </c>
      <c r="N42" s="186">
        <v>4.9780963759458388</v>
      </c>
      <c r="O42" s="188">
        <v>66.959999999999994</v>
      </c>
      <c r="P42" s="188">
        <v>47.741842057173251</v>
      </c>
      <c r="Q42" s="188">
        <v>0.66828249232897097</v>
      </c>
      <c r="R42" s="188">
        <v>-0.83845962310909794</v>
      </c>
    </row>
    <row r="43" spans="1:18" ht="20.100000000000001" customHeight="1">
      <c r="A43" s="183" t="s">
        <v>214</v>
      </c>
      <c r="B43" s="184">
        <v>2238</v>
      </c>
      <c r="C43" s="184">
        <v>2238803365</v>
      </c>
      <c r="D43" s="184">
        <v>7</v>
      </c>
      <c r="E43" s="184">
        <v>771000000</v>
      </c>
      <c r="F43" s="185">
        <v>2.9037657133592738</v>
      </c>
      <c r="G43" s="186">
        <v>32</v>
      </c>
      <c r="H43" s="186">
        <v>32206309</v>
      </c>
      <c r="I43" s="186">
        <v>2.23</v>
      </c>
      <c r="J43" s="186">
        <v>397.275933447152</v>
      </c>
      <c r="K43" s="184">
        <v>7310832143</v>
      </c>
      <c r="L43" s="187">
        <v>2.6159942076913931</v>
      </c>
      <c r="M43" s="186">
        <v>46.680806096109954</v>
      </c>
      <c r="N43" s="186">
        <v>30.27289630097922</v>
      </c>
      <c r="O43" s="188">
        <v>48.96</v>
      </c>
      <c r="P43" s="188">
        <v>70.207991156954805</v>
      </c>
      <c r="Q43" s="188">
        <v>-3.5310793364427484</v>
      </c>
      <c r="R43" s="188">
        <v>-4.9578110892839078</v>
      </c>
    </row>
    <row r="44" spans="1:18" ht="20.100000000000001" customHeight="1">
      <c r="A44" s="183" t="s">
        <v>666</v>
      </c>
      <c r="B44" s="184">
        <v>3375</v>
      </c>
      <c r="C44" s="184">
        <v>3375599291</v>
      </c>
      <c r="D44" s="184">
        <v>55000000</v>
      </c>
      <c r="E44" s="184">
        <v>55000000</v>
      </c>
      <c r="F44" s="185">
        <v>61.374532563636365</v>
      </c>
      <c r="G44" s="186">
        <v>3</v>
      </c>
      <c r="H44" s="186">
        <v>3618440</v>
      </c>
      <c r="I44" s="186">
        <v>2.5499999999999998</v>
      </c>
      <c r="J44" s="186">
        <v>1344204.7569148836</v>
      </c>
      <c r="K44" s="183" t="s">
        <v>2329</v>
      </c>
      <c r="L44" s="220">
        <v>1344204.7569148836</v>
      </c>
      <c r="M44" s="186">
        <v>353.70176530340427</v>
      </c>
      <c r="N44" s="186">
        <v>3215.4705936673117</v>
      </c>
      <c r="O44" s="188">
        <v>74.77</v>
      </c>
      <c r="P44" s="188">
        <v>22.700966757361265</v>
      </c>
      <c r="Q44" s="188">
        <v>-0.84145126972368089</v>
      </c>
      <c r="R44" s="188">
        <v>1.0945167085430274</v>
      </c>
    </row>
    <row r="45" spans="1:18" ht="20.100000000000001" customHeight="1">
      <c r="A45" s="183" t="s">
        <v>127</v>
      </c>
      <c r="B45" s="184">
        <v>666</v>
      </c>
      <c r="C45" s="184">
        <v>666088085</v>
      </c>
      <c r="D45" s="184">
        <v>31095331</v>
      </c>
      <c r="E45" s="184">
        <v>31095331</v>
      </c>
      <c r="F45" s="185">
        <v>21.420839192867895</v>
      </c>
      <c r="G45" s="186">
        <v>-76</v>
      </c>
      <c r="H45" s="186">
        <v>-76866655</v>
      </c>
      <c r="I45" s="186">
        <v>71.3</v>
      </c>
      <c r="J45" s="186">
        <v>1.1707833003798589</v>
      </c>
      <c r="K45" s="184">
        <v>-58188057835</v>
      </c>
      <c r="L45" s="189">
        <v>2177457.8791801333</v>
      </c>
      <c r="M45" s="186">
        <v>71.219429161450392</v>
      </c>
      <c r="N45" s="186">
        <v>29.744904514681245</v>
      </c>
      <c r="O45" s="188">
        <v>23.86</v>
      </c>
      <c r="P45" s="188">
        <v>44.240831009941445</v>
      </c>
      <c r="Q45" s="188">
        <v>-35.588253815595721</v>
      </c>
      <c r="R45" s="188">
        <v>-87.507806729132795</v>
      </c>
    </row>
    <row r="46" spans="1:18" ht="20.100000000000001" customHeight="1">
      <c r="A46" s="183" t="s">
        <v>35</v>
      </c>
      <c r="B46" s="184">
        <v>989</v>
      </c>
      <c r="C46" s="184">
        <v>989726098</v>
      </c>
      <c r="D46" s="184">
        <v>66000000</v>
      </c>
      <c r="E46" s="184">
        <v>66000000</v>
      </c>
      <c r="F46" s="185">
        <v>14.99584996969697</v>
      </c>
      <c r="G46" s="186">
        <v>-21</v>
      </c>
      <c r="H46" s="186">
        <v>-21593090</v>
      </c>
      <c r="I46" s="186">
        <v>29.7</v>
      </c>
      <c r="J46" s="186">
        <v>5.6018265186738567</v>
      </c>
      <c r="K46" s="184">
        <v>-7268234094</v>
      </c>
      <c r="L46" s="189">
        <v>6601825.5186738567</v>
      </c>
      <c r="M46" s="186">
        <v>22.391948263833463</v>
      </c>
      <c r="N46" s="186">
        <v>9.1695119835517858</v>
      </c>
      <c r="O46" s="188">
        <v>80.41</v>
      </c>
      <c r="P46" s="188">
        <v>12.387574177549329</v>
      </c>
      <c r="Q46" s="188">
        <v>55.846080284689492</v>
      </c>
      <c r="R46" s="188">
        <v>68.645704984764322</v>
      </c>
    </row>
    <row r="47" spans="1:18" ht="20.100000000000001" customHeight="1">
      <c r="A47" s="177" t="s">
        <v>2213</v>
      </c>
      <c r="B47" s="178"/>
      <c r="C47" s="178"/>
      <c r="D47" s="178"/>
      <c r="E47" s="178"/>
      <c r="F47" s="179"/>
      <c r="G47" s="180"/>
      <c r="H47" s="180"/>
      <c r="I47" s="180"/>
      <c r="J47" s="180"/>
      <c r="K47" s="181"/>
      <c r="L47" s="180"/>
      <c r="M47" s="180"/>
      <c r="N47" s="180"/>
      <c r="O47" s="182"/>
      <c r="P47" s="182"/>
      <c r="Q47" s="182"/>
      <c r="R47" s="182"/>
    </row>
    <row r="48" spans="1:18" ht="20.100000000000001" customHeight="1">
      <c r="A48" s="183" t="s">
        <v>709</v>
      </c>
      <c r="B48" s="184">
        <v>59857</v>
      </c>
      <c r="C48" s="184">
        <v>5985751000</v>
      </c>
      <c r="D48" s="184">
        <v>397</v>
      </c>
      <c r="E48" s="184">
        <v>397500000</v>
      </c>
      <c r="F48" s="185">
        <v>15.058493081761005</v>
      </c>
      <c r="G48" s="186">
        <v>6824</v>
      </c>
      <c r="H48" s="186">
        <v>682431000</v>
      </c>
      <c r="I48" s="186">
        <v>26.46</v>
      </c>
      <c r="J48" s="186">
        <v>38.54578965947632</v>
      </c>
      <c r="K48" s="183">
        <v>186986094</v>
      </c>
      <c r="L48" s="220">
        <v>38.54578965947632</v>
      </c>
      <c r="M48" s="186">
        <v>43.930487033147976</v>
      </c>
      <c r="N48" s="186">
        <v>3.6450180907343039</v>
      </c>
      <c r="O48" s="188">
        <v>8.36</v>
      </c>
      <c r="P48" s="188">
        <v>0</v>
      </c>
      <c r="Q48" s="188">
        <v>-10.878887859043864</v>
      </c>
      <c r="R48" s="188">
        <v>23.527713687157039</v>
      </c>
    </row>
    <row r="49" spans="1:18" ht="20.100000000000001" customHeight="1">
      <c r="A49" s="183" t="s">
        <v>728</v>
      </c>
      <c r="B49" s="184">
        <v>31737</v>
      </c>
      <c r="C49" s="184">
        <v>3173753000</v>
      </c>
      <c r="D49" s="184">
        <v>1088</v>
      </c>
      <c r="E49" s="184">
        <v>1088802000</v>
      </c>
      <c r="F49" s="185">
        <v>2.914903719868259</v>
      </c>
      <c r="G49" s="186">
        <v>2509</v>
      </c>
      <c r="H49" s="186">
        <v>250965000</v>
      </c>
      <c r="I49" s="186">
        <v>2.58</v>
      </c>
      <c r="J49" s="186">
        <v>558.88127116382395</v>
      </c>
      <c r="K49" s="183" t="s">
        <v>2330</v>
      </c>
      <c r="L49" s="220">
        <v>558.88127116382395</v>
      </c>
      <c r="M49" s="186">
        <v>33.486031293422457</v>
      </c>
      <c r="N49" s="186">
        <v>9.6410444628462102</v>
      </c>
      <c r="O49" s="188">
        <v>41.09</v>
      </c>
      <c r="P49" s="188">
        <v>0</v>
      </c>
      <c r="Q49" s="188">
        <v>-1.6155088645528259</v>
      </c>
      <c r="R49" s="188">
        <v>3.7432322034312859</v>
      </c>
    </row>
    <row r="50" spans="1:18" ht="20.100000000000001" customHeight="1">
      <c r="A50" s="183" t="s">
        <v>751</v>
      </c>
      <c r="B50" s="184">
        <v>20041</v>
      </c>
      <c r="C50" s="184">
        <v>2004187000</v>
      </c>
      <c r="D50" s="184">
        <v>1080</v>
      </c>
      <c r="E50" s="184">
        <v>1080000000</v>
      </c>
      <c r="F50" s="185">
        <v>1.8557287037037038</v>
      </c>
      <c r="G50" s="186">
        <v>1124</v>
      </c>
      <c r="H50" s="186">
        <v>112484000</v>
      </c>
      <c r="I50" s="186">
        <v>1.64</v>
      </c>
      <c r="J50" s="186">
        <v>871.97243221316171</v>
      </c>
      <c r="K50" s="183" t="s">
        <v>2331</v>
      </c>
      <c r="L50" s="220">
        <v>871.97243221316171</v>
      </c>
      <c r="M50" s="186">
        <v>39.963827940054905</v>
      </c>
      <c r="N50" s="186">
        <v>19.272679369239441</v>
      </c>
      <c r="O50" s="188">
        <v>56.51</v>
      </c>
      <c r="P50" s="188">
        <v>0</v>
      </c>
      <c r="Q50" s="188">
        <v>-1.4954317454041455</v>
      </c>
      <c r="R50" s="188">
        <v>0.91713910133480514</v>
      </c>
    </row>
    <row r="51" spans="1:18" ht="20.100000000000001" customHeight="1">
      <c r="A51" s="177" t="s">
        <v>2214</v>
      </c>
      <c r="B51" s="178"/>
      <c r="C51" s="178"/>
      <c r="D51" s="178"/>
      <c r="E51" s="178"/>
      <c r="F51" s="179"/>
      <c r="G51" s="180"/>
      <c r="H51" s="180"/>
      <c r="I51" s="180"/>
      <c r="J51" s="180"/>
      <c r="K51" s="181"/>
      <c r="L51" s="180"/>
      <c r="M51" s="180"/>
      <c r="N51" s="180"/>
      <c r="O51" s="182"/>
      <c r="P51" s="182"/>
      <c r="Q51" s="182"/>
      <c r="R51" s="182"/>
    </row>
    <row r="52" spans="1:18" ht="20.100000000000001" customHeight="1">
      <c r="A52" s="183" t="s">
        <v>403</v>
      </c>
      <c r="B52" s="184">
        <v>2193</v>
      </c>
      <c r="C52" s="184">
        <v>2193688534</v>
      </c>
      <c r="D52" s="184">
        <v>10</v>
      </c>
      <c r="E52" s="184">
        <v>1000000000</v>
      </c>
      <c r="F52" s="185">
        <v>2.1936885340000001</v>
      </c>
      <c r="G52" s="186">
        <v>288</v>
      </c>
      <c r="H52" s="186">
        <v>288393147</v>
      </c>
      <c r="I52" s="186">
        <v>1.57</v>
      </c>
      <c r="J52" s="186">
        <v>682.77984237574537</v>
      </c>
      <c r="K52" s="184">
        <v>45854510373</v>
      </c>
      <c r="L52" s="187">
        <v>5.8377984237574543</v>
      </c>
      <c r="M52" s="186">
        <v>33.560876073109014</v>
      </c>
      <c r="N52" s="186">
        <v>33.560876073109014</v>
      </c>
      <c r="O52" s="188">
        <v>74.959999999999994</v>
      </c>
      <c r="P52" s="188">
        <v>62.088599450525059</v>
      </c>
      <c r="Q52" s="188">
        <v>-2.3929189833950826</v>
      </c>
      <c r="R52" s="188">
        <v>0.31062382689221124</v>
      </c>
    </row>
    <row r="53" spans="1:18" ht="20.100000000000001" customHeight="1">
      <c r="A53" s="183" t="s">
        <v>316</v>
      </c>
      <c r="B53" s="184">
        <v>13894</v>
      </c>
      <c r="C53" s="184">
        <v>13894759000</v>
      </c>
      <c r="D53" s="184">
        <v>50</v>
      </c>
      <c r="E53" s="184">
        <v>5040000000</v>
      </c>
      <c r="F53" s="185">
        <v>2.7568966269841271</v>
      </c>
      <c r="G53" s="186">
        <v>-245</v>
      </c>
      <c r="H53" s="186">
        <v>-245597000</v>
      </c>
      <c r="I53" s="186">
        <v>0.85</v>
      </c>
      <c r="J53" s="186">
        <v>2741.2138088181309</v>
      </c>
      <c r="K53" s="183" t="s">
        <v>2332</v>
      </c>
      <c r="L53" s="187">
        <v>26.204502071608438</v>
      </c>
      <c r="M53" s="186">
        <v>10.057160879575154</v>
      </c>
      <c r="N53" s="186">
        <v>2.2936418718242915</v>
      </c>
      <c r="O53" s="188">
        <v>92.84</v>
      </c>
      <c r="P53" s="188">
        <v>22.994381818103587</v>
      </c>
      <c r="Q53" s="188">
        <v>-1.6781371458968275</v>
      </c>
      <c r="R53" s="188">
        <v>0.3670973827086299</v>
      </c>
    </row>
    <row r="54" spans="1:18" ht="20.100000000000001" customHeight="1">
      <c r="A54" s="177" t="s">
        <v>2216</v>
      </c>
      <c r="B54" s="178"/>
      <c r="C54" s="178"/>
      <c r="D54" s="178"/>
      <c r="E54" s="178"/>
      <c r="F54" s="179"/>
      <c r="G54" s="180"/>
      <c r="H54" s="180"/>
      <c r="I54" s="180"/>
      <c r="J54" s="180"/>
      <c r="K54" s="181"/>
      <c r="L54" s="180"/>
      <c r="M54" s="180"/>
      <c r="N54" s="180"/>
      <c r="O54" s="182"/>
      <c r="P54" s="182"/>
      <c r="Q54" s="182"/>
      <c r="R54" s="182"/>
    </row>
    <row r="55" spans="1:18" ht="20.100000000000001" customHeight="1">
      <c r="A55" s="183" t="s">
        <v>475</v>
      </c>
      <c r="B55" s="184">
        <v>13860</v>
      </c>
      <c r="C55" s="184">
        <v>13860116923</v>
      </c>
      <c r="D55" s="184">
        <v>2</v>
      </c>
      <c r="E55" s="184">
        <v>200000000</v>
      </c>
      <c r="F55" s="185">
        <v>69.300584615000005</v>
      </c>
      <c r="G55" s="186">
        <v>-174</v>
      </c>
      <c r="H55" s="186">
        <v>-174076040</v>
      </c>
      <c r="I55" s="186">
        <v>22.32</v>
      </c>
      <c r="J55" s="186">
        <v>3.328967809819392</v>
      </c>
      <c r="K55" s="184">
        <v>-34014458216</v>
      </c>
      <c r="L55" s="187">
        <v>-0.95671032190180605</v>
      </c>
      <c r="M55" s="186">
        <v>41.405398601491264</v>
      </c>
      <c r="N55" s="186">
        <v>10.351349650372816</v>
      </c>
      <c r="O55" s="188">
        <v>24.72</v>
      </c>
      <c r="P55" s="188">
        <v>27.525613905649237</v>
      </c>
      <c r="Q55" s="188">
        <v>-19.096046246740208</v>
      </c>
      <c r="R55" s="188">
        <v>-5.1517178861904256</v>
      </c>
    </row>
    <row r="56" spans="1:18" ht="20.100000000000001" customHeight="1">
      <c r="A56" s="183" t="s">
        <v>72</v>
      </c>
      <c r="B56" s="184">
        <v>2379</v>
      </c>
      <c r="C56" s="184">
        <v>2379193448</v>
      </c>
      <c r="D56" s="184">
        <v>1</v>
      </c>
      <c r="E56" s="184">
        <v>111600000</v>
      </c>
      <c r="F56" s="185">
        <v>21.318937706093191</v>
      </c>
      <c r="G56" s="186">
        <v>84</v>
      </c>
      <c r="H56" s="186">
        <v>84066155</v>
      </c>
      <c r="I56" s="186">
        <v>16</v>
      </c>
      <c r="J56" s="186">
        <v>7.0646157145900279</v>
      </c>
      <c r="K56" s="184">
        <v>124838240175</v>
      </c>
      <c r="L56" s="187">
        <v>-0.92964002143637381</v>
      </c>
      <c r="M56" s="186">
        <v>46.34451776703289</v>
      </c>
      <c r="N56" s="186">
        <v>27.684897112922872</v>
      </c>
      <c r="O56" s="188">
        <v>52.08</v>
      </c>
      <c r="P56" s="188">
        <v>12.560142828813397</v>
      </c>
      <c r="Q56" s="188">
        <v>6.1120934785974868</v>
      </c>
      <c r="R56" s="188">
        <v>16.048074481050421</v>
      </c>
    </row>
    <row r="57" spans="1:18" ht="20.100000000000001" customHeight="1">
      <c r="A57" s="183" t="s">
        <v>763</v>
      </c>
      <c r="B57" s="184">
        <v>3157</v>
      </c>
      <c r="C57" s="184">
        <v>3157167716</v>
      </c>
      <c r="D57" s="184">
        <v>2</v>
      </c>
      <c r="E57" s="184">
        <v>210492225</v>
      </c>
      <c r="F57" s="185">
        <v>14.998975453843959</v>
      </c>
      <c r="G57" s="186">
        <v>-28</v>
      </c>
      <c r="H57" s="186">
        <v>-28917987</v>
      </c>
      <c r="I57" s="186">
        <v>21</v>
      </c>
      <c r="J57" s="186">
        <v>20.001434462596666</v>
      </c>
      <c r="K57" s="184">
        <v>-76864009446</v>
      </c>
      <c r="L57" s="187">
        <v>-0.79998633845146028</v>
      </c>
      <c r="M57" s="186">
        <v>30.102692474822472</v>
      </c>
      <c r="N57" s="186">
        <v>4.931411972305173</v>
      </c>
      <c r="O57" s="188">
        <v>23.75</v>
      </c>
      <c r="P57" s="188">
        <v>13.81744201004169</v>
      </c>
      <c r="Q57" s="188">
        <v>0</v>
      </c>
      <c r="R57" s="188">
        <v>0</v>
      </c>
    </row>
    <row r="58" spans="1:18" ht="20.100000000000001" customHeight="1">
      <c r="A58" s="183" t="s">
        <v>78</v>
      </c>
      <c r="B58" s="184">
        <v>6825</v>
      </c>
      <c r="C58" s="184">
        <v>6825401407</v>
      </c>
      <c r="D58" s="184">
        <v>3</v>
      </c>
      <c r="E58" s="184">
        <v>335348000</v>
      </c>
      <c r="F58" s="185">
        <v>20.353189543399694</v>
      </c>
      <c r="G58" s="186">
        <v>-244</v>
      </c>
      <c r="H58" s="186">
        <v>-244353964</v>
      </c>
      <c r="I58" s="186">
        <v>9.02</v>
      </c>
      <c r="J58" s="186">
        <v>23.689005078467172</v>
      </c>
      <c r="K58" s="184">
        <v>-218452443816</v>
      </c>
      <c r="L58" s="187">
        <v>-0.77890443213312976</v>
      </c>
      <c r="M58" s="186">
        <v>26.910404727915463</v>
      </c>
      <c r="N58" s="186">
        <v>8.9162451237770455</v>
      </c>
      <c r="O58" s="188">
        <v>49.58</v>
      </c>
      <c r="P58" s="188">
        <v>2.9868246776869745</v>
      </c>
      <c r="Q58" s="188">
        <v>-3.5845226451325729</v>
      </c>
      <c r="R58" s="188">
        <v>4.3575736651182595</v>
      </c>
    </row>
    <row r="59" spans="1:18" ht="20.100000000000001" customHeight="1">
      <c r="A59" s="183" t="s">
        <v>634</v>
      </c>
      <c r="B59" s="184">
        <v>2408</v>
      </c>
      <c r="C59" s="184">
        <v>2408811125</v>
      </c>
      <c r="D59" s="184">
        <v>2</v>
      </c>
      <c r="E59" s="184">
        <v>200000000</v>
      </c>
      <c r="F59" s="185">
        <v>12.044055625</v>
      </c>
      <c r="G59" s="186">
        <v>520</v>
      </c>
      <c r="H59" s="186">
        <v>520774798</v>
      </c>
      <c r="I59" s="186">
        <v>25.68</v>
      </c>
      <c r="J59" s="186">
        <v>23.908553176829088</v>
      </c>
      <c r="K59" s="184">
        <v>154149340208</v>
      </c>
      <c r="L59" s="187">
        <v>-0.75091446823170915</v>
      </c>
      <c r="M59" s="186">
        <v>19.550800800800797</v>
      </c>
      <c r="N59" s="186">
        <v>3.0548126251251246</v>
      </c>
      <c r="O59" s="188">
        <v>34.56</v>
      </c>
      <c r="P59" s="188">
        <v>67.950097492857083</v>
      </c>
      <c r="Q59" s="188">
        <v>-0.36454766857048071</v>
      </c>
      <c r="R59" s="188">
        <v>0</v>
      </c>
    </row>
    <row r="60" spans="1:18" ht="20.100000000000001" customHeight="1">
      <c r="A60" s="183" t="s">
        <v>22</v>
      </c>
      <c r="B60" s="184">
        <v>6246</v>
      </c>
      <c r="C60" s="184">
        <v>6246124497</v>
      </c>
      <c r="D60" s="184">
        <v>4</v>
      </c>
      <c r="E60" s="184">
        <v>400000000</v>
      </c>
      <c r="F60" s="185">
        <v>15.615311242500001</v>
      </c>
      <c r="G60" s="186">
        <v>5</v>
      </c>
      <c r="H60" s="186">
        <v>5617957</v>
      </c>
      <c r="I60" s="186">
        <v>7.32</v>
      </c>
      <c r="J60" s="186">
        <v>37.423825864385428</v>
      </c>
      <c r="K60" s="184">
        <v>3966277642</v>
      </c>
      <c r="L60" s="187">
        <v>-0.61576174135614581</v>
      </c>
      <c r="M60" s="186">
        <v>50.514643184766406</v>
      </c>
      <c r="N60" s="186">
        <v>18.040943994559431</v>
      </c>
      <c r="O60" s="188">
        <v>28.04</v>
      </c>
      <c r="P60" s="188">
        <v>18.423591177382772</v>
      </c>
      <c r="Q60" s="188">
        <v>-4.8735532536616244</v>
      </c>
      <c r="R60" s="188">
        <v>4.5627272775728578</v>
      </c>
    </row>
    <row r="61" spans="1:18" ht="20.100000000000001" customHeight="1">
      <c r="A61" s="183" t="s">
        <v>23</v>
      </c>
      <c r="B61" s="184">
        <v>5228</v>
      </c>
      <c r="C61" s="184">
        <v>5228066628</v>
      </c>
      <c r="D61" s="184">
        <v>4</v>
      </c>
      <c r="E61" s="184">
        <v>469768118</v>
      </c>
      <c r="F61" s="185">
        <v>11.129036704870636</v>
      </c>
      <c r="G61" s="186">
        <v>-49</v>
      </c>
      <c r="H61" s="186">
        <v>-49137165</v>
      </c>
      <c r="I61" s="186">
        <v>5.87</v>
      </c>
      <c r="J61" s="186">
        <v>62.213018220356162</v>
      </c>
      <c r="K61" s="184">
        <v>-2800818405</v>
      </c>
      <c r="L61" s="187">
        <v>-0.46086978063662121</v>
      </c>
      <c r="M61" s="186">
        <v>49.448243753848196</v>
      </c>
      <c r="N61" s="186">
        <v>21.05219228770574</v>
      </c>
      <c r="O61" s="188">
        <v>30.21</v>
      </c>
      <c r="P61" s="188">
        <v>20.320273280154019</v>
      </c>
      <c r="Q61" s="188">
        <v>-1.5256712885096668</v>
      </c>
      <c r="R61" s="188">
        <v>7.402875616782385</v>
      </c>
    </row>
    <row r="62" spans="1:18" ht="20.100000000000001" customHeight="1">
      <c r="A62" s="183" t="s">
        <v>774</v>
      </c>
      <c r="B62" s="184">
        <v>1994</v>
      </c>
      <c r="C62" s="184">
        <v>1994126679</v>
      </c>
      <c r="D62" s="184">
        <v>3</v>
      </c>
      <c r="E62" s="184">
        <v>330000000</v>
      </c>
      <c r="F62" s="185">
        <v>6.0428081181818181</v>
      </c>
      <c r="G62" s="186">
        <v>-76</v>
      </c>
      <c r="H62" s="186">
        <v>-76276556</v>
      </c>
      <c r="I62" s="186">
        <v>9.0299999999999994</v>
      </c>
      <c r="J62" s="186">
        <v>80.915558184054561</v>
      </c>
      <c r="K62" s="184">
        <v>-77878363676</v>
      </c>
      <c r="L62" s="187">
        <v>-0.25531310741768576</v>
      </c>
      <c r="M62" s="186">
        <v>32.70496467087073</v>
      </c>
      <c r="N62" s="186">
        <v>9.9105953548093115</v>
      </c>
      <c r="O62" s="188">
        <v>36.299999999999997</v>
      </c>
      <c r="P62" s="188">
        <v>65.28167824488348</v>
      </c>
      <c r="Q62" s="188">
        <v>0</v>
      </c>
      <c r="R62" s="188">
        <v>0</v>
      </c>
    </row>
    <row r="63" spans="1:18" ht="20.100000000000001" customHeight="1">
      <c r="A63" s="183" t="s">
        <v>547</v>
      </c>
      <c r="B63" s="184">
        <v>10039</v>
      </c>
      <c r="C63" s="184">
        <v>10039494449</v>
      </c>
      <c r="D63" s="184">
        <v>7</v>
      </c>
      <c r="E63" s="184">
        <v>721500000</v>
      </c>
      <c r="F63" s="185">
        <v>13.914753221067221</v>
      </c>
      <c r="G63" s="186">
        <v>-66</v>
      </c>
      <c r="H63" s="186">
        <v>-66130209</v>
      </c>
      <c r="I63" s="186">
        <v>14.8</v>
      </c>
      <c r="J63" s="186">
        <v>76.723261262196644</v>
      </c>
      <c r="K63" s="184">
        <v>-110701969866</v>
      </c>
      <c r="L63" s="187">
        <v>-0.24540523046411017</v>
      </c>
      <c r="M63" s="186">
        <v>21.202504922026353</v>
      </c>
      <c r="N63" s="186">
        <v>1.6325945115905407</v>
      </c>
      <c r="O63" s="188">
        <v>15.62</v>
      </c>
      <c r="P63" s="188">
        <v>22.21995357494685</v>
      </c>
      <c r="Q63" s="188">
        <v>-1.3293220322627519</v>
      </c>
      <c r="R63" s="188">
        <v>0</v>
      </c>
    </row>
    <row r="64" spans="1:18" ht="20.100000000000001" customHeight="1">
      <c r="A64" s="183" t="s">
        <v>225</v>
      </c>
      <c r="B64" s="184">
        <v>6768</v>
      </c>
      <c r="C64" s="184">
        <v>6768948418</v>
      </c>
      <c r="D64" s="184">
        <v>6</v>
      </c>
      <c r="E64" s="184">
        <v>650000000</v>
      </c>
      <c r="F64" s="185">
        <v>10.413766796923078</v>
      </c>
      <c r="G64" s="186">
        <v>-57</v>
      </c>
      <c r="H64" s="186">
        <v>-57755948</v>
      </c>
      <c r="I64" s="186">
        <v>5.81</v>
      </c>
      <c r="J64" s="186">
        <v>92.626064325550303</v>
      </c>
      <c r="K64" s="184">
        <v>-34133765268</v>
      </c>
      <c r="L64" s="187">
        <v>-0.13575940622568952</v>
      </c>
      <c r="M64" s="186">
        <v>91.499114631692038</v>
      </c>
      <c r="N64" s="186">
        <v>23.4613114440236</v>
      </c>
      <c r="O64" s="188">
        <v>11.38</v>
      </c>
      <c r="P64" s="188">
        <v>12.667407535590895</v>
      </c>
      <c r="Q64" s="188">
        <v>-5.0008396876768835</v>
      </c>
      <c r="R64" s="188">
        <v>-5.2552850563109921</v>
      </c>
    </row>
    <row r="65" spans="1:18" ht="20.100000000000001" customHeight="1">
      <c r="A65" s="183" t="s">
        <v>419</v>
      </c>
      <c r="B65" s="184">
        <v>6754</v>
      </c>
      <c r="C65" s="184">
        <v>6754555404</v>
      </c>
      <c r="D65" s="184">
        <v>8</v>
      </c>
      <c r="E65" s="184">
        <v>813555283</v>
      </c>
      <c r="F65" s="185">
        <v>8.3025155697993291</v>
      </c>
      <c r="G65" s="186">
        <v>-393</v>
      </c>
      <c r="H65" s="186">
        <v>-393754363</v>
      </c>
      <c r="I65" s="186">
        <v>3.57</v>
      </c>
      <c r="J65" s="186">
        <v>145.88319338249372</v>
      </c>
      <c r="K65" s="184">
        <v>-150414166666</v>
      </c>
      <c r="L65" s="187">
        <v>0.44534507633450165</v>
      </c>
      <c r="M65" s="186">
        <v>51.628235250287531</v>
      </c>
      <c r="N65" s="186">
        <v>21.153340295002231</v>
      </c>
      <c r="O65" s="188">
        <v>24.93</v>
      </c>
      <c r="P65" s="188">
        <v>10.590985687234088</v>
      </c>
      <c r="Q65" s="188">
        <v>-4.8266579786979724</v>
      </c>
      <c r="R65" s="188">
        <v>1.2401916143307368</v>
      </c>
    </row>
    <row r="66" spans="1:18" ht="20.100000000000001" customHeight="1">
      <c r="A66" s="183" t="s">
        <v>522</v>
      </c>
      <c r="B66" s="184">
        <v>5500</v>
      </c>
      <c r="C66" s="184">
        <v>5500889819</v>
      </c>
      <c r="D66" s="184">
        <v>8</v>
      </c>
      <c r="E66" s="184">
        <v>815000000</v>
      </c>
      <c r="F66" s="185">
        <v>6.7495580601226992</v>
      </c>
      <c r="G66" s="186">
        <v>-223</v>
      </c>
      <c r="H66" s="186">
        <v>-223530864</v>
      </c>
      <c r="I66" s="186">
        <v>3.37</v>
      </c>
      <c r="J66" s="186">
        <v>180.1229696982229</v>
      </c>
      <c r="K66" s="184">
        <v>-78906394992</v>
      </c>
      <c r="L66" s="187">
        <v>0.77789418108685082</v>
      </c>
      <c r="M66" s="186">
        <v>39.872707775969992</v>
      </c>
      <c r="N66" s="186">
        <v>16.307855941092022</v>
      </c>
      <c r="O66" s="188">
        <v>34.869999999999997</v>
      </c>
      <c r="P66" s="188">
        <v>1.8249728518080817</v>
      </c>
      <c r="Q66" s="188">
        <v>-5.7414241691148638</v>
      </c>
      <c r="R66" s="188">
        <v>0</v>
      </c>
    </row>
    <row r="67" spans="1:18" ht="20.100000000000001" customHeight="1">
      <c r="A67" s="183" t="s">
        <v>511</v>
      </c>
      <c r="B67" s="184">
        <v>4887</v>
      </c>
      <c r="C67" s="184">
        <v>4887672096</v>
      </c>
      <c r="D67" s="184">
        <v>8</v>
      </c>
      <c r="E67" s="184">
        <v>820000000</v>
      </c>
      <c r="F67" s="185">
        <v>5.9605757268292683</v>
      </c>
      <c r="G67" s="186">
        <v>-492</v>
      </c>
      <c r="H67" s="186">
        <v>-492287088</v>
      </c>
      <c r="I67" s="186">
        <v>1.76</v>
      </c>
      <c r="J67" s="186">
        <v>205.35590526324864</v>
      </c>
      <c r="K67" s="184">
        <v>-88119388752</v>
      </c>
      <c r="L67" s="187">
        <v>1.0132283440316943</v>
      </c>
      <c r="M67" s="186">
        <v>37.562603948637275</v>
      </c>
      <c r="N67" s="186">
        <v>45.808053595899118</v>
      </c>
      <c r="O67" s="188">
        <v>72.55</v>
      </c>
      <c r="P67" s="188">
        <v>38.606751960873375</v>
      </c>
      <c r="Q67" s="188">
        <v>-2.9017809093137914</v>
      </c>
      <c r="R67" s="188">
        <v>-9.8733399629333007</v>
      </c>
    </row>
    <row r="68" spans="1:18" ht="20.100000000000001" customHeight="1">
      <c r="A68" s="183" t="s">
        <v>24</v>
      </c>
      <c r="B68" s="184">
        <v>6655</v>
      </c>
      <c r="C68" s="184">
        <v>6655755186</v>
      </c>
      <c r="D68" s="184">
        <v>10</v>
      </c>
      <c r="E68" s="184">
        <v>1000000000</v>
      </c>
      <c r="F68" s="185">
        <v>6.6557551860000004</v>
      </c>
      <c r="G68" s="186">
        <v>-17</v>
      </c>
      <c r="H68" s="186">
        <v>-17216026</v>
      </c>
      <c r="I68" s="186">
        <v>2.0299999999999998</v>
      </c>
      <c r="J68" s="186">
        <v>223.22460333842525</v>
      </c>
      <c r="K68" s="184">
        <v>-3563717382</v>
      </c>
      <c r="L68" s="187">
        <v>1.2536886620396797</v>
      </c>
      <c r="M68" s="186">
        <v>57.035630158159805</v>
      </c>
      <c r="N68" s="186">
        <v>28.517815079079902</v>
      </c>
      <c r="O68" s="188">
        <v>33.880000000000003</v>
      </c>
      <c r="P68" s="188">
        <v>6.2607413714538058</v>
      </c>
      <c r="Q68" s="188">
        <v>-0.46254171227106955</v>
      </c>
      <c r="R68" s="188">
        <v>2.1063396099396026</v>
      </c>
    </row>
    <row r="69" spans="1:18" ht="20.100000000000001" customHeight="1">
      <c r="A69" s="183" t="s">
        <v>731</v>
      </c>
      <c r="B69" s="184">
        <v>8948</v>
      </c>
      <c r="C69" s="184">
        <v>8948062095</v>
      </c>
      <c r="D69" s="184">
        <v>12</v>
      </c>
      <c r="E69" s="184">
        <v>1240500000</v>
      </c>
      <c r="F69" s="185">
        <v>7.2132705320435306</v>
      </c>
      <c r="G69" s="186">
        <v>-82</v>
      </c>
      <c r="H69" s="186">
        <v>-82420523</v>
      </c>
      <c r="I69" s="186">
        <v>3.22</v>
      </c>
      <c r="J69" s="186">
        <v>256.85806753501305</v>
      </c>
      <c r="K69" s="184">
        <v>-26786669975</v>
      </c>
      <c r="L69" s="187">
        <v>1.495400653564642</v>
      </c>
      <c r="M69" s="186">
        <v>47.426183960594997</v>
      </c>
      <c r="N69" s="186">
        <v>12.743835539592906</v>
      </c>
      <c r="O69" s="188">
        <v>20.92</v>
      </c>
      <c r="P69" s="188">
        <v>20.064725677726244</v>
      </c>
      <c r="Q69" s="188">
        <v>-2.0944520012425549</v>
      </c>
      <c r="R69" s="188">
        <v>0</v>
      </c>
    </row>
    <row r="70" spans="1:18" ht="20.100000000000001" customHeight="1">
      <c r="A70" s="183" t="s">
        <v>445</v>
      </c>
      <c r="B70" s="184">
        <v>1936</v>
      </c>
      <c r="C70" s="184">
        <v>1936877995</v>
      </c>
      <c r="D70" s="184">
        <v>7</v>
      </c>
      <c r="E70" s="184">
        <v>700000000</v>
      </c>
      <c r="F70" s="185">
        <v>2.7669685642857145</v>
      </c>
      <c r="G70" s="186">
        <v>-73</v>
      </c>
      <c r="H70" s="186">
        <v>-73334422</v>
      </c>
      <c r="I70" s="186">
        <v>2.57</v>
      </c>
      <c r="J70" s="186">
        <v>378.47666393927926</v>
      </c>
      <c r="K70" s="184">
        <v>-20313634894</v>
      </c>
      <c r="L70" s="187">
        <v>2.7947666393927921</v>
      </c>
      <c r="M70" s="186">
        <v>58.14315192863743</v>
      </c>
      <c r="N70" s="186">
        <v>41.530822806169596</v>
      </c>
      <c r="O70" s="188">
        <v>35.479999999999997</v>
      </c>
      <c r="P70" s="188">
        <v>41.319308031139713</v>
      </c>
      <c r="Q70" s="188">
        <v>-2.9015908020163872</v>
      </c>
      <c r="R70" s="188">
        <v>0</v>
      </c>
    </row>
    <row r="71" spans="1:18" ht="20.100000000000001" customHeight="1">
      <c r="A71" s="183" t="s">
        <v>772</v>
      </c>
      <c r="B71" s="184">
        <v>4233</v>
      </c>
      <c r="C71" s="184">
        <v>4233251169</v>
      </c>
      <c r="D71" s="184">
        <v>10</v>
      </c>
      <c r="E71" s="184">
        <v>1083000000</v>
      </c>
      <c r="F71" s="185">
        <v>3.9088191772853187</v>
      </c>
      <c r="G71" s="186">
        <v>56</v>
      </c>
      <c r="H71" s="186">
        <v>56068529</v>
      </c>
      <c r="I71" s="186">
        <v>15.01</v>
      </c>
      <c r="J71" s="186">
        <v>414.59865686297053</v>
      </c>
      <c r="K71" s="184">
        <v>101259763374</v>
      </c>
      <c r="L71" s="187">
        <v>2.8374760559831076</v>
      </c>
      <c r="M71" s="186">
        <v>7.4994368213550349</v>
      </c>
      <c r="N71" s="186">
        <v>0.40733457288333252</v>
      </c>
      <c r="O71" s="188">
        <v>27.27</v>
      </c>
      <c r="P71" s="188">
        <v>24.245269193079842</v>
      </c>
      <c r="Q71" s="188">
        <v>0</v>
      </c>
      <c r="R71" s="188">
        <v>0</v>
      </c>
    </row>
    <row r="72" spans="1:18" ht="20.100000000000001" customHeight="1">
      <c r="A72" s="183" t="s">
        <v>77</v>
      </c>
      <c r="B72" s="184">
        <v>2595</v>
      </c>
      <c r="C72" s="184">
        <v>2595983504</v>
      </c>
      <c r="D72" s="184">
        <v>9</v>
      </c>
      <c r="E72" s="184">
        <v>990000000</v>
      </c>
      <c r="F72" s="185">
        <v>2.6222055595959595</v>
      </c>
      <c r="G72" s="186">
        <v>-53</v>
      </c>
      <c r="H72" s="186">
        <v>-53669125</v>
      </c>
      <c r="I72" s="186">
        <v>2.94</v>
      </c>
      <c r="J72" s="186">
        <v>565.3171579228956</v>
      </c>
      <c r="K72" s="184">
        <v>-17120450875</v>
      </c>
      <c r="L72" s="187">
        <v>4.1483377992990516</v>
      </c>
      <c r="M72" s="186">
        <v>49.130501888465943</v>
      </c>
      <c r="N72" s="186">
        <v>16.54225652810301</v>
      </c>
      <c r="O72" s="188">
        <v>25.78</v>
      </c>
      <c r="P72" s="188">
        <v>14.487175620352568</v>
      </c>
      <c r="Q72" s="188">
        <v>-1.4089312652489694</v>
      </c>
      <c r="R72" s="188">
        <v>-9.6853186534633942</v>
      </c>
    </row>
    <row r="73" spans="1:18" ht="20.100000000000001" customHeight="1">
      <c r="A73" s="183" t="s">
        <v>174</v>
      </c>
      <c r="B73" s="184">
        <v>14150</v>
      </c>
      <c r="C73" s="184">
        <v>14150616391</v>
      </c>
      <c r="D73" s="184">
        <v>24</v>
      </c>
      <c r="E73" s="184">
        <v>2400156000</v>
      </c>
      <c r="F73" s="185">
        <v>5.8957069419654387</v>
      </c>
      <c r="G73" s="186">
        <v>13</v>
      </c>
      <c r="H73" s="186">
        <v>13770039</v>
      </c>
      <c r="I73" s="186">
        <v>1.57</v>
      </c>
      <c r="J73" s="186">
        <v>635.01594967264145</v>
      </c>
      <c r="K73" s="184">
        <v>220320624</v>
      </c>
      <c r="L73" s="187">
        <v>5.1061379668913389</v>
      </c>
      <c r="M73" s="186">
        <v>15.117546628941781</v>
      </c>
      <c r="N73" s="186">
        <v>6.298568355115993</v>
      </c>
      <c r="O73" s="188">
        <v>68.900000000000006</v>
      </c>
      <c r="P73" s="188">
        <v>29.912930970065197</v>
      </c>
      <c r="Q73" s="188">
        <v>-2.624156361126091</v>
      </c>
      <c r="R73" s="188">
        <v>-0.82611089867717924</v>
      </c>
    </row>
    <row r="74" spans="1:18" ht="20.100000000000001" customHeight="1">
      <c r="A74" s="183" t="s">
        <v>107</v>
      </c>
      <c r="B74" s="184">
        <v>1367</v>
      </c>
      <c r="C74" s="184">
        <v>1367528517</v>
      </c>
      <c r="D74" s="184">
        <v>10</v>
      </c>
      <c r="E74" s="184">
        <v>1000000000</v>
      </c>
      <c r="F74" s="185">
        <v>1.367528517</v>
      </c>
      <c r="G74" s="186">
        <v>32</v>
      </c>
      <c r="H74" s="186">
        <v>32367219</v>
      </c>
      <c r="I74" s="186">
        <v>12.18</v>
      </c>
      <c r="J74" s="186">
        <v>1095.869265505781</v>
      </c>
      <c r="K74" s="184">
        <v>42239220795</v>
      </c>
      <c r="L74" s="187">
        <v>9.9686926550578097</v>
      </c>
      <c r="M74" s="186">
        <v>10.422081263573132</v>
      </c>
      <c r="N74" s="186">
        <v>0.80169855873639473</v>
      </c>
      <c r="O74" s="188">
        <v>29.41</v>
      </c>
      <c r="P74" s="188">
        <v>84.668967591995113</v>
      </c>
      <c r="Q74" s="188">
        <v>5.2306616918202131</v>
      </c>
      <c r="R74" s="188">
        <v>27.074843851658414</v>
      </c>
    </row>
    <row r="75" spans="1:18" ht="20.100000000000001" customHeight="1">
      <c r="A75" s="183" t="s">
        <v>26</v>
      </c>
      <c r="B75" s="184">
        <v>8135</v>
      </c>
      <c r="C75" s="184">
        <v>8135775636</v>
      </c>
      <c r="D75" s="184">
        <v>50</v>
      </c>
      <c r="E75" s="184">
        <v>5000000000</v>
      </c>
      <c r="F75" s="185">
        <v>1.6271551272</v>
      </c>
      <c r="G75" s="186">
        <v>1715</v>
      </c>
      <c r="H75" s="186">
        <v>1715491599</v>
      </c>
      <c r="I75" s="186">
        <v>10.5</v>
      </c>
      <c r="J75" s="186">
        <v>4608.2716512567304</v>
      </c>
      <c r="K75" s="184">
        <v>2701899268425</v>
      </c>
      <c r="L75" s="187">
        <v>45.092716512567307</v>
      </c>
      <c r="M75" s="186">
        <v>0.77630522380637002</v>
      </c>
      <c r="N75" s="186">
        <v>9.1330026330161181E-3</v>
      </c>
      <c r="O75" s="188">
        <v>65.430000000000007</v>
      </c>
      <c r="P75" s="188">
        <v>40.280426802602889</v>
      </c>
      <c r="Q75" s="188">
        <v>6.5032276497829322</v>
      </c>
      <c r="R75" s="188">
        <v>31.471492833380683</v>
      </c>
    </row>
    <row r="76" spans="1:18" ht="20.100000000000001" customHeight="1">
      <c r="A76" s="183" t="s">
        <v>165</v>
      </c>
      <c r="B76" s="184">
        <v>10580</v>
      </c>
      <c r="C76" s="184">
        <v>10580143341</v>
      </c>
      <c r="D76" s="184">
        <v>37264000</v>
      </c>
      <c r="E76" s="184">
        <v>37264000</v>
      </c>
      <c r="F76" s="185">
        <v>283.9239840328467</v>
      </c>
      <c r="G76" s="186">
        <v>25</v>
      </c>
      <c r="H76" s="186">
        <v>25223013</v>
      </c>
      <c r="I76" s="186">
        <v>245.2</v>
      </c>
      <c r="J76" s="186">
        <v>-0.80452514362584004</v>
      </c>
      <c r="K76" s="184">
        <v>66462639255</v>
      </c>
      <c r="L76" s="189">
        <v>196868.59588991074</v>
      </c>
      <c r="M76" s="186">
        <v>45.113045889949383</v>
      </c>
      <c r="N76" s="186">
        <v>4.4672822032512194</v>
      </c>
      <c r="O76" s="188">
        <v>9.0299999999999994</v>
      </c>
      <c r="P76" s="188">
        <v>19.320531940060764</v>
      </c>
      <c r="Q76" s="188">
        <v>27.842338714449113</v>
      </c>
      <c r="R76" s="188">
        <v>171.54513383519372</v>
      </c>
    </row>
    <row r="77" spans="1:18" ht="20.100000000000001" customHeight="1">
      <c r="A77" s="177" t="s">
        <v>2218</v>
      </c>
      <c r="B77" s="178"/>
      <c r="C77" s="178"/>
      <c r="D77" s="178"/>
      <c r="E77" s="178"/>
      <c r="F77" s="179"/>
      <c r="G77" s="180"/>
      <c r="H77" s="180"/>
      <c r="I77" s="180"/>
      <c r="J77" s="180"/>
      <c r="K77" s="181"/>
      <c r="L77" s="180"/>
      <c r="M77" s="180"/>
      <c r="N77" s="180"/>
      <c r="O77" s="182"/>
      <c r="P77" s="182"/>
      <c r="Q77" s="182"/>
      <c r="R77" s="182"/>
    </row>
    <row r="78" spans="1:18" ht="20.100000000000001" customHeight="1">
      <c r="A78" s="183" t="s">
        <v>161</v>
      </c>
      <c r="B78" s="184">
        <v>11386</v>
      </c>
      <c r="C78" s="184">
        <v>11386108733</v>
      </c>
      <c r="D78" s="184">
        <v>1</v>
      </c>
      <c r="E78" s="184">
        <v>100023579</v>
      </c>
      <c r="F78" s="185">
        <v>113.83424635305241</v>
      </c>
      <c r="G78" s="186">
        <v>-796</v>
      </c>
      <c r="H78" s="186">
        <v>-796663172</v>
      </c>
      <c r="I78" s="186">
        <v>149</v>
      </c>
      <c r="J78" s="186">
        <v>0.31770539012294191</v>
      </c>
      <c r="K78" s="183" t="s">
        <v>2333</v>
      </c>
      <c r="L78" s="187">
        <v>-0.98682294609877053</v>
      </c>
      <c r="M78" s="186">
        <v>31.529104774910103</v>
      </c>
      <c r="N78" s="186">
        <v>2.0077498267390603</v>
      </c>
      <c r="O78" s="188">
        <v>8.2899999999999991</v>
      </c>
      <c r="P78" s="188">
        <v>54.512083255061555</v>
      </c>
      <c r="Q78" s="188">
        <v>-49.032411187997127</v>
      </c>
      <c r="R78" s="188">
        <v>-131.08319229578171</v>
      </c>
    </row>
    <row r="79" spans="1:18" ht="20.100000000000001" customHeight="1">
      <c r="A79" s="183" t="s">
        <v>544</v>
      </c>
      <c r="B79" s="184">
        <v>5548</v>
      </c>
      <c r="C79" s="184">
        <v>5548282822</v>
      </c>
      <c r="D79" s="184">
        <v>1</v>
      </c>
      <c r="E79" s="184">
        <v>179000000</v>
      </c>
      <c r="F79" s="185">
        <v>30.995993418994413</v>
      </c>
      <c r="G79" s="186">
        <v>16</v>
      </c>
      <c r="H79" s="186">
        <v>16821625</v>
      </c>
      <c r="I79" s="186">
        <v>46.1</v>
      </c>
      <c r="J79" s="186">
        <v>7.6624098918366208</v>
      </c>
      <c r="K79" s="183" t="s">
        <v>2334</v>
      </c>
      <c r="L79" s="187">
        <v>-0.95160664864895739</v>
      </c>
      <c r="M79" s="186">
        <v>17.789372020758275</v>
      </c>
      <c r="N79" s="186">
        <v>1.9486660116944108</v>
      </c>
      <c r="O79" s="188">
        <v>26.39</v>
      </c>
      <c r="P79" s="188">
        <v>11.760795198153888</v>
      </c>
      <c r="Q79" s="188">
        <v>11.615137948390526</v>
      </c>
      <c r="R79" s="188">
        <v>0</v>
      </c>
    </row>
    <row r="80" spans="1:18" ht="20.100000000000001" customHeight="1">
      <c r="A80" s="183" t="s">
        <v>481</v>
      </c>
      <c r="B80" s="184">
        <v>4515</v>
      </c>
      <c r="C80" s="184">
        <v>4515514494</v>
      </c>
      <c r="D80" s="184">
        <v>1</v>
      </c>
      <c r="E80" s="184">
        <v>146250000</v>
      </c>
      <c r="F80" s="185">
        <v>30.875312779487178</v>
      </c>
      <c r="G80" s="186">
        <v>12</v>
      </c>
      <c r="H80" s="186">
        <v>12888411</v>
      </c>
      <c r="I80" s="186">
        <v>70</v>
      </c>
      <c r="J80" s="186">
        <v>6.0930455527400635</v>
      </c>
      <c r="K80" s="184">
        <v>86416795755</v>
      </c>
      <c r="L80" s="187">
        <v>-0.9514174962141092</v>
      </c>
      <c r="M80" s="186">
        <v>26.249094108900227</v>
      </c>
      <c r="N80" s="186">
        <v>2.6788206770149485</v>
      </c>
      <c r="O80" s="188">
        <v>15.54</v>
      </c>
      <c r="P80" s="188">
        <v>56.264483134210856</v>
      </c>
      <c r="Q80" s="188">
        <v>-2.4445107474210204</v>
      </c>
      <c r="R80" s="188">
        <v>0</v>
      </c>
    </row>
    <row r="81" spans="1:18" ht="20.100000000000001" customHeight="1">
      <c r="A81" s="183" t="s">
        <v>101</v>
      </c>
      <c r="B81" s="184">
        <v>4675</v>
      </c>
      <c r="C81" s="184">
        <v>4675184543</v>
      </c>
      <c r="D81" s="184">
        <v>1</v>
      </c>
      <c r="E81" s="184">
        <v>175000000</v>
      </c>
      <c r="F81" s="185">
        <v>26.715340245714287</v>
      </c>
      <c r="G81" s="186">
        <v>-19</v>
      </c>
      <c r="H81" s="186">
        <v>-19232100</v>
      </c>
      <c r="I81" s="186">
        <v>8.93</v>
      </c>
      <c r="J81" s="186">
        <v>8.8258153400127703</v>
      </c>
      <c r="K81" s="183" t="s">
        <v>2335</v>
      </c>
      <c r="L81" s="187">
        <v>-0.94385248377135555</v>
      </c>
      <c r="M81" s="186">
        <v>32.950339184613384</v>
      </c>
      <c r="N81" s="186">
        <v>20.920850275945007</v>
      </c>
      <c r="O81" s="188">
        <v>76.819999999999993</v>
      </c>
      <c r="P81" s="188">
        <v>31.497146926563769</v>
      </c>
      <c r="Q81" s="188">
        <v>-6.8556960695934244</v>
      </c>
      <c r="R81" s="188">
        <v>10.041028651204638</v>
      </c>
    </row>
    <row r="82" spans="1:18" ht="20.100000000000001" customHeight="1">
      <c r="A82" s="183" t="s">
        <v>744</v>
      </c>
      <c r="B82" s="184">
        <v>25145</v>
      </c>
      <c r="C82" s="184">
        <v>25145763000</v>
      </c>
      <c r="D82" s="184">
        <v>3</v>
      </c>
      <c r="E82" s="184">
        <v>322508000</v>
      </c>
      <c r="F82" s="185">
        <v>77.969424014288023</v>
      </c>
      <c r="G82" s="186">
        <v>-820</v>
      </c>
      <c r="H82" s="186">
        <v>-820079000</v>
      </c>
      <c r="I82" s="186">
        <v>143.80000000000001</v>
      </c>
      <c r="J82" s="186">
        <v>5.1947408873216538</v>
      </c>
      <c r="K82" s="183">
        <v>-1320327190</v>
      </c>
      <c r="L82" s="187">
        <v>-0.94228506806494594</v>
      </c>
      <c r="M82" s="186">
        <v>15.37644352166245</v>
      </c>
      <c r="N82" s="186">
        <v>0.30367969387185989</v>
      </c>
      <c r="O82" s="188">
        <v>5.01</v>
      </c>
      <c r="P82" s="188">
        <v>43.228944814451651</v>
      </c>
      <c r="Q82" s="188">
        <v>-65.863912142307299</v>
      </c>
      <c r="R82" s="188">
        <v>77.141710618150796</v>
      </c>
    </row>
    <row r="83" spans="1:18" ht="20.100000000000001" customHeight="1">
      <c r="A83" s="183" t="s">
        <v>540</v>
      </c>
      <c r="B83" s="184">
        <v>2863</v>
      </c>
      <c r="C83" s="184">
        <v>2863294706</v>
      </c>
      <c r="D83" s="184">
        <v>1</v>
      </c>
      <c r="E83" s="184">
        <v>112000000</v>
      </c>
      <c r="F83" s="185">
        <v>25.56513130357143</v>
      </c>
      <c r="G83" s="186">
        <v>-54</v>
      </c>
      <c r="H83" s="186">
        <v>-54281567</v>
      </c>
      <c r="I83" s="186">
        <v>455.5</v>
      </c>
      <c r="J83" s="186">
        <v>5.5714506999825391</v>
      </c>
      <c r="K83" s="184">
        <v>-2311037715025</v>
      </c>
      <c r="L83" s="187">
        <v>-0.94132633303587021</v>
      </c>
      <c r="M83" s="186">
        <v>2.1145848265385978</v>
      </c>
      <c r="N83" s="186">
        <v>4.4215975797478206E-2</v>
      </c>
      <c r="O83" s="188">
        <v>39.67</v>
      </c>
      <c r="P83" s="188">
        <v>58.752858873116907</v>
      </c>
      <c r="Q83" s="188">
        <v>560.79915512005584</v>
      </c>
      <c r="R83" s="188">
        <v>0</v>
      </c>
    </row>
    <row r="84" spans="1:18" ht="20.100000000000001" customHeight="1">
      <c r="A84" s="183" t="s">
        <v>552</v>
      </c>
      <c r="B84" s="184">
        <v>2574</v>
      </c>
      <c r="C84" s="184">
        <v>2574862803</v>
      </c>
      <c r="D84" s="184">
        <v>1</v>
      </c>
      <c r="E84" s="184">
        <v>132500000</v>
      </c>
      <c r="F84" s="185">
        <v>19.432926815094341</v>
      </c>
      <c r="G84" s="186">
        <v>-36</v>
      </c>
      <c r="H84" s="186">
        <v>-36817958</v>
      </c>
      <c r="I84" s="186">
        <v>21.9</v>
      </c>
      <c r="J84" s="186">
        <v>9.1888923827061078</v>
      </c>
      <c r="K84" s="184">
        <v>-82398590004</v>
      </c>
      <c r="L84" s="187">
        <v>-0.92281142134313554</v>
      </c>
      <c r="M84" s="186">
        <v>42.140371188297422</v>
      </c>
      <c r="N84" s="186">
        <v>14.456388057734964</v>
      </c>
      <c r="O84" s="188">
        <v>32.01</v>
      </c>
      <c r="P84" s="188">
        <v>38.835087006455971</v>
      </c>
      <c r="Q84" s="188">
        <v>10.274796890153794</v>
      </c>
      <c r="R84" s="188">
        <v>0</v>
      </c>
    </row>
    <row r="85" spans="1:18" ht="20.100000000000001" customHeight="1">
      <c r="A85" s="183" t="s">
        <v>175</v>
      </c>
      <c r="B85" s="184">
        <v>2503</v>
      </c>
      <c r="C85" s="184">
        <v>2503213131</v>
      </c>
      <c r="D85" s="184">
        <v>1</v>
      </c>
      <c r="E85" s="184">
        <v>129600000</v>
      </c>
      <c r="F85" s="185">
        <v>19.31491613425926</v>
      </c>
      <c r="G85" s="186">
        <v>21</v>
      </c>
      <c r="H85" s="186">
        <v>21111327</v>
      </c>
      <c r="I85" s="186">
        <v>26.12</v>
      </c>
      <c r="J85" s="186">
        <v>9.018164130507671</v>
      </c>
      <c r="K85" s="184">
        <v>57507254748</v>
      </c>
      <c r="L85" s="187">
        <v>-0.92233981294180101</v>
      </c>
      <c r="M85" s="186">
        <v>36.199581440167627</v>
      </c>
      <c r="N85" s="186">
        <v>9.9756342152137414</v>
      </c>
      <c r="O85" s="188">
        <v>31.3</v>
      </c>
      <c r="P85" s="188">
        <v>20.592447511611123</v>
      </c>
      <c r="Q85" s="188">
        <v>-22.887116456819747</v>
      </c>
      <c r="R85" s="188">
        <v>-2.4234210125855782</v>
      </c>
    </row>
    <row r="86" spans="1:18" ht="20.100000000000001" customHeight="1">
      <c r="A86" s="183" t="s">
        <v>234</v>
      </c>
      <c r="B86" s="184">
        <v>7583</v>
      </c>
      <c r="C86" s="184">
        <v>7583767231</v>
      </c>
      <c r="D86" s="184">
        <v>2</v>
      </c>
      <c r="E86" s="184">
        <v>244800000</v>
      </c>
      <c r="F86" s="185">
        <v>30.979441303104576</v>
      </c>
      <c r="G86" s="186">
        <v>116</v>
      </c>
      <c r="H86" s="186">
        <v>116949644</v>
      </c>
      <c r="I86" s="186">
        <v>17.510000000000002</v>
      </c>
      <c r="J86" s="186">
        <v>10.814286656077353</v>
      </c>
      <c r="K86" s="184">
        <v>208287315964</v>
      </c>
      <c r="L86" s="187">
        <v>-0.90316158478625119</v>
      </c>
      <c r="M86" s="186">
        <v>21.013622544795449</v>
      </c>
      <c r="N86" s="186">
        <v>4.7688867430999116</v>
      </c>
      <c r="O86" s="188">
        <v>43.66</v>
      </c>
      <c r="P86" s="188">
        <v>44.477585415830973</v>
      </c>
      <c r="Q86" s="188">
        <v>4.2254449524152804</v>
      </c>
      <c r="R86" s="188">
        <v>-4.1947121501258522</v>
      </c>
    </row>
    <row r="87" spans="1:18" ht="20.100000000000001" customHeight="1">
      <c r="A87" s="183" t="s">
        <v>162</v>
      </c>
      <c r="B87" s="184">
        <v>11759</v>
      </c>
      <c r="C87" s="184">
        <v>11759814183</v>
      </c>
      <c r="D87" s="184">
        <v>3</v>
      </c>
      <c r="E87" s="184">
        <v>314657359</v>
      </c>
      <c r="F87" s="185">
        <v>37.373396320281195</v>
      </c>
      <c r="G87" s="186">
        <v>49</v>
      </c>
      <c r="H87" s="186">
        <v>49521257</v>
      </c>
      <c r="I87" s="186">
        <v>11.22</v>
      </c>
      <c r="J87" s="186">
        <v>11.60254739673041</v>
      </c>
      <c r="K87" s="184">
        <v>58385562003</v>
      </c>
      <c r="L87" s="187">
        <v>-0.87959349582692292</v>
      </c>
      <c r="M87" s="186">
        <v>28.569747178361592</v>
      </c>
      <c r="N87" s="186">
        <v>8.2542157975953057</v>
      </c>
      <c r="O87" s="188">
        <v>37.74</v>
      </c>
      <c r="P87" s="188">
        <v>46.025382095931761</v>
      </c>
      <c r="Q87" s="188">
        <v>-9.3435471187133601</v>
      </c>
      <c r="R87" s="188">
        <v>4.8751821186487732</v>
      </c>
    </row>
    <row r="88" spans="1:18" ht="20.100000000000001" customHeight="1">
      <c r="A88" s="183" t="s">
        <v>159</v>
      </c>
      <c r="B88" s="184">
        <v>10497</v>
      </c>
      <c r="C88" s="184">
        <v>10497610768</v>
      </c>
      <c r="D88" s="184">
        <v>3</v>
      </c>
      <c r="E88" s="184">
        <v>303345000</v>
      </c>
      <c r="F88" s="185">
        <v>34.60617701956518</v>
      </c>
      <c r="G88" s="186">
        <v>128</v>
      </c>
      <c r="H88" s="186">
        <v>128453668</v>
      </c>
      <c r="I88" s="186">
        <v>11.7</v>
      </c>
      <c r="J88" s="186">
        <v>12.133493472654921</v>
      </c>
      <c r="K88" s="184">
        <v>153245225924</v>
      </c>
      <c r="L88" s="187">
        <v>-0.86996541116183246</v>
      </c>
      <c r="M88" s="186">
        <v>33.423237257140258</v>
      </c>
      <c r="N88" s="186">
        <v>10.016568970266455</v>
      </c>
      <c r="O88" s="188">
        <v>33.07</v>
      </c>
      <c r="P88" s="188">
        <v>42.655630642885299</v>
      </c>
      <c r="Q88" s="188">
        <v>-4.8248795455040749</v>
      </c>
      <c r="R88" s="188">
        <v>5.7074270088889989</v>
      </c>
    </row>
    <row r="89" spans="1:18" ht="20.100000000000001" customHeight="1">
      <c r="A89" s="183" t="s">
        <v>31</v>
      </c>
      <c r="B89" s="184">
        <v>1994</v>
      </c>
      <c r="C89" s="184">
        <v>1994719643</v>
      </c>
      <c r="D89" s="184">
        <v>1</v>
      </c>
      <c r="E89" s="184">
        <v>192000000</v>
      </c>
      <c r="F89" s="185">
        <v>10.389164807291667</v>
      </c>
      <c r="G89" s="186">
        <v>73</v>
      </c>
      <c r="H89" s="186">
        <v>73983991</v>
      </c>
      <c r="I89" s="186">
        <v>8.74</v>
      </c>
      <c r="J89" s="186">
        <v>26.721188886893614</v>
      </c>
      <c r="K89" s="184">
        <v>67547383783</v>
      </c>
      <c r="L89" s="187">
        <v>-0.85561880788076239</v>
      </c>
      <c r="M89" s="186">
        <v>25.52410169455532</v>
      </c>
      <c r="N89" s="186">
        <v>14.770892184349144</v>
      </c>
      <c r="O89" s="188">
        <v>89.4</v>
      </c>
      <c r="P89" s="188">
        <v>29.720679517052563</v>
      </c>
      <c r="Q89" s="188">
        <v>-1.5356852962142575</v>
      </c>
      <c r="R89" s="188">
        <v>8.0387000575116652</v>
      </c>
    </row>
    <row r="90" spans="1:18" ht="20.100000000000001" customHeight="1">
      <c r="A90" s="183" t="s">
        <v>766</v>
      </c>
      <c r="B90" s="184">
        <v>5199</v>
      </c>
      <c r="C90" s="184">
        <v>5199468670</v>
      </c>
      <c r="D90" s="184">
        <v>2</v>
      </c>
      <c r="E90" s="184">
        <v>273350000</v>
      </c>
      <c r="F90" s="185">
        <v>19.021286519114689</v>
      </c>
      <c r="G90" s="186">
        <v>13</v>
      </c>
      <c r="H90" s="186">
        <v>13511423</v>
      </c>
      <c r="I90" s="186">
        <v>40</v>
      </c>
      <c r="J90" s="186">
        <v>20.528512258541983</v>
      </c>
      <c r="K90" s="184">
        <v>56126451142</v>
      </c>
      <c r="L90" s="187">
        <v>-0.84228196147588286</v>
      </c>
      <c r="M90" s="186">
        <v>17.675313367940642</v>
      </c>
      <c r="N90" s="186">
        <v>1.6165459454856999</v>
      </c>
      <c r="O90" s="188">
        <v>19.93</v>
      </c>
      <c r="P90" s="188">
        <v>50.381943776062975</v>
      </c>
      <c r="Q90" s="188">
        <v>0</v>
      </c>
      <c r="R90" s="188">
        <v>0</v>
      </c>
    </row>
    <row r="91" spans="1:18" ht="20.100000000000001" customHeight="1">
      <c r="A91" s="183" t="s">
        <v>32</v>
      </c>
      <c r="B91" s="184">
        <v>2705</v>
      </c>
      <c r="C91" s="184">
        <v>2705096261</v>
      </c>
      <c r="D91" s="184">
        <v>2</v>
      </c>
      <c r="E91" s="184">
        <v>284288125</v>
      </c>
      <c r="F91" s="185">
        <v>9.5153332943470641</v>
      </c>
      <c r="G91" s="186">
        <v>10</v>
      </c>
      <c r="H91" s="186">
        <v>10367317</v>
      </c>
      <c r="I91" s="186">
        <v>10.11</v>
      </c>
      <c r="J91" s="186">
        <v>43.769845345625576</v>
      </c>
      <c r="K91" s="184">
        <v>1109302919</v>
      </c>
      <c r="L91" s="187">
        <v>-0.68471939897446776</v>
      </c>
      <c r="M91" s="186">
        <v>38.016044950155575</v>
      </c>
      <c r="N91" s="186">
        <v>13.372364726861376</v>
      </c>
      <c r="O91" s="188">
        <v>34.590000000000003</v>
      </c>
      <c r="P91" s="188">
        <v>39.457952659903924</v>
      </c>
      <c r="Q91" s="188">
        <v>-4.2871521120758871</v>
      </c>
      <c r="R91" s="188">
        <v>13.072353816308784</v>
      </c>
    </row>
    <row r="92" spans="1:18" ht="20.100000000000001" customHeight="1">
      <c r="A92" s="183" t="s">
        <v>451</v>
      </c>
      <c r="B92" s="184">
        <v>4310</v>
      </c>
      <c r="C92" s="184">
        <v>4310209139</v>
      </c>
      <c r="D92" s="184">
        <v>3</v>
      </c>
      <c r="E92" s="184">
        <v>386500000</v>
      </c>
      <c r="F92" s="185">
        <v>11.151899454075032</v>
      </c>
      <c r="G92" s="186">
        <v>-57</v>
      </c>
      <c r="H92" s="186">
        <v>-57974808</v>
      </c>
      <c r="I92" s="186">
        <v>11.42</v>
      </c>
      <c r="J92" s="186">
        <v>50.919406410037773</v>
      </c>
      <c r="K92" s="184">
        <v>-74091804624</v>
      </c>
      <c r="L92" s="187">
        <v>-0.59648129733131261</v>
      </c>
      <c r="M92" s="186">
        <v>33.093726233766361</v>
      </c>
      <c r="N92" s="186">
        <v>6.1160092836382116</v>
      </c>
      <c r="O92" s="188">
        <v>24.47</v>
      </c>
      <c r="P92" s="188">
        <v>43.902153588705914</v>
      </c>
      <c r="Q92" s="188">
        <v>-0.20834933772126973</v>
      </c>
      <c r="R92" s="188">
        <v>3.7942845056101504</v>
      </c>
    </row>
    <row r="93" spans="1:18" ht="20.100000000000001" customHeight="1">
      <c r="A93" s="183" t="s">
        <v>138</v>
      </c>
      <c r="B93" s="184">
        <v>1535</v>
      </c>
      <c r="C93" s="184">
        <v>1535118620</v>
      </c>
      <c r="D93" s="184">
        <v>2</v>
      </c>
      <c r="E93" s="184">
        <v>264000000</v>
      </c>
      <c r="F93" s="185">
        <v>5.8148432575757578</v>
      </c>
      <c r="G93" s="186">
        <v>-72</v>
      </c>
      <c r="H93" s="186">
        <v>-72765098</v>
      </c>
      <c r="I93" s="186">
        <v>11.87</v>
      </c>
      <c r="J93" s="186">
        <v>67.101577713909819</v>
      </c>
      <c r="K93" s="184">
        <v>-93430385832</v>
      </c>
      <c r="L93" s="187">
        <v>-0.48407895671280443</v>
      </c>
      <c r="M93" s="186">
        <v>52.750314908829935</v>
      </c>
      <c r="N93" s="186">
        <v>15.3701383766987</v>
      </c>
      <c r="O93" s="188">
        <v>22.37</v>
      </c>
      <c r="P93" s="188">
        <v>52.184217437209142</v>
      </c>
      <c r="Q93" s="188">
        <v>-6.7997186076477867</v>
      </c>
      <c r="R93" s="188">
        <v>3.0478541972936668</v>
      </c>
    </row>
    <row r="94" spans="1:18" ht="20.100000000000001" customHeight="1">
      <c r="A94" s="183" t="s">
        <v>108</v>
      </c>
      <c r="B94" s="184">
        <v>15078</v>
      </c>
      <c r="C94" s="184">
        <v>15078182984</v>
      </c>
      <c r="D94" s="184">
        <v>7</v>
      </c>
      <c r="E94" s="184">
        <v>750000000</v>
      </c>
      <c r="F94" s="185">
        <v>20.104243978666666</v>
      </c>
      <c r="G94" s="186">
        <v>110</v>
      </c>
      <c r="H94" s="186">
        <v>110116171</v>
      </c>
      <c r="I94" s="186">
        <v>8.3000000000000007</v>
      </c>
      <c r="J94" s="186">
        <v>54.958334031052232</v>
      </c>
      <c r="K94" s="184">
        <v>93268396837</v>
      </c>
      <c r="L94" s="187">
        <v>-0.47772221571017909</v>
      </c>
      <c r="M94" s="186">
        <v>16.270629378451787</v>
      </c>
      <c r="N94" s="186">
        <v>2.4104636116224869</v>
      </c>
      <c r="O94" s="188">
        <v>38.700000000000003</v>
      </c>
      <c r="P94" s="188">
        <v>65.349826723510702</v>
      </c>
      <c r="Q94" s="188">
        <v>-1.4192047556816956</v>
      </c>
      <c r="R94" s="188">
        <v>5.4661536551281564</v>
      </c>
    </row>
    <row r="95" spans="1:18" ht="20.100000000000001" customHeight="1">
      <c r="A95" s="183" t="s">
        <v>160</v>
      </c>
      <c r="B95" s="184">
        <v>1300</v>
      </c>
      <c r="C95" s="184">
        <v>1300173375</v>
      </c>
      <c r="D95" s="184">
        <v>2</v>
      </c>
      <c r="E95" s="184">
        <v>270000000</v>
      </c>
      <c r="F95" s="185">
        <v>4.8154569444444446</v>
      </c>
      <c r="G95" s="186">
        <v>-34</v>
      </c>
      <c r="H95" s="186">
        <v>-34355927</v>
      </c>
      <c r="I95" s="186">
        <v>4.71</v>
      </c>
      <c r="J95" s="186">
        <v>83.104168030667438</v>
      </c>
      <c r="K95" s="184">
        <v>-13158320041</v>
      </c>
      <c r="L95" s="187">
        <v>-0.37700616273579668</v>
      </c>
      <c r="M95" s="186">
        <v>41.250910343136731</v>
      </c>
      <c r="N95" s="186">
        <v>50.927049806341643</v>
      </c>
      <c r="O95" s="188">
        <v>93.77</v>
      </c>
      <c r="P95" s="188">
        <v>48.800290493695904</v>
      </c>
      <c r="Q95" s="188">
        <v>-2.524690553863782</v>
      </c>
      <c r="R95" s="188">
        <v>2.6015916768279812</v>
      </c>
    </row>
    <row r="96" spans="1:18" ht="20.100000000000001" customHeight="1">
      <c r="A96" s="183" t="s">
        <v>114</v>
      </c>
      <c r="B96" s="184">
        <v>1413</v>
      </c>
      <c r="C96" s="184">
        <v>1413319947</v>
      </c>
      <c r="D96" s="184">
        <v>2</v>
      </c>
      <c r="E96" s="184">
        <v>294204950</v>
      </c>
      <c r="F96" s="185">
        <v>4.8038618894753471</v>
      </c>
      <c r="G96" s="186">
        <v>-101</v>
      </c>
      <c r="H96" s="186">
        <v>-101180902</v>
      </c>
      <c r="I96" s="186">
        <v>2.34</v>
      </c>
      <c r="J96" s="186">
        <v>765.81150810928159</v>
      </c>
      <c r="K96" s="184">
        <v>-26914119932</v>
      </c>
      <c r="L96" s="187">
        <v>-0.37550244594403931</v>
      </c>
      <c r="M96" s="186">
        <v>59.199267757274903</v>
      </c>
      <c r="N96" s="186">
        <v>100.60889145011819</v>
      </c>
      <c r="O96" s="188">
        <v>86.34</v>
      </c>
      <c r="P96" s="188">
        <v>50.151909444614752</v>
      </c>
      <c r="Q96" s="188">
        <v>-0.69507979560234912</v>
      </c>
      <c r="R96" s="188">
        <v>3.3184335682878929</v>
      </c>
    </row>
    <row r="97" spans="1:18" ht="20.100000000000001" customHeight="1">
      <c r="A97" s="183" t="s">
        <v>524</v>
      </c>
      <c r="B97" s="184">
        <v>7797</v>
      </c>
      <c r="C97" s="184">
        <v>7797972597</v>
      </c>
      <c r="D97" s="184">
        <v>9</v>
      </c>
      <c r="E97" s="184">
        <v>960000000</v>
      </c>
      <c r="F97" s="185">
        <v>8.1228881218750004</v>
      </c>
      <c r="G97" s="186">
        <v>-282</v>
      </c>
      <c r="H97" s="186">
        <v>-282199228</v>
      </c>
      <c r="I97" s="186">
        <v>6.57</v>
      </c>
      <c r="J97" s="186">
        <v>182.09263990431782</v>
      </c>
      <c r="K97" s="184">
        <v>-173270325992</v>
      </c>
      <c r="L97" s="187">
        <v>0.66197044664992932</v>
      </c>
      <c r="M97" s="186">
        <v>23.287927463881356</v>
      </c>
      <c r="N97" s="186">
        <v>4.0430429624794018</v>
      </c>
      <c r="O97" s="188">
        <v>29.14</v>
      </c>
      <c r="P97" s="188">
        <v>17.080467598135666</v>
      </c>
      <c r="Q97" s="188">
        <v>-1.723911770639095</v>
      </c>
      <c r="R97" s="188">
        <v>0</v>
      </c>
    </row>
    <row r="98" spans="1:18" ht="20.100000000000001" customHeight="1">
      <c r="A98" s="183" t="s">
        <v>455</v>
      </c>
      <c r="B98" s="184">
        <v>2527</v>
      </c>
      <c r="C98" s="184">
        <v>2527222364</v>
      </c>
      <c r="D98" s="184">
        <v>6</v>
      </c>
      <c r="E98" s="184">
        <v>600000000</v>
      </c>
      <c r="F98" s="185">
        <v>4.2120372733333333</v>
      </c>
      <c r="G98" s="186">
        <v>-2</v>
      </c>
      <c r="H98" s="186">
        <v>-2865114</v>
      </c>
      <c r="I98" s="186">
        <v>5.58</v>
      </c>
      <c r="J98" s="186">
        <v>212.67332281173182</v>
      </c>
      <c r="K98" s="184">
        <v>-1770640452</v>
      </c>
      <c r="L98" s="187">
        <v>1.1367332281173181</v>
      </c>
      <c r="M98" s="186">
        <v>39.58710647941966</v>
      </c>
      <c r="N98" s="186">
        <v>10.99641846650546</v>
      </c>
      <c r="O98" s="188">
        <v>27.25</v>
      </c>
      <c r="P98" s="188">
        <v>58.888931555108307</v>
      </c>
      <c r="Q98" s="188">
        <v>-1.1366370014731064</v>
      </c>
      <c r="R98" s="188">
        <v>-2.7284941827199116</v>
      </c>
    </row>
    <row r="99" spans="1:18" ht="20.100000000000001" customHeight="1">
      <c r="A99" s="183" t="s">
        <v>762</v>
      </c>
      <c r="B99" s="184">
        <v>4581</v>
      </c>
      <c r="C99" s="184">
        <v>4581844648</v>
      </c>
      <c r="D99" s="184">
        <v>8</v>
      </c>
      <c r="E99" s="184">
        <v>870000000</v>
      </c>
      <c r="F99" s="185">
        <v>5.2664881011494256</v>
      </c>
      <c r="G99" s="186">
        <v>4</v>
      </c>
      <c r="H99" s="186">
        <v>4586945</v>
      </c>
      <c r="I99" s="186">
        <v>11.03</v>
      </c>
      <c r="J99" s="186">
        <v>246.79321151702214</v>
      </c>
      <c r="K99" s="183" t="s">
        <v>2336</v>
      </c>
      <c r="L99" s="187">
        <v>1.2785582668231923</v>
      </c>
      <c r="M99" s="186">
        <v>19.061779226472996</v>
      </c>
      <c r="N99" s="186">
        <v>1.8258409220759575</v>
      </c>
      <c r="O99" s="188">
        <v>20.100000000000001</v>
      </c>
      <c r="P99" s="188">
        <v>31.112677480950666</v>
      </c>
      <c r="Q99" s="188">
        <v>0</v>
      </c>
      <c r="R99" s="188">
        <v>0</v>
      </c>
    </row>
    <row r="100" spans="1:18" ht="20.100000000000001" customHeight="1">
      <c r="A100" s="183" t="s">
        <v>80</v>
      </c>
      <c r="B100" s="184">
        <v>2545</v>
      </c>
      <c r="C100" s="184">
        <v>2545549000</v>
      </c>
      <c r="D100" s="184">
        <v>10</v>
      </c>
      <c r="E100" s="184">
        <v>1053000000</v>
      </c>
      <c r="F100" s="185">
        <v>2.4174254510921176</v>
      </c>
      <c r="G100" s="186">
        <v>-222</v>
      </c>
      <c r="H100" s="186">
        <v>-222180000</v>
      </c>
      <c r="I100" s="186">
        <v>1.54</v>
      </c>
      <c r="J100" s="186">
        <v>652.38105846715189</v>
      </c>
      <c r="K100" s="183">
        <v>-3688188</v>
      </c>
      <c r="L100" s="187">
        <v>5.2049483235247092</v>
      </c>
      <c r="M100" s="186">
        <v>31.112925928080497</v>
      </c>
      <c r="N100" s="186">
        <v>29.546938203305317</v>
      </c>
      <c r="O100" s="188">
        <v>73.55</v>
      </c>
      <c r="P100" s="188">
        <v>46.504648888745052</v>
      </c>
      <c r="Q100" s="188">
        <v>-2.7437476510748127</v>
      </c>
      <c r="R100" s="188">
        <v>-0.425872926090336</v>
      </c>
    </row>
    <row r="101" spans="1:18" ht="20.100000000000001" customHeight="1">
      <c r="A101" s="183" t="s">
        <v>8</v>
      </c>
      <c r="B101" s="184">
        <v>7531</v>
      </c>
      <c r="C101" s="184">
        <v>7531082000</v>
      </c>
      <c r="D101" s="184">
        <v>21</v>
      </c>
      <c r="E101" s="184">
        <v>2160000000</v>
      </c>
      <c r="F101" s="185">
        <v>3.486612037037037</v>
      </c>
      <c r="G101" s="186">
        <v>255</v>
      </c>
      <c r="H101" s="186">
        <v>255518000</v>
      </c>
      <c r="I101" s="186">
        <v>2.2200000000000002</v>
      </c>
      <c r="J101" s="186">
        <v>928.26886203071479</v>
      </c>
      <c r="K101" s="183" t="s">
        <v>2337</v>
      </c>
      <c r="L101" s="187">
        <v>8.0345583808541718</v>
      </c>
      <c r="M101" s="186">
        <v>29.720836934012731</v>
      </c>
      <c r="N101" s="186">
        <v>6.8798233643547988</v>
      </c>
      <c r="O101" s="188">
        <v>27.57</v>
      </c>
      <c r="P101" s="188">
        <v>53.472121406965769</v>
      </c>
      <c r="Q101" s="188">
        <v>-2.1966457692341868</v>
      </c>
      <c r="R101" s="188">
        <v>1.0532984499585174</v>
      </c>
    </row>
    <row r="102" spans="1:18" ht="20.100000000000001" customHeight="1">
      <c r="A102" s="183" t="s">
        <v>238</v>
      </c>
      <c r="B102" s="184">
        <v>7606</v>
      </c>
      <c r="C102" s="184">
        <v>7606887578</v>
      </c>
      <c r="D102" s="184">
        <v>23</v>
      </c>
      <c r="E102" s="184">
        <v>2344397132</v>
      </c>
      <c r="F102" s="185">
        <v>3.2447094710061264</v>
      </c>
      <c r="G102" s="186">
        <v>-222</v>
      </c>
      <c r="H102" s="186">
        <v>-222958515</v>
      </c>
      <c r="I102" s="186">
        <v>1.57</v>
      </c>
      <c r="J102" s="186">
        <v>1082.6101140697049</v>
      </c>
      <c r="K102" s="184">
        <v>-3656519646</v>
      </c>
      <c r="L102" s="187">
        <v>9.6326930988068309</v>
      </c>
      <c r="M102" s="186">
        <v>33.164270073151798</v>
      </c>
      <c r="N102" s="186">
        <v>14.146182666952605</v>
      </c>
      <c r="O102" s="188">
        <v>31.37</v>
      </c>
      <c r="P102" s="188">
        <v>51.785969540941842</v>
      </c>
      <c r="Q102" s="188">
        <v>-2.4350498171280233</v>
      </c>
      <c r="R102" s="188">
        <v>-7.4674408995157915</v>
      </c>
    </row>
    <row r="103" spans="1:18" ht="20.100000000000001" customHeight="1">
      <c r="A103" s="183" t="s">
        <v>485</v>
      </c>
      <c r="B103" s="184">
        <v>1973</v>
      </c>
      <c r="C103" s="184">
        <v>1973820337</v>
      </c>
      <c r="D103" s="184">
        <v>14</v>
      </c>
      <c r="E103" s="184">
        <v>1482400000</v>
      </c>
      <c r="F103" s="185">
        <v>1.3315031954937939</v>
      </c>
      <c r="G103" s="186">
        <v>80</v>
      </c>
      <c r="H103" s="186">
        <v>80169598</v>
      </c>
      <c r="I103" s="186">
        <v>10.7</v>
      </c>
      <c r="J103" s="186">
        <v>1668.541618467983</v>
      </c>
      <c r="K103" s="184">
        <v>9379842966</v>
      </c>
      <c r="L103" s="187">
        <v>14.771648217646263</v>
      </c>
      <c r="M103" s="186">
        <v>4.699943804745903</v>
      </c>
      <c r="N103" s="186">
        <v>0.26420803003833326</v>
      </c>
      <c r="O103" s="188">
        <v>49.07</v>
      </c>
      <c r="P103" s="188">
        <v>27.257322878498496</v>
      </c>
      <c r="Q103" s="188">
        <v>14.208647314546248</v>
      </c>
      <c r="R103" s="188">
        <v>0</v>
      </c>
    </row>
    <row r="104" spans="1:18" ht="20.100000000000001" customHeight="1">
      <c r="A104" s="183" t="s">
        <v>176</v>
      </c>
      <c r="B104" s="184">
        <v>20072</v>
      </c>
      <c r="C104" s="184">
        <v>2007242303</v>
      </c>
      <c r="D104" s="184">
        <v>850</v>
      </c>
      <c r="E104" s="184">
        <v>850000000</v>
      </c>
      <c r="F104" s="185">
        <v>2.3614615329411763</v>
      </c>
      <c r="G104" s="186">
        <v>2547</v>
      </c>
      <c r="H104" s="186">
        <v>254788867</v>
      </c>
      <c r="I104" s="186">
        <v>1.24</v>
      </c>
      <c r="J104" s="186">
        <v>538.91986835881278</v>
      </c>
      <c r="K104" s="184">
        <v>3312255271</v>
      </c>
      <c r="L104" s="220">
        <v>538.91986835881278</v>
      </c>
      <c r="M104" s="186">
        <v>44.372511672743855</v>
      </c>
      <c r="N104" s="186">
        <v>30.889322431426283</v>
      </c>
      <c r="O104" s="188">
        <v>81.58</v>
      </c>
      <c r="P104" s="188">
        <v>0.1546630731356351</v>
      </c>
      <c r="Q104" s="188">
        <v>-32.519054429575171</v>
      </c>
      <c r="R104" s="188">
        <v>-20.085344827206573</v>
      </c>
    </row>
    <row r="105" spans="1:18" ht="20.100000000000001" customHeight="1">
      <c r="A105" s="183" t="s">
        <v>554</v>
      </c>
      <c r="B105" s="184">
        <v>3279</v>
      </c>
      <c r="C105" s="184">
        <v>3279541734</v>
      </c>
      <c r="D105" s="184">
        <v>1891070</v>
      </c>
      <c r="E105" s="184">
        <v>1891070</v>
      </c>
      <c r="F105" s="185">
        <v>1734.2254564875971</v>
      </c>
      <c r="G105" s="186">
        <v>-614</v>
      </c>
      <c r="H105" s="186">
        <v>-614132063</v>
      </c>
      <c r="I105" s="186">
        <v>13037.5</v>
      </c>
      <c r="J105" s="186">
        <v>-0.99913506101459482</v>
      </c>
      <c r="K105" s="183" t="s">
        <v>2338</v>
      </c>
      <c r="L105" s="189">
        <v>1634.6610320696716</v>
      </c>
      <c r="M105" s="186">
        <v>5.4814903432918074</v>
      </c>
      <c r="N105" s="186">
        <v>0.23546859659750982</v>
      </c>
      <c r="O105" s="188">
        <v>32.130000000000003</v>
      </c>
      <c r="P105" s="188">
        <v>23.985322030848558</v>
      </c>
      <c r="Q105" s="188">
        <v>-9526.7399169584678</v>
      </c>
      <c r="R105" s="188">
        <v>13797.112240753031</v>
      </c>
    </row>
    <row r="106" spans="1:18" ht="20.100000000000001" customHeight="1">
      <c r="A106" s="183" t="s">
        <v>79</v>
      </c>
      <c r="B106" s="184">
        <v>6239</v>
      </c>
      <c r="C106" s="184">
        <v>6239033292</v>
      </c>
      <c r="D106" s="184">
        <v>46000000</v>
      </c>
      <c r="E106" s="184">
        <v>46000000</v>
      </c>
      <c r="F106" s="185">
        <v>135.63115852173914</v>
      </c>
      <c r="G106" s="186">
        <v>-47</v>
      </c>
      <c r="H106" s="186">
        <v>-47850125</v>
      </c>
      <c r="I106" s="186">
        <v>77</v>
      </c>
      <c r="J106" s="186">
        <v>-0.49126734039552872</v>
      </c>
      <c r="K106" s="184">
        <v>-38040849375</v>
      </c>
      <c r="L106" s="189">
        <v>508731.65960447129</v>
      </c>
      <c r="M106" s="186">
        <v>34.385184730536636</v>
      </c>
      <c r="N106" s="186">
        <v>9.006072480496762</v>
      </c>
      <c r="O106" s="188">
        <v>31.81</v>
      </c>
      <c r="P106" s="188">
        <v>18.951677649315446</v>
      </c>
      <c r="Q106" s="188">
        <v>-46.342250704519472</v>
      </c>
      <c r="R106" s="188">
        <v>95.594755743914561</v>
      </c>
    </row>
    <row r="107" spans="1:18" ht="20.100000000000001" customHeight="1">
      <c r="A107" s="183" t="s">
        <v>550</v>
      </c>
      <c r="B107" s="184">
        <v>832</v>
      </c>
      <c r="C107" s="184">
        <v>832617284</v>
      </c>
      <c r="D107" s="184">
        <v>39000000</v>
      </c>
      <c r="E107" s="184">
        <v>39000000</v>
      </c>
      <c r="F107" s="185">
        <v>21.349161128205129</v>
      </c>
      <c r="G107" s="186">
        <v>-34</v>
      </c>
      <c r="H107" s="186">
        <v>-34585163</v>
      </c>
      <c r="I107" s="186">
        <v>1256</v>
      </c>
      <c r="J107" s="186">
        <v>1.7401545029660952</v>
      </c>
      <c r="K107" s="183" t="s">
        <v>2339</v>
      </c>
      <c r="L107" s="189">
        <v>2740153.5029660952</v>
      </c>
      <c r="M107" s="186">
        <v>2.3515311983640492</v>
      </c>
      <c r="N107" s="186">
        <v>3.5468042207602551E-2</v>
      </c>
      <c r="O107" s="188">
        <v>26.18</v>
      </c>
      <c r="P107" s="188">
        <v>15.489860437091497</v>
      </c>
      <c r="Q107" s="188">
        <v>5333.902151441348</v>
      </c>
      <c r="R107" s="188">
        <v>0</v>
      </c>
    </row>
    <row r="108" spans="1:18" ht="20.100000000000001" customHeight="1">
      <c r="A108" s="183" t="s">
        <v>30</v>
      </c>
      <c r="B108" s="184">
        <v>2031</v>
      </c>
      <c r="C108" s="184">
        <v>2031267319</v>
      </c>
      <c r="D108" s="184">
        <v>83895000</v>
      </c>
      <c r="E108" s="184">
        <v>83895000</v>
      </c>
      <c r="F108" s="185">
        <v>24.212018821145481</v>
      </c>
      <c r="G108" s="186">
        <v>41</v>
      </c>
      <c r="H108" s="186">
        <v>41940809</v>
      </c>
      <c r="I108" s="186">
        <v>15.84</v>
      </c>
      <c r="J108" s="186">
        <v>4.1420743110966178</v>
      </c>
      <c r="K108" s="184">
        <v>67063353591</v>
      </c>
      <c r="L108" s="189">
        <v>5197520.979872901</v>
      </c>
      <c r="M108" s="186">
        <v>59.983483851687737</v>
      </c>
      <c r="N108" s="186">
        <v>44.686426374998312</v>
      </c>
      <c r="O108" s="188">
        <v>49.71</v>
      </c>
      <c r="P108" s="188">
        <v>22.517969335342844</v>
      </c>
      <c r="Q108" s="188">
        <v>16.902826007450464</v>
      </c>
      <c r="R108" s="188">
        <v>6.5862393421333643</v>
      </c>
    </row>
    <row r="109" spans="1:18" ht="20.100000000000001" customHeight="1">
      <c r="A109" s="177" t="s">
        <v>2224</v>
      </c>
      <c r="B109" s="178"/>
      <c r="C109" s="178"/>
      <c r="D109" s="178"/>
      <c r="E109" s="178"/>
      <c r="F109" s="179"/>
      <c r="G109" s="180"/>
      <c r="H109" s="180"/>
      <c r="I109" s="180"/>
      <c r="J109" s="180"/>
      <c r="K109" s="181"/>
      <c r="L109" s="180"/>
      <c r="M109" s="180"/>
      <c r="N109" s="180"/>
      <c r="O109" s="182"/>
      <c r="P109" s="182"/>
      <c r="Q109" s="182"/>
      <c r="R109" s="182"/>
    </row>
    <row r="110" spans="1:18" ht="20.100000000000001" customHeight="1">
      <c r="A110" s="183" t="s">
        <v>650</v>
      </c>
      <c r="B110" s="184">
        <v>8057</v>
      </c>
      <c r="C110" s="184">
        <v>8057302670</v>
      </c>
      <c r="D110" s="184">
        <v>2</v>
      </c>
      <c r="E110" s="184">
        <v>268000000</v>
      </c>
      <c r="F110" s="185">
        <v>30.064562201492539</v>
      </c>
      <c r="G110" s="186">
        <v>-178</v>
      </c>
      <c r="H110" s="186">
        <v>-178534898</v>
      </c>
      <c r="I110" s="186">
        <v>31.66</v>
      </c>
      <c r="J110" s="186">
        <v>12.371224144419536</v>
      </c>
      <c r="K110" s="184">
        <v>-56774097564</v>
      </c>
      <c r="L110" s="187">
        <v>-0.90021474519089895</v>
      </c>
      <c r="M110" s="186">
        <v>17.357668506857252</v>
      </c>
      <c r="N110" s="186">
        <v>2.0239818688033178</v>
      </c>
      <c r="O110" s="188">
        <v>27.04</v>
      </c>
      <c r="P110" s="188">
        <v>0.22537048400226301</v>
      </c>
      <c r="Q110" s="188">
        <v>-22.931872222164245</v>
      </c>
      <c r="R110" s="188">
        <v>0</v>
      </c>
    </row>
    <row r="111" spans="1:18" ht="20.100000000000001" customHeight="1">
      <c r="A111" s="183" t="s">
        <v>418</v>
      </c>
      <c r="B111" s="184">
        <v>2439</v>
      </c>
      <c r="C111" s="184">
        <v>2439015994</v>
      </c>
      <c r="D111" s="184">
        <v>1</v>
      </c>
      <c r="E111" s="184">
        <v>196000000</v>
      </c>
      <c r="F111" s="185">
        <v>12.443959153061224</v>
      </c>
      <c r="G111" s="186">
        <v>-61</v>
      </c>
      <c r="H111" s="186">
        <v>-61738437</v>
      </c>
      <c r="I111" s="186">
        <v>7.08</v>
      </c>
      <c r="J111" s="186">
        <v>22.625921331289149</v>
      </c>
      <c r="K111" s="184">
        <v>-48341196171</v>
      </c>
      <c r="L111" s="187">
        <v>-0.8794595850444431</v>
      </c>
      <c r="M111" s="186">
        <v>46.1637716488354</v>
      </c>
      <c r="N111" s="186">
        <v>29.441180898491965</v>
      </c>
      <c r="O111" s="188">
        <v>56.46</v>
      </c>
      <c r="P111" s="188">
        <v>5.9223515962456015E-2</v>
      </c>
      <c r="Q111" s="188">
        <v>1.3432057301204914</v>
      </c>
      <c r="R111" s="188">
        <v>3.0171085288259647</v>
      </c>
    </row>
    <row r="112" spans="1:18" ht="20.100000000000001" customHeight="1">
      <c r="A112" s="183" t="s">
        <v>469</v>
      </c>
      <c r="B112" s="184">
        <v>443</v>
      </c>
      <c r="C112" s="184">
        <v>443218015</v>
      </c>
      <c r="D112" s="184">
        <v>3</v>
      </c>
      <c r="E112" s="184">
        <v>347500000</v>
      </c>
      <c r="F112" s="185">
        <v>1.275447525179856</v>
      </c>
      <c r="G112" s="186">
        <v>-20</v>
      </c>
      <c r="H112" s="186">
        <v>-20352695</v>
      </c>
      <c r="I112" s="186">
        <v>4.03</v>
      </c>
      <c r="J112" s="186">
        <v>407.09205374921419</v>
      </c>
      <c r="K112" s="184">
        <v>-9667530125</v>
      </c>
      <c r="L112" s="187">
        <v>2.5281733753534366</v>
      </c>
      <c r="M112" s="186">
        <v>25.078386611777916</v>
      </c>
      <c r="N112" s="186">
        <v>14.433603805339807</v>
      </c>
      <c r="O112" s="188">
        <v>96.63</v>
      </c>
      <c r="P112" s="188">
        <v>15.606924946468032</v>
      </c>
      <c r="Q112" s="188">
        <v>4.3658036930927402</v>
      </c>
      <c r="R112" s="188">
        <v>6.8917832112552313</v>
      </c>
    </row>
    <row r="113" spans="1:18" ht="20.100000000000001" customHeight="1">
      <c r="A113" s="183" t="s">
        <v>186</v>
      </c>
      <c r="B113" s="184">
        <v>4100</v>
      </c>
      <c r="C113" s="184">
        <v>4100200245</v>
      </c>
      <c r="D113" s="184">
        <v>11</v>
      </c>
      <c r="E113" s="184">
        <v>1130000000</v>
      </c>
      <c r="F113" s="185">
        <v>3.6284957920353982</v>
      </c>
      <c r="G113" s="186">
        <v>-21</v>
      </c>
      <c r="H113" s="186">
        <v>-21599676</v>
      </c>
      <c r="I113" s="186">
        <v>2.41</v>
      </c>
      <c r="J113" s="186">
        <v>466.13572156278917</v>
      </c>
      <c r="K113" s="184">
        <v>-5270320944</v>
      </c>
      <c r="L113" s="187">
        <v>3.5473388824696293</v>
      </c>
      <c r="M113" s="186">
        <v>18.433889895481688</v>
      </c>
      <c r="N113" s="186">
        <v>8.1565884493281811</v>
      </c>
      <c r="O113" s="188">
        <v>78.7</v>
      </c>
      <c r="P113" s="188">
        <v>0.13580124881339725</v>
      </c>
      <c r="Q113" s="188">
        <v>-2.1509800181690819</v>
      </c>
      <c r="R113" s="188">
        <v>2.4999337101158003</v>
      </c>
    </row>
    <row r="114" spans="1:18" ht="20.100000000000001" customHeight="1">
      <c r="A114" s="183" t="s">
        <v>91</v>
      </c>
      <c r="B114" s="184">
        <v>4663</v>
      </c>
      <c r="C114" s="184">
        <v>4663031329</v>
      </c>
      <c r="D114" s="184">
        <v>52000000</v>
      </c>
      <c r="E114" s="184">
        <v>52000000</v>
      </c>
      <c r="F114" s="185">
        <v>89.673679403846151</v>
      </c>
      <c r="G114" s="186">
        <v>-394</v>
      </c>
      <c r="H114" s="186">
        <v>-394278669</v>
      </c>
      <c r="I114" s="186">
        <v>33.36</v>
      </c>
      <c r="J114" s="186">
        <v>-0.1301795519203984</v>
      </c>
      <c r="K114" s="184">
        <v>-1366569866754</v>
      </c>
      <c r="L114" s="189">
        <v>869819.44807960163</v>
      </c>
      <c r="M114" s="186">
        <v>61.021768258777911</v>
      </c>
      <c r="N114" s="186">
        <v>33.52844409822962</v>
      </c>
      <c r="O114" s="188">
        <v>36.369999999999997</v>
      </c>
      <c r="P114" s="188">
        <v>1.08233001750768</v>
      </c>
      <c r="Q114" s="188">
        <v>-15.735570614535916</v>
      </c>
      <c r="R114" s="188">
        <v>0.68681358211016175</v>
      </c>
    </row>
    <row r="115" spans="1:18" ht="20.100000000000001" customHeight="1">
      <c r="A115" s="183" t="s">
        <v>338</v>
      </c>
      <c r="B115" s="184">
        <v>11840</v>
      </c>
      <c r="C115" s="184">
        <v>11840467894</v>
      </c>
      <c r="D115" s="184">
        <v>85048841</v>
      </c>
      <c r="E115" s="184">
        <v>85048841</v>
      </c>
      <c r="F115" s="185">
        <v>139.21962668485983</v>
      </c>
      <c r="G115" s="186">
        <v>31</v>
      </c>
      <c r="H115" s="186">
        <v>31544883</v>
      </c>
      <c r="I115" s="186">
        <v>15.81</v>
      </c>
      <c r="J115" s="186">
        <v>-8.4180851248715105E-2</v>
      </c>
      <c r="K115" s="184">
        <v>51575883705</v>
      </c>
      <c r="L115" s="189">
        <v>916344.37843415746</v>
      </c>
      <c r="M115" s="186">
        <v>78.723662657275128</v>
      </c>
      <c r="N115" s="186">
        <v>57.851804424703396</v>
      </c>
      <c r="O115" s="188">
        <v>36.54</v>
      </c>
      <c r="P115" s="188">
        <v>23.687258279991955</v>
      </c>
      <c r="Q115" s="188">
        <v>4.2423574577638234</v>
      </c>
      <c r="R115" s="188">
        <v>37.024572691358969</v>
      </c>
    </row>
    <row r="116" spans="1:18" ht="20.100000000000001" customHeight="1">
      <c r="A116" s="177" t="s">
        <v>2226</v>
      </c>
      <c r="B116" s="178"/>
      <c r="C116" s="178"/>
      <c r="D116" s="178"/>
      <c r="E116" s="178"/>
      <c r="F116" s="179"/>
      <c r="G116" s="180"/>
      <c r="H116" s="180"/>
      <c r="I116" s="180"/>
      <c r="J116" s="180"/>
      <c r="K116" s="181"/>
      <c r="L116" s="180"/>
      <c r="M116" s="180"/>
      <c r="N116" s="180"/>
      <c r="O116" s="182"/>
      <c r="P116" s="182"/>
      <c r="Q116" s="182"/>
      <c r="R116" s="182"/>
    </row>
    <row r="117" spans="1:18" ht="20.100000000000001" customHeight="1">
      <c r="A117" s="183" t="s">
        <v>752</v>
      </c>
      <c r="B117" s="184">
        <v>2885</v>
      </c>
      <c r="C117" s="184">
        <v>2885537108</v>
      </c>
      <c r="D117" s="184">
        <v>1</v>
      </c>
      <c r="E117" s="184">
        <v>175740000</v>
      </c>
      <c r="F117" s="185">
        <v>16.419353067030841</v>
      </c>
      <c r="G117" s="186">
        <v>-201</v>
      </c>
      <c r="H117" s="186">
        <v>-201250415</v>
      </c>
      <c r="I117" s="186">
        <v>10.45</v>
      </c>
      <c r="J117" s="186">
        <v>14.987231587527379</v>
      </c>
      <c r="K117" s="184">
        <v>-22097295567</v>
      </c>
      <c r="L117" s="187">
        <v>-0.90864439092841498</v>
      </c>
      <c r="M117" s="186">
        <v>58.990933946579297</v>
      </c>
      <c r="N117" s="186">
        <v>30.515603601694288</v>
      </c>
      <c r="O117" s="188">
        <v>35.14</v>
      </c>
      <c r="P117" s="188">
        <v>54.136818793897994</v>
      </c>
      <c r="Q117" s="188">
        <v>-14.235647520466035</v>
      </c>
      <c r="R117" s="188">
        <v>-3.9286346224560909</v>
      </c>
    </row>
    <row r="118" spans="1:18" ht="20.100000000000001" customHeight="1">
      <c r="A118" s="183" t="s">
        <v>15</v>
      </c>
      <c r="B118" s="184">
        <v>1874</v>
      </c>
      <c r="C118" s="184">
        <v>1874835039</v>
      </c>
      <c r="D118" s="184">
        <v>1</v>
      </c>
      <c r="E118" s="184">
        <v>197281323</v>
      </c>
      <c r="F118" s="185">
        <v>9.5033579990742467</v>
      </c>
      <c r="G118" s="186">
        <v>3</v>
      </c>
      <c r="H118" s="186">
        <v>3624504</v>
      </c>
      <c r="I118" s="186">
        <v>2.0499999999999998</v>
      </c>
      <c r="J118" s="186">
        <v>30.094272153988687</v>
      </c>
      <c r="K118" s="184">
        <v>753896832</v>
      </c>
      <c r="L118" s="187">
        <v>-0.842161055055895</v>
      </c>
      <c r="M118" s="186">
        <v>164.82738344430874</v>
      </c>
      <c r="N118" s="186">
        <v>417.74705516423552</v>
      </c>
      <c r="O118" s="188">
        <v>59.14</v>
      </c>
      <c r="P118" s="188">
        <v>53.819584052075228</v>
      </c>
      <c r="Q118" s="188">
        <v>-3.6389962234231676</v>
      </c>
      <c r="R118" s="188">
        <v>-4.0819695668997547</v>
      </c>
    </row>
    <row r="119" spans="1:18" ht="20.100000000000001" customHeight="1">
      <c r="A119" s="183" t="s">
        <v>672</v>
      </c>
      <c r="B119" s="184">
        <v>620</v>
      </c>
      <c r="C119" s="184">
        <v>620166725</v>
      </c>
      <c r="D119" s="184">
        <v>1</v>
      </c>
      <c r="E119" s="184">
        <v>174710256</v>
      </c>
      <c r="F119" s="185">
        <v>3.5496870029198515</v>
      </c>
      <c r="G119" s="186">
        <v>1</v>
      </c>
      <c r="H119" s="186">
        <v>1111214</v>
      </c>
      <c r="I119" s="186">
        <v>40.700000000000003</v>
      </c>
      <c r="J119" s="186">
        <v>72.527609136075455</v>
      </c>
      <c r="K119" s="184">
        <v>4653764232</v>
      </c>
      <c r="L119" s="187">
        <v>-0.5774275312820113</v>
      </c>
      <c r="M119" s="186">
        <v>7.2283773744307549</v>
      </c>
      <c r="N119" s="186">
        <v>1.0091101187627927</v>
      </c>
      <c r="O119" s="188">
        <v>75.63</v>
      </c>
      <c r="P119" s="188">
        <v>19.043078759373124</v>
      </c>
      <c r="Q119" s="188">
        <v>-14.862754979519934</v>
      </c>
      <c r="R119" s="188">
        <v>52.890815543992886</v>
      </c>
    </row>
    <row r="120" spans="1:18" ht="20.100000000000001" customHeight="1">
      <c r="A120" s="183" t="s">
        <v>125</v>
      </c>
      <c r="B120" s="184">
        <v>4744</v>
      </c>
      <c r="C120" s="184">
        <v>4744517178</v>
      </c>
      <c r="D120" s="184">
        <v>5</v>
      </c>
      <c r="E120" s="184">
        <v>540000000</v>
      </c>
      <c r="F120" s="185">
        <v>8.786142922222222</v>
      </c>
      <c r="G120" s="186">
        <v>502</v>
      </c>
      <c r="H120" s="186">
        <v>502484611</v>
      </c>
      <c r="I120" s="186">
        <v>8.49</v>
      </c>
      <c r="J120" s="186">
        <v>91.190624164708211</v>
      </c>
      <c r="K120" s="184">
        <v>440679003847</v>
      </c>
      <c r="L120" s="187">
        <v>-0.14638310958603509</v>
      </c>
      <c r="M120" s="186">
        <v>14.046736456050674</v>
      </c>
      <c r="N120" s="186">
        <v>3.2515593648265448</v>
      </c>
      <c r="O120" s="188">
        <v>60.13</v>
      </c>
      <c r="P120" s="188">
        <v>2.2395483807479692</v>
      </c>
      <c r="Q120" s="188">
        <v>5.0219803119362982</v>
      </c>
      <c r="R120" s="188">
        <v>13.28268102095393</v>
      </c>
    </row>
    <row r="121" spans="1:18" ht="20.100000000000001" customHeight="1">
      <c r="A121" s="183" t="s">
        <v>131</v>
      </c>
      <c r="B121" s="184">
        <v>5420</v>
      </c>
      <c r="C121" s="184">
        <v>5420476820</v>
      </c>
      <c r="D121" s="184">
        <v>6</v>
      </c>
      <c r="E121" s="184">
        <v>600000000</v>
      </c>
      <c r="F121" s="185">
        <v>9.0341280333333334</v>
      </c>
      <c r="G121" s="186">
        <v>-882</v>
      </c>
      <c r="H121" s="186">
        <v>-882648890</v>
      </c>
      <c r="I121" s="186">
        <v>2.9</v>
      </c>
      <c r="J121" s="186">
        <v>98.622232126803922</v>
      </c>
      <c r="K121" s="183" t="s">
        <v>2340</v>
      </c>
      <c r="L121" s="187">
        <v>-3.7776787319607091E-3</v>
      </c>
      <c r="M121" s="186">
        <v>26.235150904588004</v>
      </c>
      <c r="N121" s="186">
        <v>14.575083835882225</v>
      </c>
      <c r="O121" s="188">
        <v>79.41</v>
      </c>
      <c r="P121" s="188">
        <v>33.234709875584507</v>
      </c>
      <c r="Q121" s="188">
        <v>-4.2690165871530494</v>
      </c>
      <c r="R121" s="188">
        <v>-0.10212115238920738</v>
      </c>
    </row>
    <row r="122" spans="1:18" ht="20.100000000000001" customHeight="1">
      <c r="A122" s="183" t="s">
        <v>438</v>
      </c>
      <c r="B122" s="184">
        <v>13120</v>
      </c>
      <c r="C122" s="184">
        <v>13120657000</v>
      </c>
      <c r="D122" s="184">
        <v>10</v>
      </c>
      <c r="E122" s="184">
        <v>1000000000</v>
      </c>
      <c r="F122" s="185">
        <v>13.120657</v>
      </c>
      <c r="G122" s="186">
        <v>-420</v>
      </c>
      <c r="H122" s="186">
        <v>-420715000</v>
      </c>
      <c r="I122" s="186">
        <v>4.5</v>
      </c>
      <c r="J122" s="186">
        <v>113.32354340182813</v>
      </c>
      <c r="K122" s="183" t="s">
        <v>2341</v>
      </c>
      <c r="L122" s="187">
        <v>0.14323543401828129</v>
      </c>
      <c r="M122" s="186">
        <v>15.718969967335982</v>
      </c>
      <c r="N122" s="186">
        <v>3.9297424918339954</v>
      </c>
      <c r="O122" s="188">
        <v>55.44</v>
      </c>
      <c r="P122" s="188">
        <v>36.360147536214136</v>
      </c>
      <c r="Q122" s="188">
        <v>-2.1597032477054334</v>
      </c>
      <c r="R122" s="188">
        <v>3.9336056963008037</v>
      </c>
    </row>
    <row r="123" spans="1:18" ht="20.100000000000001" customHeight="1">
      <c r="A123" s="183" t="s">
        <v>13</v>
      </c>
      <c r="B123" s="184">
        <v>2897</v>
      </c>
      <c r="C123" s="184">
        <v>2897114703</v>
      </c>
      <c r="D123" s="184">
        <v>5</v>
      </c>
      <c r="E123" s="184">
        <v>590000000</v>
      </c>
      <c r="F123" s="185">
        <v>4.9103639033898308</v>
      </c>
      <c r="G123" s="186">
        <v>-87</v>
      </c>
      <c r="H123" s="186">
        <v>-87697633</v>
      </c>
      <c r="I123" s="186">
        <v>1.52</v>
      </c>
      <c r="J123" s="186">
        <v>327.26487643558102</v>
      </c>
      <c r="K123" s="184">
        <v>-13417737849</v>
      </c>
      <c r="L123" s="187">
        <v>0.52738170684711061</v>
      </c>
      <c r="M123" s="186">
        <v>52.315832248760735</v>
      </c>
      <c r="N123" s="186">
        <v>88.670902116543616</v>
      </c>
      <c r="O123" s="188">
        <v>84.7</v>
      </c>
      <c r="P123" s="188">
        <v>11.691560380710573</v>
      </c>
      <c r="Q123" s="188">
        <v>-2.5683157835955339</v>
      </c>
      <c r="R123" s="188">
        <v>0.2415147001363116</v>
      </c>
    </row>
    <row r="124" spans="1:18" ht="20.100000000000001" customHeight="1">
      <c r="A124" s="183" t="s">
        <v>305</v>
      </c>
      <c r="B124" s="184">
        <v>1496</v>
      </c>
      <c r="C124" s="184">
        <v>1496832828</v>
      </c>
      <c r="D124" s="184">
        <v>6</v>
      </c>
      <c r="E124" s="184">
        <v>600000000</v>
      </c>
      <c r="F124" s="185">
        <v>2.4947213800000001</v>
      </c>
      <c r="G124" s="186">
        <v>-18</v>
      </c>
      <c r="H124" s="186">
        <v>-18291894</v>
      </c>
      <c r="I124" s="186">
        <v>2.36</v>
      </c>
      <c r="J124" s="186">
        <v>359.76172963250912</v>
      </c>
      <c r="K124" s="184">
        <v>-4280303196</v>
      </c>
      <c r="L124" s="187">
        <v>2.607617296325091</v>
      </c>
      <c r="M124" s="186">
        <v>32.664559149310357</v>
      </c>
      <c r="N124" s="186">
        <v>27.220465957758631</v>
      </c>
      <c r="O124" s="188">
        <v>87.22</v>
      </c>
      <c r="P124" s="188">
        <v>27.829858360971983</v>
      </c>
      <c r="Q124" s="188">
        <v>-1.847596871030297</v>
      </c>
      <c r="R124" s="188">
        <v>-1.9011858463704856</v>
      </c>
    </row>
    <row r="125" spans="1:18" ht="20.100000000000001" customHeight="1">
      <c r="A125" s="183" t="s">
        <v>82</v>
      </c>
      <c r="B125" s="184">
        <v>1381</v>
      </c>
      <c r="C125" s="184">
        <v>1381899413</v>
      </c>
      <c r="D125" s="184">
        <v>6</v>
      </c>
      <c r="E125" s="184">
        <v>645000000</v>
      </c>
      <c r="F125" s="185">
        <v>2.1424797100775193</v>
      </c>
      <c r="G125" s="186">
        <v>-92</v>
      </c>
      <c r="H125" s="186">
        <v>-92350724</v>
      </c>
      <c r="I125" s="186">
        <v>1.1299999999999999</v>
      </c>
      <c r="J125" s="186">
        <v>450.57953909630908</v>
      </c>
      <c r="K125" s="184">
        <v>-1062033326</v>
      </c>
      <c r="L125" s="187">
        <v>3.2007398985703168</v>
      </c>
      <c r="M125" s="186">
        <v>58.705122043912752</v>
      </c>
      <c r="N125" s="186">
        <v>91.015693091337596</v>
      </c>
      <c r="O125" s="188">
        <v>91.86</v>
      </c>
      <c r="P125" s="188">
        <v>0.43120676716063711</v>
      </c>
      <c r="Q125" s="188">
        <v>-2.0986991802965393</v>
      </c>
      <c r="R125" s="188">
        <v>-3.6916225281508264</v>
      </c>
    </row>
    <row r="126" spans="1:18" ht="20.100000000000001" customHeight="1">
      <c r="A126" s="183" t="s">
        <v>668</v>
      </c>
      <c r="B126" s="184">
        <v>9236</v>
      </c>
      <c r="C126" s="184">
        <v>9236034572</v>
      </c>
      <c r="D126" s="184">
        <v>19</v>
      </c>
      <c r="E126" s="184">
        <v>1995840000</v>
      </c>
      <c r="F126" s="185">
        <v>4.627642782988616</v>
      </c>
      <c r="G126" s="186">
        <v>775</v>
      </c>
      <c r="H126" s="186">
        <v>775924109</v>
      </c>
      <c r="I126" s="186">
        <v>45</v>
      </c>
      <c r="J126" s="186">
        <v>645.6575188129342</v>
      </c>
      <c r="K126" s="183" t="s">
        <v>2342</v>
      </c>
      <c r="L126" s="187">
        <v>5.1586430363136584</v>
      </c>
      <c r="M126" s="186">
        <v>0.88875082962401442</v>
      </c>
      <c r="N126" s="186">
        <v>1.2369490061884475E-2</v>
      </c>
      <c r="O126" s="188">
        <v>62.64</v>
      </c>
      <c r="P126" s="188">
        <v>49.128707498160907</v>
      </c>
      <c r="Q126" s="188">
        <v>104.15531141383717</v>
      </c>
      <c r="R126" s="188">
        <v>83.747451236614978</v>
      </c>
    </row>
    <row r="127" spans="1:18" ht="20.100000000000001" customHeight="1">
      <c r="A127" s="183" t="s">
        <v>169</v>
      </c>
      <c r="B127" s="184">
        <v>6092</v>
      </c>
      <c r="C127" s="184">
        <v>6092873180</v>
      </c>
      <c r="D127" s="184">
        <v>19</v>
      </c>
      <c r="E127" s="184">
        <v>1949455899</v>
      </c>
      <c r="F127" s="185">
        <v>3.1254224233158712</v>
      </c>
      <c r="G127" s="186">
        <v>-246</v>
      </c>
      <c r="H127" s="186">
        <v>-246395102</v>
      </c>
      <c r="I127" s="186">
        <v>55.35</v>
      </c>
      <c r="J127" s="186">
        <v>2214.7034294286755</v>
      </c>
      <c r="K127" s="184">
        <v>-207587873435</v>
      </c>
      <c r="L127" s="187">
        <v>8.1187673664167743</v>
      </c>
      <c r="M127" s="186">
        <v>3.0672993629844481</v>
      </c>
      <c r="N127" s="186">
        <v>1.6918419953688799E-2</v>
      </c>
      <c r="O127" s="188">
        <v>7.94</v>
      </c>
      <c r="P127" s="188">
        <v>18.367108928461228</v>
      </c>
      <c r="Q127" s="188">
        <v>563.09288044195932</v>
      </c>
      <c r="R127" s="188">
        <v>481.63122209060259</v>
      </c>
    </row>
    <row r="128" spans="1:18" ht="20.100000000000001" customHeight="1">
      <c r="A128" s="183" t="s">
        <v>417</v>
      </c>
      <c r="B128" s="184">
        <v>651</v>
      </c>
      <c r="C128" s="184">
        <v>651050782</v>
      </c>
      <c r="D128" s="184">
        <v>7635461</v>
      </c>
      <c r="E128" s="184">
        <v>7635461</v>
      </c>
      <c r="F128" s="185">
        <v>85.266728754164291</v>
      </c>
      <c r="G128" s="186">
        <v>5</v>
      </c>
      <c r="H128" s="186">
        <v>5770573</v>
      </c>
      <c r="I128" s="186">
        <v>134.19999999999999</v>
      </c>
      <c r="J128" s="186">
        <v>-0.87685700913573283</v>
      </c>
      <c r="K128" s="184">
        <v>8678941792</v>
      </c>
      <c r="L128" s="189">
        <v>134320.92916678116</v>
      </c>
      <c r="M128" s="186">
        <v>47.377418528992713</v>
      </c>
      <c r="N128" s="186">
        <v>40.291683090724852</v>
      </c>
      <c r="O128" s="188">
        <v>73.52</v>
      </c>
      <c r="P128" s="188">
        <v>30.090616389035471</v>
      </c>
      <c r="Q128" s="188">
        <v>-568.23013166855594</v>
      </c>
      <c r="R128" s="188">
        <v>-306.76484015993765</v>
      </c>
    </row>
    <row r="129" spans="1:18" ht="20.100000000000001" customHeight="1">
      <c r="A129" s="183" t="s">
        <v>303</v>
      </c>
      <c r="B129" s="184">
        <v>2686</v>
      </c>
      <c r="C129" s="184">
        <v>2686991410</v>
      </c>
      <c r="D129" s="184">
        <v>46846881</v>
      </c>
      <c r="E129" s="184">
        <v>46846881</v>
      </c>
      <c r="F129" s="185">
        <v>57.356890205774853</v>
      </c>
      <c r="G129" s="186">
        <v>-10</v>
      </c>
      <c r="H129" s="186">
        <v>-10386136</v>
      </c>
      <c r="I129" s="186">
        <v>1650</v>
      </c>
      <c r="J129" s="186">
        <v>0.20299409107526695</v>
      </c>
      <c r="K129" s="183" t="s">
        <v>2343</v>
      </c>
      <c r="L129" s="189">
        <v>1225140.7614849173</v>
      </c>
      <c r="M129" s="186">
        <v>1.4597970811768732</v>
      </c>
      <c r="N129" s="186">
        <v>1.7806303063644707E-2</v>
      </c>
      <c r="O129" s="188">
        <v>36.15</v>
      </c>
      <c r="P129" s="188">
        <v>12.119447882095669</v>
      </c>
      <c r="Q129" s="188">
        <v>1439.6819178664009</v>
      </c>
      <c r="R129" s="188">
        <v>3316.2264235635666</v>
      </c>
    </row>
    <row r="130" spans="1:18" ht="20.100000000000001" customHeight="1">
      <c r="A130" s="183" t="s">
        <v>673</v>
      </c>
      <c r="B130" s="184">
        <v>1474</v>
      </c>
      <c r="C130" s="184">
        <v>1474864054</v>
      </c>
      <c r="D130" s="184">
        <v>36732300</v>
      </c>
      <c r="E130" s="184">
        <v>36732300</v>
      </c>
      <c r="F130" s="185">
        <v>40.151693577587025</v>
      </c>
      <c r="G130" s="186">
        <v>-253</v>
      </c>
      <c r="H130" s="186">
        <v>-253569202</v>
      </c>
      <c r="I130" s="186">
        <v>123.1</v>
      </c>
      <c r="J130" s="186">
        <v>0.34489964727284611</v>
      </c>
      <c r="K130" s="183" t="s">
        <v>2344</v>
      </c>
      <c r="L130" s="189">
        <v>1372256.1849561126</v>
      </c>
      <c r="M130" s="186">
        <v>12.709541293207065</v>
      </c>
      <c r="N130" s="186">
        <v>2.149096306748199</v>
      </c>
      <c r="O130" s="188">
        <v>59.09</v>
      </c>
      <c r="P130" s="188">
        <v>15.272355791452421</v>
      </c>
      <c r="Q130" s="188">
        <v>88.977767357035447</v>
      </c>
      <c r="R130" s="188">
        <v>219.62527134201508</v>
      </c>
    </row>
    <row r="131" spans="1:18" ht="20.100000000000001" customHeight="1">
      <c r="A131" s="183" t="s">
        <v>240</v>
      </c>
      <c r="B131" s="184">
        <v>4697</v>
      </c>
      <c r="C131" s="184">
        <v>4697773484</v>
      </c>
      <c r="D131" s="184">
        <v>70000000</v>
      </c>
      <c r="E131" s="184">
        <v>70000000</v>
      </c>
      <c r="F131" s="185">
        <v>67.111049771428569</v>
      </c>
      <c r="G131" s="186">
        <v>-580</v>
      </c>
      <c r="H131" s="186">
        <v>-580466284</v>
      </c>
      <c r="I131" s="186">
        <v>619.5</v>
      </c>
      <c r="J131" s="186">
        <v>0.56457096644466487</v>
      </c>
      <c r="K131" s="183" t="s">
        <v>2345</v>
      </c>
      <c r="L131" s="189">
        <v>1564569.9664446649</v>
      </c>
      <c r="M131" s="186">
        <v>4.0651976397462501</v>
      </c>
      <c r="N131" s="186">
        <v>8.3440017236170977E-2</v>
      </c>
      <c r="O131" s="188">
        <v>20.98</v>
      </c>
      <c r="P131" s="188">
        <v>17.415546928552576</v>
      </c>
      <c r="Q131" s="188">
        <v>752.11229559985895</v>
      </c>
      <c r="R131" s="188">
        <v>894.62773411314231</v>
      </c>
    </row>
    <row r="132" spans="1:18" ht="20.100000000000001" customHeight="1">
      <c r="A132" s="183" t="s">
        <v>81</v>
      </c>
      <c r="B132" s="184">
        <v>886</v>
      </c>
      <c r="C132" s="184">
        <v>886453369</v>
      </c>
      <c r="D132" s="184">
        <v>37250000</v>
      </c>
      <c r="E132" s="184">
        <v>37250000</v>
      </c>
      <c r="F132" s="185">
        <v>23.797405879194631</v>
      </c>
      <c r="G132" s="186">
        <v>-336</v>
      </c>
      <c r="H132" s="186">
        <v>-336099310</v>
      </c>
      <c r="I132" s="186">
        <v>33.58</v>
      </c>
      <c r="J132" s="186">
        <v>1.3321869737290151</v>
      </c>
      <c r="K132" s="184">
        <v>-119449694774</v>
      </c>
      <c r="L132" s="189">
        <v>2347943.9938217788</v>
      </c>
      <c r="M132" s="186">
        <v>42.335100395661151</v>
      </c>
      <c r="N132" s="186">
        <v>31.569798952767449</v>
      </c>
      <c r="O132" s="188">
        <v>71.37</v>
      </c>
      <c r="P132" s="188">
        <v>38.787078004221968</v>
      </c>
      <c r="Q132" s="188">
        <v>-4.1058107556797552</v>
      </c>
      <c r="R132" s="188">
        <v>6.9260345514987876</v>
      </c>
    </row>
    <row r="133" spans="1:18" ht="20.100000000000001" customHeight="1">
      <c r="A133" s="183" t="s">
        <v>304</v>
      </c>
      <c r="B133" s="184">
        <v>206</v>
      </c>
      <c r="C133" s="184">
        <v>206308208</v>
      </c>
      <c r="D133" s="184">
        <v>20990000</v>
      </c>
      <c r="E133" s="184">
        <v>20990000</v>
      </c>
      <c r="F133" s="185">
        <v>9.8288808003811337</v>
      </c>
      <c r="G133" s="186">
        <v>2</v>
      </c>
      <c r="H133" s="186">
        <v>2866179</v>
      </c>
      <c r="I133" s="186">
        <v>82.55</v>
      </c>
      <c r="J133" s="186">
        <v>2.0522295070295988</v>
      </c>
      <c r="K133" s="184">
        <v>23660307645</v>
      </c>
      <c r="L133" s="189">
        <v>3203313.8676275644</v>
      </c>
      <c r="M133" s="186">
        <v>23.334713124740425</v>
      </c>
      <c r="N133" s="186">
        <v>13.394050594798685</v>
      </c>
      <c r="O133" s="188">
        <v>98.93</v>
      </c>
      <c r="P133" s="188">
        <v>43.190922374501532</v>
      </c>
      <c r="Q133" s="188">
        <v>123.98925593569714</v>
      </c>
      <c r="R133" s="188">
        <v>77.713248298265754</v>
      </c>
    </row>
    <row r="134" spans="1:18" ht="20.100000000000001" customHeight="1">
      <c r="A134" s="177" t="s">
        <v>2229</v>
      </c>
      <c r="B134" s="178"/>
      <c r="C134" s="178"/>
      <c r="D134" s="178"/>
      <c r="E134" s="178"/>
      <c r="F134" s="179"/>
      <c r="G134" s="180"/>
      <c r="H134" s="180"/>
      <c r="I134" s="180"/>
      <c r="J134" s="180"/>
      <c r="K134" s="181"/>
      <c r="L134" s="180"/>
      <c r="M134" s="180"/>
      <c r="N134" s="180"/>
      <c r="O134" s="182"/>
      <c r="P134" s="182"/>
      <c r="Q134" s="182"/>
      <c r="R134" s="182"/>
    </row>
    <row r="135" spans="1:18" ht="20.100000000000001" customHeight="1">
      <c r="A135" s="183" t="s">
        <v>70</v>
      </c>
      <c r="B135" s="184">
        <v>2433</v>
      </c>
      <c r="C135" s="184">
        <v>2433900313</v>
      </c>
      <c r="D135" s="184">
        <v>1</v>
      </c>
      <c r="E135" s="184">
        <v>128172525</v>
      </c>
      <c r="F135" s="185">
        <v>18.989251503003473</v>
      </c>
      <c r="G135" s="186">
        <v>-9</v>
      </c>
      <c r="H135" s="186">
        <v>-9819135</v>
      </c>
      <c r="I135" s="186">
        <v>28.92</v>
      </c>
      <c r="J135" s="186">
        <v>9.1109830458368481</v>
      </c>
      <c r="K135" s="184">
        <v>-2765068416</v>
      </c>
      <c r="L135" s="187">
        <v>-0.92100794495439964</v>
      </c>
      <c r="M135" s="186">
        <v>47.502630754651456</v>
      </c>
      <c r="N135" s="186">
        <v>14.254414195197347</v>
      </c>
      <c r="O135" s="188">
        <v>23.33</v>
      </c>
      <c r="P135" s="188">
        <v>24.135031883223597</v>
      </c>
      <c r="Q135" s="188">
        <v>-11.764040466939782</v>
      </c>
      <c r="R135" s="188">
        <v>8.4950249280835521</v>
      </c>
    </row>
    <row r="136" spans="1:18" ht="20.100000000000001" customHeight="1">
      <c r="A136" s="183" t="s">
        <v>105</v>
      </c>
      <c r="B136" s="184">
        <v>2277</v>
      </c>
      <c r="C136" s="184">
        <v>2277044993</v>
      </c>
      <c r="D136" s="184">
        <v>2</v>
      </c>
      <c r="E136" s="184">
        <v>265000000</v>
      </c>
      <c r="F136" s="185">
        <v>8.5926226150943403</v>
      </c>
      <c r="G136" s="186">
        <v>-401</v>
      </c>
      <c r="H136" s="186">
        <v>-401833475</v>
      </c>
      <c r="I136" s="186">
        <v>204</v>
      </c>
      <c r="J136" s="186">
        <v>45.260614227573143</v>
      </c>
      <c r="K136" s="184">
        <v>-765492769875</v>
      </c>
      <c r="L136" s="187">
        <v>-0.65086328884850453</v>
      </c>
      <c r="M136" s="186">
        <v>1.8705235740449331</v>
      </c>
      <c r="N136" s="186">
        <v>3.7746414570576793E-2</v>
      </c>
      <c r="O136" s="188">
        <v>42.36</v>
      </c>
      <c r="P136" s="188">
        <v>81.649200607338003</v>
      </c>
      <c r="Q136" s="188">
        <v>301.91126637261448</v>
      </c>
      <c r="R136" s="188">
        <v>234.91857567701908</v>
      </c>
    </row>
    <row r="137" spans="1:18" ht="20.100000000000001" customHeight="1">
      <c r="A137" s="183" t="s">
        <v>98</v>
      </c>
      <c r="B137" s="184">
        <v>7603</v>
      </c>
      <c r="C137" s="184">
        <v>7603602013</v>
      </c>
      <c r="D137" s="184">
        <v>65000000</v>
      </c>
      <c r="E137" s="184">
        <v>65000000</v>
      </c>
      <c r="F137" s="185">
        <v>116.97849250769231</v>
      </c>
      <c r="G137" s="186">
        <v>100</v>
      </c>
      <c r="H137" s="186">
        <v>100241054</v>
      </c>
      <c r="I137" s="186">
        <v>35.26</v>
      </c>
      <c r="J137" s="186">
        <v>-0.16651345123473391</v>
      </c>
      <c r="K137" s="184">
        <v>403570483404</v>
      </c>
      <c r="L137" s="189">
        <v>833485.54876526608</v>
      </c>
      <c r="M137" s="186">
        <v>31.950796795360642</v>
      </c>
      <c r="N137" s="186">
        <v>13.654186664684035</v>
      </c>
      <c r="O137" s="188">
        <v>47.84</v>
      </c>
      <c r="P137" s="188">
        <v>15.291719785102396</v>
      </c>
      <c r="Q137" s="188">
        <v>4.5259619849268518</v>
      </c>
      <c r="R137" s="188">
        <v>45.7067091276285</v>
      </c>
    </row>
    <row r="138" spans="1:18" ht="20.100000000000001" customHeight="1">
      <c r="A138" s="183" t="s">
        <v>757</v>
      </c>
      <c r="B138" s="184">
        <v>903</v>
      </c>
      <c r="C138" s="184">
        <v>903452863</v>
      </c>
      <c r="D138" s="184">
        <v>49875000</v>
      </c>
      <c r="E138" s="184">
        <v>49875000</v>
      </c>
      <c r="F138" s="185">
        <v>18.114343117794487</v>
      </c>
      <c r="G138" s="186">
        <v>-3</v>
      </c>
      <c r="H138" s="186">
        <v>-3766086</v>
      </c>
      <c r="I138" s="186">
        <v>21.98</v>
      </c>
      <c r="J138" s="186">
        <v>3.057558119664733</v>
      </c>
      <c r="K138" s="184">
        <v>-7916312772</v>
      </c>
      <c r="L138" s="189">
        <v>4130013.5146587463</v>
      </c>
      <c r="M138" s="186">
        <v>51.358698856073993</v>
      </c>
      <c r="N138" s="186">
        <v>49.035635618640882</v>
      </c>
      <c r="O138" s="188">
        <v>74.290000000000006</v>
      </c>
      <c r="P138" s="188">
        <v>9.0611392962528559</v>
      </c>
      <c r="Q138" s="188">
        <v>-16.703961639049467</v>
      </c>
      <c r="R138" s="188">
        <v>18.017682266733672</v>
      </c>
    </row>
    <row r="139" spans="1:18" ht="20.100000000000001" customHeight="1">
      <c r="A139" s="177" t="s">
        <v>2230</v>
      </c>
      <c r="B139" s="178"/>
      <c r="C139" s="178"/>
      <c r="D139" s="178"/>
      <c r="E139" s="178"/>
      <c r="F139" s="179"/>
      <c r="G139" s="180"/>
      <c r="H139" s="180"/>
      <c r="I139" s="180"/>
      <c r="J139" s="180"/>
      <c r="K139" s="181"/>
      <c r="L139" s="180"/>
      <c r="M139" s="180"/>
      <c r="N139" s="180"/>
      <c r="O139" s="182"/>
      <c r="P139" s="182"/>
      <c r="Q139" s="182"/>
      <c r="R139" s="182"/>
    </row>
    <row r="140" spans="1:18" ht="20.100000000000001" customHeight="1">
      <c r="A140" s="183" t="s">
        <v>412</v>
      </c>
      <c r="B140" s="184">
        <v>2598</v>
      </c>
      <c r="C140" s="184">
        <v>2598430651</v>
      </c>
      <c r="D140" s="184">
        <v>2</v>
      </c>
      <c r="E140" s="184">
        <v>216000000</v>
      </c>
      <c r="F140" s="185">
        <v>12.029771532407407</v>
      </c>
      <c r="G140" s="186">
        <v>20</v>
      </c>
      <c r="H140" s="186">
        <v>20464961</v>
      </c>
      <c r="I140" s="186">
        <v>12.97</v>
      </c>
      <c r="J140" s="186">
        <v>25.933179830320594</v>
      </c>
      <c r="K140" s="184">
        <v>27586767428</v>
      </c>
      <c r="L140" s="187">
        <v>-0.75061870527480934</v>
      </c>
      <c r="M140" s="186">
        <v>19.202926169541925</v>
      </c>
      <c r="N140" s="186">
        <v>6.8386489207770387</v>
      </c>
      <c r="O140" s="188">
        <v>71.540000000000006</v>
      </c>
      <c r="P140" s="188">
        <v>58.401626917072825</v>
      </c>
      <c r="Q140" s="188">
        <v>-11.65666307349694</v>
      </c>
      <c r="R140" s="188">
        <v>4.8920743685527057</v>
      </c>
    </row>
    <row r="141" spans="1:18" ht="20.100000000000001" customHeight="1">
      <c r="A141" s="183" t="s">
        <v>392</v>
      </c>
      <c r="B141" s="184">
        <v>2102</v>
      </c>
      <c r="C141" s="184">
        <v>2102739086</v>
      </c>
      <c r="D141" s="184">
        <v>5</v>
      </c>
      <c r="E141" s="184">
        <v>500000000</v>
      </c>
      <c r="F141" s="185">
        <v>4.2054781720000003</v>
      </c>
      <c r="G141" s="186">
        <v>36</v>
      </c>
      <c r="H141" s="186">
        <v>36441663</v>
      </c>
      <c r="I141" s="186">
        <v>13.94</v>
      </c>
      <c r="J141" s="186">
        <v>177.33881649736927</v>
      </c>
      <c r="K141" s="184">
        <v>58270219137</v>
      </c>
      <c r="L141" s="187">
        <v>0.78338816497369268</v>
      </c>
      <c r="M141" s="186">
        <v>22.908090450304332</v>
      </c>
      <c r="N141" s="186">
        <v>2.8635113062880415</v>
      </c>
      <c r="O141" s="188">
        <v>21.84</v>
      </c>
      <c r="P141" s="188">
        <v>17.293000450887352</v>
      </c>
      <c r="Q141" s="188">
        <v>13.474391849969933</v>
      </c>
      <c r="R141" s="188">
        <v>34.452222556774821</v>
      </c>
    </row>
    <row r="142" spans="1:18" ht="20.100000000000001" customHeight="1">
      <c r="A142" s="177" t="s">
        <v>2231</v>
      </c>
      <c r="B142" s="178"/>
      <c r="C142" s="178"/>
      <c r="D142" s="178"/>
      <c r="E142" s="178"/>
      <c r="F142" s="179"/>
      <c r="G142" s="180"/>
      <c r="H142" s="180"/>
      <c r="I142" s="180"/>
      <c r="J142" s="180"/>
      <c r="K142" s="181"/>
      <c r="L142" s="180"/>
      <c r="M142" s="180"/>
      <c r="N142" s="180"/>
      <c r="O142" s="182"/>
      <c r="P142" s="182"/>
      <c r="Q142" s="182"/>
      <c r="R142" s="182"/>
    </row>
    <row r="143" spans="1:18" ht="20.100000000000001" customHeight="1">
      <c r="A143" s="183" t="s">
        <v>38</v>
      </c>
      <c r="B143" s="184">
        <v>-97</v>
      </c>
      <c r="C143" s="184">
        <v>-97528469</v>
      </c>
      <c r="D143" s="184">
        <v>42000000</v>
      </c>
      <c r="E143" s="184">
        <v>42000000</v>
      </c>
      <c r="F143" s="185">
        <v>-2.3221064047619047</v>
      </c>
      <c r="G143" s="186">
        <v>-153</v>
      </c>
      <c r="H143" s="186">
        <v>-153589240</v>
      </c>
      <c r="I143" s="186">
        <v>20.38</v>
      </c>
      <c r="J143" s="186">
        <v>-28.13053969913134</v>
      </c>
      <c r="K143" s="184">
        <v>-32929533056</v>
      </c>
      <c r="L143" s="187">
        <v>-27130540.69913134</v>
      </c>
      <c r="M143" s="186">
        <v>108.07969191235341</v>
      </c>
      <c r="N143" s="186">
        <v>122.53933323396079</v>
      </c>
      <c r="O143" s="188">
        <v>41.1</v>
      </c>
      <c r="P143" s="188">
        <v>102.06882631398656</v>
      </c>
      <c r="Q143" s="188">
        <v>-26.553070953300164</v>
      </c>
      <c r="R143" s="188">
        <v>-16.303484733566904</v>
      </c>
    </row>
    <row r="144" spans="1:18" ht="20.100000000000001" customHeight="1">
      <c r="A144" s="183" t="s">
        <v>197</v>
      </c>
      <c r="B144" s="184">
        <v>8818</v>
      </c>
      <c r="C144" s="184">
        <v>8818140480</v>
      </c>
      <c r="D144" s="184">
        <v>3</v>
      </c>
      <c r="E144" s="184">
        <v>390000000</v>
      </c>
      <c r="F144" s="185">
        <v>22.610616615384615</v>
      </c>
      <c r="G144" s="186">
        <v>-173</v>
      </c>
      <c r="H144" s="186">
        <v>-173746692</v>
      </c>
      <c r="I144" s="186">
        <v>9.18</v>
      </c>
      <c r="J144" s="186">
        <v>24.872801699797826</v>
      </c>
      <c r="K144" s="184">
        <v>-176179145688</v>
      </c>
      <c r="L144" s="187">
        <v>-0.80097844846309363</v>
      </c>
      <c r="M144" s="186">
        <v>53.068221480646898</v>
      </c>
      <c r="N144" s="186">
        <v>12.37021479735359</v>
      </c>
      <c r="O144" s="188">
        <v>19.059999999999999</v>
      </c>
      <c r="P144" s="188">
        <v>15.224085130305236</v>
      </c>
      <c r="Q144" s="188">
        <v>-15.006412354694731</v>
      </c>
      <c r="R144" s="188">
        <v>0.54192094891760689</v>
      </c>
    </row>
    <row r="145" spans="1:18" ht="20.100000000000001" customHeight="1">
      <c r="A145" s="183" t="s">
        <v>415</v>
      </c>
      <c r="B145" s="184">
        <v>7934</v>
      </c>
      <c r="C145" s="184">
        <v>7934593883</v>
      </c>
      <c r="D145" s="184">
        <v>10</v>
      </c>
      <c r="E145" s="184">
        <v>1049040806</v>
      </c>
      <c r="F145" s="185">
        <v>7.5636656244618949</v>
      </c>
      <c r="G145" s="186">
        <v>-63</v>
      </c>
      <c r="H145" s="186">
        <v>-63498082</v>
      </c>
      <c r="I145" s="186">
        <v>4.91</v>
      </c>
      <c r="J145" s="186">
        <v>207.03405076648963</v>
      </c>
      <c r="K145" s="184">
        <v>-3143155059</v>
      </c>
      <c r="L145" s="187">
        <v>0.98316540481218739</v>
      </c>
      <c r="M145" s="186">
        <v>50.313811669547462</v>
      </c>
      <c r="N145" s="186">
        <v>9.5923459567591802</v>
      </c>
      <c r="O145" s="188">
        <v>15.31</v>
      </c>
      <c r="P145" s="188">
        <v>40.922094868266967</v>
      </c>
      <c r="Q145" s="188">
        <v>-4.5773695080817411</v>
      </c>
      <c r="R145" s="188">
        <v>-10.232556555811749</v>
      </c>
    </row>
    <row r="146" spans="1:18" ht="20.100000000000001" customHeight="1">
      <c r="A146" s="183" t="s">
        <v>109</v>
      </c>
      <c r="B146" s="184">
        <v>1566</v>
      </c>
      <c r="C146" s="184">
        <v>1566155489</v>
      </c>
      <c r="D146" s="184">
        <v>5</v>
      </c>
      <c r="E146" s="184">
        <v>500000000</v>
      </c>
      <c r="F146" s="185">
        <v>3.132310978</v>
      </c>
      <c r="G146" s="186">
        <v>-66</v>
      </c>
      <c r="H146" s="186">
        <v>-66095130</v>
      </c>
      <c r="I146" s="186">
        <v>5</v>
      </c>
      <c r="J146" s="186">
        <v>238.43982742060933</v>
      </c>
      <c r="K146" s="183" t="s">
        <v>2346</v>
      </c>
      <c r="L146" s="187">
        <v>1.3943982742060934</v>
      </c>
      <c r="M146" s="186">
        <v>47.875523638539796</v>
      </c>
      <c r="N146" s="186">
        <v>19.150209455415919</v>
      </c>
      <c r="O146" s="188">
        <v>33.42</v>
      </c>
      <c r="P146" s="188">
        <v>51.975341031264463</v>
      </c>
      <c r="Q146" s="188">
        <v>2.3299481421379209</v>
      </c>
      <c r="R146" s="188">
        <v>4.6278239613651895</v>
      </c>
    </row>
    <row r="147" spans="1:18" ht="20.100000000000001" customHeight="1">
      <c r="A147" s="183" t="s">
        <v>163</v>
      </c>
      <c r="B147" s="184">
        <v>2210</v>
      </c>
      <c r="C147" s="184">
        <v>2210494206</v>
      </c>
      <c r="D147" s="184">
        <v>7</v>
      </c>
      <c r="E147" s="184">
        <v>735000000</v>
      </c>
      <c r="F147" s="185">
        <v>3.0074751102040818</v>
      </c>
      <c r="G147" s="186">
        <v>-78</v>
      </c>
      <c r="H147" s="186">
        <v>-78670547</v>
      </c>
      <c r="I147" s="186">
        <v>7.83</v>
      </c>
      <c r="J147" s="186">
        <v>365.58657498421871</v>
      </c>
      <c r="K147" s="184">
        <v>-64195166352</v>
      </c>
      <c r="L147" s="187">
        <v>2.491300714135416</v>
      </c>
      <c r="M147" s="186">
        <v>35.212958819571469</v>
      </c>
      <c r="N147" s="186">
        <v>5.9885984387026312</v>
      </c>
      <c r="O147" s="188">
        <v>18.940000000000001</v>
      </c>
      <c r="P147" s="188">
        <v>41.98645751514745</v>
      </c>
      <c r="Q147" s="188">
        <v>-10.604498886139311</v>
      </c>
      <c r="R147" s="188">
        <v>6.6290221079549028</v>
      </c>
    </row>
    <row r="148" spans="1:18" ht="20.100000000000001" customHeight="1">
      <c r="A148" s="183" t="s">
        <v>84</v>
      </c>
      <c r="B148" s="184">
        <v>1981</v>
      </c>
      <c r="C148" s="184">
        <v>1981884130</v>
      </c>
      <c r="D148" s="184">
        <v>20000000</v>
      </c>
      <c r="E148" s="184">
        <v>20000000</v>
      </c>
      <c r="F148" s="185">
        <v>99.094206499999999</v>
      </c>
      <c r="G148" s="186">
        <v>-83</v>
      </c>
      <c r="H148" s="186">
        <v>-83036840</v>
      </c>
      <c r="I148" s="186">
        <v>356.25</v>
      </c>
      <c r="J148" s="186">
        <v>-0.6972577806554211</v>
      </c>
      <c r="K148" s="183">
        <v>-342526965</v>
      </c>
      <c r="L148" s="189">
        <v>302741.21934457892</v>
      </c>
      <c r="M148" s="186">
        <v>24.450251379146994</v>
      </c>
      <c r="N148" s="186">
        <v>2.8697478144538726</v>
      </c>
      <c r="O148" s="188">
        <v>19.829999999999998</v>
      </c>
      <c r="P148" s="188">
        <v>32.715736228460969</v>
      </c>
      <c r="Q148" s="188">
        <v>-263.93321937426776</v>
      </c>
      <c r="R148" s="188">
        <v>853.74609918264639</v>
      </c>
    </row>
    <row r="149" spans="1:18" ht="20.100000000000001" customHeight="1">
      <c r="A149" s="183" t="s">
        <v>94</v>
      </c>
      <c r="B149" s="184">
        <v>3080</v>
      </c>
      <c r="C149" s="184">
        <v>3080653025</v>
      </c>
      <c r="D149" s="184">
        <v>72000000</v>
      </c>
      <c r="E149" s="184">
        <v>72000000</v>
      </c>
      <c r="F149" s="185">
        <v>42.786847569444447</v>
      </c>
      <c r="G149" s="186">
        <v>46</v>
      </c>
      <c r="H149" s="186">
        <v>46315316</v>
      </c>
      <c r="I149" s="186">
        <v>37.5</v>
      </c>
      <c r="J149" s="186">
        <v>1.5241401536935499</v>
      </c>
      <c r="K149" s="184">
        <v>177665552176</v>
      </c>
      <c r="L149" s="189">
        <v>2524139.1536935498</v>
      </c>
      <c r="M149" s="186">
        <v>82.758164092887768</v>
      </c>
      <c r="N149" s="186">
        <v>29.472280659860317</v>
      </c>
      <c r="O149" s="188">
        <v>17.5</v>
      </c>
      <c r="P149" s="188">
        <v>52.822499176123891</v>
      </c>
      <c r="Q149" s="188">
        <v>5.0358660760156937</v>
      </c>
      <c r="R149" s="188">
        <v>17.350535773913265</v>
      </c>
    </row>
    <row r="150" spans="1:18" ht="20.100000000000001" customHeight="1">
      <c r="A150" s="183" t="s">
        <v>440</v>
      </c>
      <c r="B150" s="184">
        <v>2531</v>
      </c>
      <c r="C150" s="184">
        <v>2531212102</v>
      </c>
      <c r="D150" s="184">
        <v>75000000</v>
      </c>
      <c r="E150" s="184">
        <v>75000000</v>
      </c>
      <c r="F150" s="185">
        <v>33.749494693333332</v>
      </c>
      <c r="G150" s="186">
        <v>-204</v>
      </c>
      <c r="H150" s="186">
        <v>-204398626</v>
      </c>
      <c r="I150" s="186">
        <v>160</v>
      </c>
      <c r="J150" s="186">
        <v>2.3333832409118278</v>
      </c>
      <c r="K150" s="184">
        <v>-338484124656</v>
      </c>
      <c r="L150" s="189">
        <v>3333382.2409118279</v>
      </c>
      <c r="M150" s="186">
        <v>14.200228907689993</v>
      </c>
      <c r="N150" s="186">
        <v>1.183352408974166</v>
      </c>
      <c r="O150" s="188">
        <v>22.68</v>
      </c>
      <c r="P150" s="188">
        <v>42.61632195758196</v>
      </c>
      <c r="Q150" s="188">
        <v>334.46615035436423</v>
      </c>
      <c r="R150" s="188">
        <v>189.09461644127688</v>
      </c>
    </row>
    <row r="151" spans="1:18" ht="20.100000000000001" customHeight="1">
      <c r="A151" s="183" t="s">
        <v>306</v>
      </c>
      <c r="B151" s="184">
        <v>576</v>
      </c>
      <c r="C151" s="184">
        <v>576980288</v>
      </c>
      <c r="D151" s="184">
        <v>77449591</v>
      </c>
      <c r="E151" s="184">
        <v>77449591</v>
      </c>
      <c r="F151" s="185">
        <v>7.4497525493711132</v>
      </c>
      <c r="G151" s="186">
        <v>-12</v>
      </c>
      <c r="H151" s="186">
        <v>-12886865</v>
      </c>
      <c r="I151" s="186">
        <v>74.95</v>
      </c>
      <c r="J151" s="186">
        <v>14.503870663428973</v>
      </c>
      <c r="K151" s="183" t="s">
        <v>2347</v>
      </c>
      <c r="L151" s="189">
        <v>15594394.348045098</v>
      </c>
      <c r="M151" s="186">
        <v>8.1077701893395702</v>
      </c>
      <c r="N151" s="186">
        <v>1.1631608930911763</v>
      </c>
      <c r="O151" s="188">
        <v>70</v>
      </c>
      <c r="P151" s="188">
        <v>22.057903006089337</v>
      </c>
      <c r="Q151" s="188">
        <v>109.98092102754789</v>
      </c>
      <c r="R151" s="188">
        <v>120.18124691322785</v>
      </c>
    </row>
    <row r="152" spans="1:18" ht="20.100000000000001" customHeight="1">
      <c r="A152" s="177" t="s">
        <v>2233</v>
      </c>
      <c r="B152" s="178"/>
      <c r="C152" s="178"/>
      <c r="D152" s="178"/>
      <c r="E152" s="178"/>
      <c r="F152" s="179"/>
      <c r="G152" s="180"/>
      <c r="H152" s="180"/>
      <c r="I152" s="180"/>
      <c r="J152" s="180"/>
      <c r="K152" s="181"/>
      <c r="L152" s="180"/>
      <c r="M152" s="180"/>
      <c r="N152" s="180"/>
      <c r="O152" s="182"/>
      <c r="P152" s="182"/>
      <c r="Q152" s="182"/>
      <c r="R152" s="182"/>
    </row>
    <row r="153" spans="1:18" ht="20.100000000000001" customHeight="1">
      <c r="A153" s="183" t="s">
        <v>166</v>
      </c>
      <c r="B153" s="184">
        <v>8044</v>
      </c>
      <c r="C153" s="184">
        <v>8044975103</v>
      </c>
      <c r="D153" s="184">
        <v>1</v>
      </c>
      <c r="E153" s="184">
        <v>135000000</v>
      </c>
      <c r="F153" s="185">
        <v>59.592408170370369</v>
      </c>
      <c r="G153" s="186">
        <v>-3</v>
      </c>
      <c r="H153" s="186">
        <v>-3113021</v>
      </c>
      <c r="I153" s="186">
        <v>25.94</v>
      </c>
      <c r="J153" s="186">
        <v>2.3980838535852955</v>
      </c>
      <c r="K153" s="184">
        <v>-8230827524</v>
      </c>
      <c r="L153" s="187">
        <v>-0.97482900849196075</v>
      </c>
      <c r="M153" s="186">
        <v>18.320034682756859</v>
      </c>
      <c r="N153" s="186">
        <v>5.2193831005005293</v>
      </c>
      <c r="O153" s="188">
        <v>61.17</v>
      </c>
      <c r="P153" s="188">
        <v>47.132455057654646</v>
      </c>
      <c r="Q153" s="188">
        <v>-27.563535824097798</v>
      </c>
      <c r="R153" s="188">
        <v>3.7476572814534137</v>
      </c>
    </row>
    <row r="154" spans="1:18" ht="20.100000000000001" customHeight="1">
      <c r="A154" s="183" t="s">
        <v>87</v>
      </c>
      <c r="B154" s="184">
        <v>3143</v>
      </c>
      <c r="C154" s="184">
        <v>3143931773</v>
      </c>
      <c r="D154" s="184">
        <v>1</v>
      </c>
      <c r="E154" s="184">
        <v>119000000</v>
      </c>
      <c r="F154" s="185">
        <v>26.419594731092438</v>
      </c>
      <c r="G154" s="186">
        <v>-53</v>
      </c>
      <c r="H154" s="186">
        <v>-53375203</v>
      </c>
      <c r="I154" s="186">
        <v>24.56</v>
      </c>
      <c r="J154" s="186">
        <v>5.7563489075753544</v>
      </c>
      <c r="K154" s="184">
        <v>-134932513184</v>
      </c>
      <c r="L154" s="187">
        <v>-0.94322395875987097</v>
      </c>
      <c r="M154" s="186">
        <v>64.608638598813329</v>
      </c>
      <c r="N154" s="186">
        <v>21.717189444979269</v>
      </c>
      <c r="O154" s="188">
        <v>20.58</v>
      </c>
      <c r="P154" s="188">
        <v>16.978167674945848</v>
      </c>
      <c r="Q154" s="188">
        <v>-18.34519011688009</v>
      </c>
      <c r="R154" s="188">
        <v>-21.382726639014145</v>
      </c>
    </row>
    <row r="155" spans="1:18" ht="20.100000000000001" customHeight="1">
      <c r="A155" s="183" t="s">
        <v>761</v>
      </c>
      <c r="B155" s="184">
        <v>3597</v>
      </c>
      <c r="C155" s="184">
        <v>3597943991</v>
      </c>
      <c r="D155" s="184">
        <v>1</v>
      </c>
      <c r="E155" s="184">
        <v>160000000</v>
      </c>
      <c r="F155" s="185">
        <v>22.487149943750001</v>
      </c>
      <c r="G155" s="186">
        <v>29</v>
      </c>
      <c r="H155" s="186">
        <v>29754818</v>
      </c>
      <c r="I155" s="186">
        <v>31.94</v>
      </c>
      <c r="J155" s="186">
        <v>9.6727620263280514</v>
      </c>
      <c r="K155" s="184">
        <v>9700070668</v>
      </c>
      <c r="L155" s="187">
        <v>-0.93329523733544972</v>
      </c>
      <c r="M155" s="186">
        <v>30.687121474356616</v>
      </c>
      <c r="N155" s="186">
        <v>5.8119548246887529</v>
      </c>
      <c r="O155" s="188">
        <v>24.99</v>
      </c>
      <c r="P155" s="188">
        <v>32.403975575786674</v>
      </c>
      <c r="Q155" s="188">
        <v>0</v>
      </c>
      <c r="R155" s="188">
        <v>0</v>
      </c>
    </row>
    <row r="156" spans="1:18" ht="20.100000000000001" customHeight="1">
      <c r="A156" s="183" t="s">
        <v>167</v>
      </c>
      <c r="B156" s="184">
        <v>3624</v>
      </c>
      <c r="C156" s="184">
        <v>3624383186</v>
      </c>
      <c r="D156" s="184">
        <v>1</v>
      </c>
      <c r="E156" s="184">
        <v>190615223</v>
      </c>
      <c r="F156" s="185">
        <v>19.014132916341104</v>
      </c>
      <c r="G156" s="186">
        <v>-54</v>
      </c>
      <c r="H156" s="186">
        <v>-54418198</v>
      </c>
      <c r="I156" s="186">
        <v>5.47</v>
      </c>
      <c r="J156" s="186">
        <v>13.988850727716624</v>
      </c>
      <c r="K156" s="184">
        <v>-32269991414</v>
      </c>
      <c r="L156" s="187">
        <v>-0.92111131195938623</v>
      </c>
      <c r="M156" s="186">
        <v>49.396040641090941</v>
      </c>
      <c r="N156" s="186">
        <v>43.190010276261219</v>
      </c>
      <c r="O156" s="188">
        <v>71.64</v>
      </c>
      <c r="P156" s="188">
        <v>33.014138422437327</v>
      </c>
      <c r="Q156" s="188">
        <v>0.59401266569908628</v>
      </c>
      <c r="R156" s="188">
        <v>0.65820164520218327</v>
      </c>
    </row>
    <row r="157" spans="1:18" ht="20.100000000000001" customHeight="1">
      <c r="A157" s="183" t="s">
        <v>177</v>
      </c>
      <c r="B157" s="184">
        <v>2673</v>
      </c>
      <c r="C157" s="184">
        <v>2673958636</v>
      </c>
      <c r="D157" s="184">
        <v>1</v>
      </c>
      <c r="E157" s="184">
        <v>190370946</v>
      </c>
      <c r="F157" s="185">
        <v>14.046043748713631</v>
      </c>
      <c r="G157" s="186">
        <v>34</v>
      </c>
      <c r="H157" s="186">
        <v>34312463</v>
      </c>
      <c r="I157" s="186">
        <v>16.920000000000002</v>
      </c>
      <c r="J157" s="186">
        <v>19.290410958324184</v>
      </c>
      <c r="K157" s="184">
        <v>59154686212</v>
      </c>
      <c r="L157" s="187">
        <v>-0.89320836337724108</v>
      </c>
      <c r="M157" s="186">
        <v>31.242523956024993</v>
      </c>
      <c r="N157" s="186">
        <v>9.1174405118243289</v>
      </c>
      <c r="O157" s="188">
        <v>39.01</v>
      </c>
      <c r="P157" s="188">
        <v>43.052176938168252</v>
      </c>
      <c r="Q157" s="188">
        <v>-3.5575842351009257</v>
      </c>
      <c r="R157" s="188">
        <v>17.62481235250597</v>
      </c>
    </row>
    <row r="158" spans="1:18" ht="20.100000000000001" customHeight="1">
      <c r="A158" s="183" t="s">
        <v>40</v>
      </c>
      <c r="B158" s="184">
        <v>1508</v>
      </c>
      <c r="C158" s="184">
        <v>1508599655</v>
      </c>
      <c r="D158" s="184">
        <v>1</v>
      </c>
      <c r="E158" s="184">
        <v>119728125</v>
      </c>
      <c r="F158" s="185">
        <v>12.600211145042152</v>
      </c>
      <c r="G158" s="186">
        <v>-17</v>
      </c>
      <c r="H158" s="186">
        <v>-17925929</v>
      </c>
      <c r="I158" s="186">
        <v>4.47</v>
      </c>
      <c r="J158" s="186">
        <v>13.166429272118586</v>
      </c>
      <c r="K158" s="184">
        <v>-824592734</v>
      </c>
      <c r="L158" s="187">
        <v>-0.88095437586454972</v>
      </c>
      <c r="M158" s="186">
        <v>163.94653870393401</v>
      </c>
      <c r="N158" s="186">
        <v>342.33088237190304</v>
      </c>
      <c r="O158" s="188">
        <v>44.3</v>
      </c>
      <c r="P158" s="188">
        <v>16.801412268278604</v>
      </c>
      <c r="Q158" s="188">
        <v>-7.6750341149786294</v>
      </c>
      <c r="R158" s="188">
        <v>10.31377838854592</v>
      </c>
    </row>
    <row r="159" spans="1:18" ht="20.100000000000001" customHeight="1">
      <c r="A159" s="183" t="s">
        <v>319</v>
      </c>
      <c r="B159" s="184">
        <v>8232</v>
      </c>
      <c r="C159" s="184">
        <v>8232091507</v>
      </c>
      <c r="D159" s="184">
        <v>3</v>
      </c>
      <c r="E159" s="184">
        <v>300000000</v>
      </c>
      <c r="F159" s="185">
        <v>27.440305023333334</v>
      </c>
      <c r="G159" s="186">
        <v>46</v>
      </c>
      <c r="H159" s="186">
        <v>46750790</v>
      </c>
      <c r="I159" s="186">
        <v>13.05</v>
      </c>
      <c r="J159" s="186">
        <v>15.399234615553697</v>
      </c>
      <c r="K159" s="183" t="s">
        <v>2348</v>
      </c>
      <c r="L159" s="187">
        <v>-0.83600765384446307</v>
      </c>
      <c r="M159" s="186">
        <v>38.264696034820872</v>
      </c>
      <c r="N159" s="186">
        <v>9.8114605217489412</v>
      </c>
      <c r="O159" s="188">
        <v>25.25</v>
      </c>
      <c r="P159" s="188">
        <v>59.146560517776486</v>
      </c>
      <c r="Q159" s="188">
        <v>-8.9582727840227605</v>
      </c>
      <c r="R159" s="188">
        <v>-1.8426914888576107</v>
      </c>
    </row>
    <row r="160" spans="1:18" ht="20.100000000000001" customHeight="1">
      <c r="A160" s="183" t="s">
        <v>409</v>
      </c>
      <c r="B160" s="184">
        <v>932</v>
      </c>
      <c r="C160" s="184">
        <v>932814398</v>
      </c>
      <c r="D160" s="184">
        <v>1</v>
      </c>
      <c r="E160" s="184">
        <v>174600000</v>
      </c>
      <c r="F160" s="185">
        <v>5.3425795990836198</v>
      </c>
      <c r="G160" s="186">
        <v>-20</v>
      </c>
      <c r="H160" s="186">
        <v>-20343122</v>
      </c>
      <c r="I160" s="186">
        <v>11.3</v>
      </c>
      <c r="J160" s="186">
        <v>47.852805121474979</v>
      </c>
      <c r="K160" s="184">
        <v>-2146199371</v>
      </c>
      <c r="L160" s="187">
        <v>-0.71923675217543115</v>
      </c>
      <c r="M160" s="186">
        <v>48.320367009809644</v>
      </c>
      <c r="N160" s="186">
        <v>27.67489519462179</v>
      </c>
      <c r="O160" s="188">
        <v>44.94</v>
      </c>
      <c r="P160" s="188">
        <v>43.58537627527808</v>
      </c>
      <c r="Q160" s="188">
        <v>5.3552740047864411</v>
      </c>
      <c r="R160" s="188">
        <v>4.1925742054981896</v>
      </c>
    </row>
    <row r="161" spans="1:18" ht="20.100000000000001" customHeight="1">
      <c r="A161" s="183" t="s">
        <v>257</v>
      </c>
      <c r="B161" s="184">
        <v>4481</v>
      </c>
      <c r="C161" s="184">
        <v>4481586649</v>
      </c>
      <c r="D161" s="184">
        <v>3</v>
      </c>
      <c r="E161" s="184">
        <v>300000000</v>
      </c>
      <c r="F161" s="185">
        <v>14.938622163333333</v>
      </c>
      <c r="G161" s="186">
        <v>-211</v>
      </c>
      <c r="H161" s="186">
        <v>-211813709</v>
      </c>
      <c r="I161" s="186">
        <v>15.3</v>
      </c>
      <c r="J161" s="186">
        <v>29.123260035622266</v>
      </c>
      <c r="K161" s="184">
        <v>-327887621532</v>
      </c>
      <c r="L161" s="187">
        <v>-0.69876739964377732</v>
      </c>
      <c r="M161" s="186">
        <v>18.373004324270298</v>
      </c>
      <c r="N161" s="186">
        <v>4.0828898498378443</v>
      </c>
      <c r="O161" s="188">
        <v>46.88</v>
      </c>
      <c r="P161" s="188">
        <v>30.458782691895003</v>
      </c>
      <c r="Q161" s="188">
        <v>-12.773466902481179</v>
      </c>
      <c r="R161" s="188">
        <v>1.512031306784678</v>
      </c>
    </row>
    <row r="162" spans="1:18" ht="20.100000000000001" customHeight="1">
      <c r="A162" s="183" t="s">
        <v>260</v>
      </c>
      <c r="B162" s="184">
        <v>2324</v>
      </c>
      <c r="C162" s="184">
        <v>2324346355</v>
      </c>
      <c r="D162" s="184">
        <v>2</v>
      </c>
      <c r="E162" s="184">
        <v>270000000</v>
      </c>
      <c r="F162" s="185">
        <v>8.6086902037037039</v>
      </c>
      <c r="G162" s="186">
        <v>120</v>
      </c>
      <c r="H162" s="186">
        <v>120604000</v>
      </c>
      <c r="I162" s="186">
        <v>2.65</v>
      </c>
      <c r="J162" s="186">
        <v>46.045484320687656</v>
      </c>
      <c r="K162" s="183" t="s">
        <v>2349</v>
      </c>
      <c r="L162" s="187">
        <v>-0.65151493095786928</v>
      </c>
      <c r="M162" s="186">
        <v>225.24501025991023</v>
      </c>
      <c r="N162" s="186">
        <v>417.12038937020412</v>
      </c>
      <c r="O162" s="188">
        <v>25.2</v>
      </c>
      <c r="P162" s="188">
        <v>86.921853000663617</v>
      </c>
      <c r="Q162" s="188">
        <v>-1.2152613468517481</v>
      </c>
      <c r="R162" s="188">
        <v>-0.89467322035177599</v>
      </c>
    </row>
    <row r="163" spans="1:18" ht="20.100000000000001" customHeight="1">
      <c r="A163" s="183" t="s">
        <v>256</v>
      </c>
      <c r="B163" s="184">
        <v>1748</v>
      </c>
      <c r="C163" s="184">
        <v>1748599456</v>
      </c>
      <c r="D163" s="184">
        <v>2</v>
      </c>
      <c r="E163" s="184">
        <v>220000000</v>
      </c>
      <c r="F163" s="185">
        <v>7.9481793454545455</v>
      </c>
      <c r="G163" s="186">
        <v>-145</v>
      </c>
      <c r="H163" s="186">
        <v>-145428477</v>
      </c>
      <c r="I163" s="186">
        <v>8.77</v>
      </c>
      <c r="J163" s="186">
        <v>40.51894234605092</v>
      </c>
      <c r="K163" s="184">
        <v>-131031057777</v>
      </c>
      <c r="L163" s="187">
        <v>-0.62255506958135531</v>
      </c>
      <c r="M163" s="186">
        <v>56.811932505606194</v>
      </c>
      <c r="N163" s="186">
        <v>28.692895204851613</v>
      </c>
      <c r="O163" s="188">
        <v>35.520000000000003</v>
      </c>
      <c r="P163" s="188">
        <v>32.802736515063131</v>
      </c>
      <c r="Q163" s="188">
        <v>-9.4331389526182363</v>
      </c>
      <c r="R163" s="188">
        <v>-8.7832084544839972</v>
      </c>
    </row>
    <row r="164" spans="1:18" ht="20.100000000000001" customHeight="1">
      <c r="A164" s="183" t="s">
        <v>307</v>
      </c>
      <c r="B164" s="184">
        <v>402</v>
      </c>
      <c r="C164" s="184">
        <v>402238316</v>
      </c>
      <c r="D164" s="184">
        <v>1</v>
      </c>
      <c r="E164" s="184">
        <v>177187500</v>
      </c>
      <c r="F164" s="185">
        <v>2.2701280620811288</v>
      </c>
      <c r="G164" s="186">
        <v>-50</v>
      </c>
      <c r="H164" s="186">
        <v>-50345394</v>
      </c>
      <c r="I164" s="186">
        <v>50.95</v>
      </c>
      <c r="J164" s="186">
        <v>115.95375447524496</v>
      </c>
      <c r="K164" s="184">
        <v>-29426882793</v>
      </c>
      <c r="L164" s="187">
        <v>-0.33924432499861601</v>
      </c>
      <c r="M164" s="186">
        <v>5.4822823358549222</v>
      </c>
      <c r="N164" s="186">
        <v>0.48344641409655398</v>
      </c>
      <c r="O164" s="188">
        <v>70.45</v>
      </c>
      <c r="P164" s="188">
        <v>37.623042739957093</v>
      </c>
      <c r="Q164" s="188">
        <v>30.79142955420906</v>
      </c>
      <c r="R164" s="188">
        <v>136.38783574659939</v>
      </c>
    </row>
    <row r="165" spans="1:18" ht="20.100000000000001" customHeight="1">
      <c r="A165" s="183" t="s">
        <v>771</v>
      </c>
      <c r="B165" s="184">
        <v>6697</v>
      </c>
      <c r="C165" s="184">
        <v>6697968298</v>
      </c>
      <c r="D165" s="184">
        <v>6</v>
      </c>
      <c r="E165" s="184">
        <v>609000000</v>
      </c>
      <c r="F165" s="185">
        <v>10.998305908045976</v>
      </c>
      <c r="G165" s="186">
        <v>52</v>
      </c>
      <c r="H165" s="186">
        <v>52028005</v>
      </c>
      <c r="I165" s="186">
        <v>11.15</v>
      </c>
      <c r="J165" s="186">
        <v>82.058246209692655</v>
      </c>
      <c r="K165" s="184">
        <v>5161178096</v>
      </c>
      <c r="L165" s="187">
        <v>-0.18169215556953053</v>
      </c>
      <c r="M165" s="186">
        <v>32.6323972717123</v>
      </c>
      <c r="N165" s="186">
        <v>5.3583575158805088</v>
      </c>
      <c r="O165" s="188">
        <v>20.29</v>
      </c>
      <c r="P165" s="188">
        <v>18.959683737432556</v>
      </c>
      <c r="Q165" s="188">
        <v>0</v>
      </c>
      <c r="R165" s="188">
        <v>0</v>
      </c>
    </row>
    <row r="166" spans="1:18" ht="20.100000000000001" customHeight="1">
      <c r="A166" s="183" t="s">
        <v>321</v>
      </c>
      <c r="B166" s="184">
        <v>2964</v>
      </c>
      <c r="C166" s="184">
        <v>2964377336</v>
      </c>
      <c r="D166" s="184">
        <v>5</v>
      </c>
      <c r="E166" s="184">
        <v>500000000</v>
      </c>
      <c r="F166" s="185">
        <v>5.9287546720000002</v>
      </c>
      <c r="G166" s="186">
        <v>-298</v>
      </c>
      <c r="H166" s="186">
        <v>-298290114</v>
      </c>
      <c r="I166" s="186">
        <v>2.76</v>
      </c>
      <c r="J166" s="186">
        <v>125.50211410198152</v>
      </c>
      <c r="K166" s="184">
        <v>-85609262718</v>
      </c>
      <c r="L166" s="187">
        <v>0.26502114101981511</v>
      </c>
      <c r="M166" s="186">
        <v>32.97204218113356</v>
      </c>
      <c r="N166" s="186">
        <v>32.97204218113356</v>
      </c>
      <c r="O166" s="188">
        <v>84.54</v>
      </c>
      <c r="P166" s="188">
        <v>15.066937885682702</v>
      </c>
      <c r="Q166" s="188">
        <v>-3.7363974118933063</v>
      </c>
      <c r="R166" s="188">
        <v>1.1734441952759989</v>
      </c>
    </row>
    <row r="167" spans="1:18" ht="20.100000000000001" customHeight="1">
      <c r="A167" s="183" t="s">
        <v>74</v>
      </c>
      <c r="B167" s="184">
        <v>633</v>
      </c>
      <c r="C167" s="184">
        <v>633089921</v>
      </c>
      <c r="D167" s="184">
        <v>3</v>
      </c>
      <c r="E167" s="184">
        <v>375000000</v>
      </c>
      <c r="F167" s="185">
        <v>1.6882397893333334</v>
      </c>
      <c r="G167" s="186">
        <v>6</v>
      </c>
      <c r="H167" s="186">
        <v>6803042</v>
      </c>
      <c r="I167" s="186">
        <v>9.58</v>
      </c>
      <c r="J167" s="186">
        <v>332.18726614192929</v>
      </c>
      <c r="K167" s="184">
        <v>7068360638</v>
      </c>
      <c r="L167" s="187">
        <v>1.6654981291354345</v>
      </c>
      <c r="M167" s="186">
        <v>17.724933841684436</v>
      </c>
      <c r="N167" s="186">
        <v>4.2969536585901666</v>
      </c>
      <c r="O167" s="188">
        <v>57.92</v>
      </c>
      <c r="P167" s="188">
        <v>63.007723594808695</v>
      </c>
      <c r="Q167" s="188">
        <v>3.5032101067490018</v>
      </c>
      <c r="R167" s="188">
        <v>2.2524496185884146</v>
      </c>
    </row>
    <row r="168" spans="1:18" ht="20.100000000000001" customHeight="1">
      <c r="A168" s="183" t="s">
        <v>382</v>
      </c>
      <c r="B168" s="184">
        <v>237</v>
      </c>
      <c r="C168" s="184">
        <v>237921423</v>
      </c>
      <c r="D168" s="184">
        <v>2</v>
      </c>
      <c r="E168" s="184">
        <v>249999992</v>
      </c>
      <c r="F168" s="185">
        <v>0.95168572245394312</v>
      </c>
      <c r="G168" s="186">
        <v>5</v>
      </c>
      <c r="H168" s="186">
        <v>5215990</v>
      </c>
      <c r="I168" s="186">
        <v>4.1900000000000004</v>
      </c>
      <c r="J168" s="186">
        <v>391.4614935242717</v>
      </c>
      <c r="K168" s="184">
        <v>221679575</v>
      </c>
      <c r="L168" s="187">
        <v>2.152301152805395</v>
      </c>
      <c r="M168" s="186">
        <v>50.075897882728562</v>
      </c>
      <c r="N168" s="186">
        <v>50.075899485157343</v>
      </c>
      <c r="O168" s="188">
        <v>75.180000000000007</v>
      </c>
      <c r="P168" s="188">
        <v>64.053572469279288</v>
      </c>
      <c r="Q168" s="188">
        <v>-4.0680421819838131</v>
      </c>
      <c r="R168" s="188">
        <v>-1.3119554398354882</v>
      </c>
    </row>
    <row r="169" spans="1:18" ht="20.100000000000001" customHeight="1">
      <c r="A169" s="183" t="s">
        <v>671</v>
      </c>
      <c r="B169" s="184">
        <v>48399</v>
      </c>
      <c r="C169" s="184">
        <v>4839967141</v>
      </c>
      <c r="D169" s="184">
        <v>3016</v>
      </c>
      <c r="E169" s="184">
        <v>3016276170</v>
      </c>
      <c r="F169" s="185">
        <v>1.6046167088871044</v>
      </c>
      <c r="G169" s="186">
        <v>990</v>
      </c>
      <c r="H169" s="186">
        <v>99081839</v>
      </c>
      <c r="I169" s="186">
        <v>2.1800000000000002</v>
      </c>
      <c r="J169" s="186">
        <v>2818.364883179896</v>
      </c>
      <c r="K169" s="184">
        <v>22392495614</v>
      </c>
      <c r="L169" s="220">
        <v>2818.364883179896</v>
      </c>
      <c r="M169" s="186">
        <v>18.522315448415029</v>
      </c>
      <c r="N169" s="186">
        <v>2.7051933811388347</v>
      </c>
      <c r="O169" s="188">
        <v>31.68</v>
      </c>
      <c r="P169" s="188">
        <v>0</v>
      </c>
      <c r="Q169" s="188">
        <v>-0.73511391429109896</v>
      </c>
      <c r="R169" s="188">
        <v>0</v>
      </c>
    </row>
    <row r="170" spans="1:18" ht="20.100000000000001" customHeight="1">
      <c r="A170" s="183" t="s">
        <v>320</v>
      </c>
      <c r="B170" s="184">
        <v>1138</v>
      </c>
      <c r="C170" s="184">
        <v>1138168471</v>
      </c>
      <c r="D170" s="184">
        <v>10994134</v>
      </c>
      <c r="E170" s="184">
        <v>10994134</v>
      </c>
      <c r="F170" s="185">
        <v>103.52506809540434</v>
      </c>
      <c r="G170" s="186">
        <v>164</v>
      </c>
      <c r="H170" s="186">
        <v>164509463</v>
      </c>
      <c r="I170" s="186">
        <v>1580</v>
      </c>
      <c r="J170" s="186">
        <v>-0.85510755727128207</v>
      </c>
      <c r="K170" s="183" t="s">
        <v>2350</v>
      </c>
      <c r="L170" s="189">
        <v>159295.69309468509</v>
      </c>
      <c r="M170" s="186">
        <v>34.912120965266212</v>
      </c>
      <c r="N170" s="186">
        <v>1.9638358678151226</v>
      </c>
      <c r="O170" s="188">
        <v>6.37</v>
      </c>
      <c r="P170" s="188">
        <v>73.797606369392582</v>
      </c>
      <c r="Q170" s="188">
        <v>799.68416650913241</v>
      </c>
      <c r="R170" s="188">
        <v>821.86260404694167</v>
      </c>
    </row>
    <row r="171" spans="1:18" ht="20.100000000000001" customHeight="1">
      <c r="A171" s="183" t="s">
        <v>39</v>
      </c>
      <c r="B171" s="184">
        <v>638</v>
      </c>
      <c r="C171" s="184">
        <v>638570889</v>
      </c>
      <c r="D171" s="184">
        <v>10721700</v>
      </c>
      <c r="E171" s="184">
        <v>10721700</v>
      </c>
      <c r="F171" s="185">
        <v>59.558734995383197</v>
      </c>
      <c r="G171" s="186">
        <v>5</v>
      </c>
      <c r="H171" s="186">
        <v>5814918</v>
      </c>
      <c r="I171" s="186">
        <v>113.6</v>
      </c>
      <c r="J171" s="186">
        <v>-0.74814777377050146</v>
      </c>
      <c r="K171" s="184">
        <v>6739489962</v>
      </c>
      <c r="L171" s="189">
        <v>270027.40139648144</v>
      </c>
      <c r="M171" s="186">
        <v>66.603355404225482</v>
      </c>
      <c r="N171" s="186">
        <v>51.766787142139684</v>
      </c>
      <c r="O171" s="188">
        <v>48.33</v>
      </c>
      <c r="P171" s="188">
        <v>36.620577973153658</v>
      </c>
      <c r="Q171" s="188">
        <v>-24.856968396348833</v>
      </c>
      <c r="R171" s="188">
        <v>64.655929159217038</v>
      </c>
    </row>
    <row r="172" spans="1:18" ht="20.100000000000001" customHeight="1">
      <c r="A172" s="183" t="s">
        <v>45</v>
      </c>
      <c r="B172" s="184">
        <v>879</v>
      </c>
      <c r="C172" s="184">
        <v>879240094</v>
      </c>
      <c r="D172" s="184">
        <v>14175000</v>
      </c>
      <c r="E172" s="184">
        <v>14175000</v>
      </c>
      <c r="F172" s="185">
        <v>62.027519858906523</v>
      </c>
      <c r="G172" s="186">
        <v>-27</v>
      </c>
      <c r="H172" s="186">
        <v>-27853019</v>
      </c>
      <c r="I172" s="186">
        <v>365</v>
      </c>
      <c r="J172" s="186">
        <v>-0.66144059849936732</v>
      </c>
      <c r="K172" s="184">
        <v>-1183056982025</v>
      </c>
      <c r="L172" s="189">
        <v>342790.39401939057</v>
      </c>
      <c r="M172" s="186">
        <v>17.065504533112769</v>
      </c>
      <c r="N172" s="186">
        <v>2.6576504717696672</v>
      </c>
      <c r="O172" s="188">
        <v>38.93</v>
      </c>
      <c r="P172" s="188">
        <v>61.984161215976336</v>
      </c>
      <c r="Q172" s="188">
        <v>244.96523003751065</v>
      </c>
      <c r="R172" s="188">
        <v>1021.8771577238363</v>
      </c>
    </row>
    <row r="173" spans="1:18" ht="20.100000000000001" customHeight="1">
      <c r="A173" s="183" t="s">
        <v>448</v>
      </c>
      <c r="B173" s="184">
        <v>447</v>
      </c>
      <c r="C173" s="184">
        <v>447250420</v>
      </c>
      <c r="D173" s="184">
        <v>23850000</v>
      </c>
      <c r="E173" s="184">
        <v>23850000</v>
      </c>
      <c r="F173" s="185">
        <v>18.752638155136268</v>
      </c>
      <c r="G173" s="186">
        <v>5</v>
      </c>
      <c r="H173" s="186">
        <v>5945065</v>
      </c>
      <c r="I173" s="186">
        <v>196.4</v>
      </c>
      <c r="J173" s="186">
        <v>0.8397411454638769</v>
      </c>
      <c r="K173" s="183" t="s">
        <v>2351</v>
      </c>
      <c r="L173" s="189">
        <v>1907730.5791005855</v>
      </c>
      <c r="M173" s="186">
        <v>17.712968152862629</v>
      </c>
      <c r="N173" s="186">
        <v>3.0068101329773005</v>
      </c>
      <c r="O173" s="188">
        <v>42.27</v>
      </c>
      <c r="P173" s="188">
        <v>43.569757440233438</v>
      </c>
      <c r="Q173" s="188">
        <v>-104.74313895157707</v>
      </c>
      <c r="R173" s="188">
        <v>330.32007187634491</v>
      </c>
    </row>
    <row r="174" spans="1:18" ht="20.100000000000001" customHeight="1">
      <c r="A174" s="183" t="s">
        <v>102</v>
      </c>
      <c r="B174" s="184">
        <v>1186</v>
      </c>
      <c r="C174" s="184">
        <v>1186366071</v>
      </c>
      <c r="D174" s="184">
        <v>46656000</v>
      </c>
      <c r="E174" s="184">
        <v>46656000</v>
      </c>
      <c r="F174" s="185">
        <v>25.42794219393004</v>
      </c>
      <c r="G174" s="186">
        <v>-1</v>
      </c>
      <c r="H174" s="186">
        <v>-1305327</v>
      </c>
      <c r="I174" s="186">
        <v>27.46</v>
      </c>
      <c r="J174" s="186">
        <v>1.71355029336472</v>
      </c>
      <c r="K174" s="184">
        <v>-3751509798</v>
      </c>
      <c r="L174" s="189">
        <v>2752246.8801570521</v>
      </c>
      <c r="M174" s="186">
        <v>56.094126845224338</v>
      </c>
      <c r="N174" s="186">
        <v>41.458338392537264</v>
      </c>
      <c r="O174" s="188">
        <v>53.18</v>
      </c>
      <c r="P174" s="188">
        <v>25.26565196327811</v>
      </c>
      <c r="Q174" s="188">
        <v>-12.968014824330432</v>
      </c>
      <c r="R174" s="188">
        <v>18.576038362399601</v>
      </c>
    </row>
    <row r="175" spans="1:18" ht="20.100000000000001" customHeight="1">
      <c r="A175" s="183" t="s">
        <v>548</v>
      </c>
      <c r="B175" s="184">
        <v>1321</v>
      </c>
      <c r="C175" s="184">
        <v>1321868358</v>
      </c>
      <c r="D175" s="184">
        <v>55000000</v>
      </c>
      <c r="E175" s="184">
        <v>55000000</v>
      </c>
      <c r="F175" s="185">
        <v>24.033970145454546</v>
      </c>
      <c r="G175" s="186">
        <v>-13</v>
      </c>
      <c r="H175" s="186">
        <v>-13999310</v>
      </c>
      <c r="I175" s="186">
        <v>171.1</v>
      </c>
      <c r="J175" s="186">
        <v>2.4326413614024944</v>
      </c>
      <c r="K175" s="183" t="s">
        <v>2352</v>
      </c>
      <c r="L175" s="189">
        <v>3432640.3614024944</v>
      </c>
      <c r="M175" s="186">
        <v>13.754931142814701</v>
      </c>
      <c r="N175" s="186">
        <v>1.5728909254219212</v>
      </c>
      <c r="O175" s="188">
        <v>32.799999999999997</v>
      </c>
      <c r="P175" s="188">
        <v>13.254380886264096</v>
      </c>
      <c r="Q175" s="188">
        <v>47.015090731835301</v>
      </c>
      <c r="R175" s="188">
        <v>0</v>
      </c>
    </row>
    <row r="176" spans="1:18" ht="20.100000000000001" customHeight="1">
      <c r="A176" s="177" t="s">
        <v>2237</v>
      </c>
      <c r="B176" s="178"/>
      <c r="C176" s="178"/>
      <c r="D176" s="178"/>
      <c r="E176" s="178"/>
      <c r="F176" s="179"/>
      <c r="G176" s="180"/>
      <c r="H176" s="180"/>
      <c r="I176" s="180"/>
      <c r="J176" s="180"/>
      <c r="K176" s="181"/>
      <c r="L176" s="180"/>
      <c r="M176" s="180"/>
      <c r="N176" s="180"/>
      <c r="O176" s="182"/>
      <c r="P176" s="182"/>
      <c r="Q176" s="182"/>
      <c r="R176" s="182"/>
    </row>
    <row r="177" spans="1:18" ht="20.100000000000001" customHeight="1">
      <c r="A177" s="183" t="s">
        <v>443</v>
      </c>
      <c r="B177" s="184">
        <v>9403</v>
      </c>
      <c r="C177" s="184">
        <v>9403353877</v>
      </c>
      <c r="D177" s="184">
        <v>2</v>
      </c>
      <c r="E177" s="184">
        <v>244750000</v>
      </c>
      <c r="F177" s="185">
        <v>38.420240559754852</v>
      </c>
      <c r="G177" s="186">
        <v>1</v>
      </c>
      <c r="H177" s="186">
        <v>1286101</v>
      </c>
      <c r="I177" s="186">
        <v>20.48</v>
      </c>
      <c r="J177" s="186">
        <v>8.526228744735775</v>
      </c>
      <c r="K177" s="184">
        <v>2579918606</v>
      </c>
      <c r="L177" s="187">
        <v>-0.92191615783003467</v>
      </c>
      <c r="M177" s="186">
        <v>40.312529394605178</v>
      </c>
      <c r="N177" s="186">
        <v>7.8432860342633743</v>
      </c>
      <c r="O177" s="188">
        <v>20.21</v>
      </c>
      <c r="P177" s="188">
        <v>38.207450650754851</v>
      </c>
      <c r="Q177" s="188">
        <v>-14.162752486319654</v>
      </c>
      <c r="R177" s="188">
        <v>7.6209167929232891</v>
      </c>
    </row>
    <row r="178" spans="1:18" ht="20.100000000000001" customHeight="1">
      <c r="A178" s="177" t="s">
        <v>2238</v>
      </c>
      <c r="B178" s="178"/>
      <c r="C178" s="178"/>
      <c r="D178" s="178"/>
      <c r="E178" s="178"/>
      <c r="F178" s="179"/>
      <c r="G178" s="180"/>
      <c r="H178" s="180"/>
      <c r="I178" s="180"/>
      <c r="J178" s="180"/>
      <c r="K178" s="181"/>
      <c r="L178" s="180"/>
      <c r="M178" s="180"/>
      <c r="N178" s="180"/>
      <c r="O178" s="182"/>
      <c r="P178" s="182"/>
      <c r="Q178" s="182"/>
      <c r="R178" s="182"/>
    </row>
    <row r="179" spans="1:18" ht="20.100000000000001" customHeight="1">
      <c r="A179" s="183" t="s">
        <v>126</v>
      </c>
      <c r="B179" s="184">
        <v>5067</v>
      </c>
      <c r="C179" s="184">
        <v>5067606276</v>
      </c>
      <c r="D179" s="184">
        <v>1</v>
      </c>
      <c r="E179" s="184">
        <v>148867243</v>
      </c>
      <c r="F179" s="185">
        <v>34.041110548409904</v>
      </c>
      <c r="G179" s="186">
        <v>-160</v>
      </c>
      <c r="H179" s="186">
        <v>-160673171</v>
      </c>
      <c r="I179" s="186">
        <v>19.09</v>
      </c>
      <c r="J179" s="186">
        <v>5.5215263668996206</v>
      </c>
      <c r="K179" s="184">
        <v>-313634029792</v>
      </c>
      <c r="L179" s="187">
        <v>-0.95593563265608361</v>
      </c>
      <c r="M179" s="186">
        <v>43.754458591120951</v>
      </c>
      <c r="N179" s="186">
        <v>16.328664426614491</v>
      </c>
      <c r="O179" s="188">
        <v>31.46</v>
      </c>
      <c r="P179" s="188">
        <v>15.462685286591615</v>
      </c>
      <c r="Q179" s="188">
        <v>-1.3953264022028478</v>
      </c>
      <c r="R179" s="188">
        <v>1.2124656118723109</v>
      </c>
    </row>
    <row r="180" spans="1:18" ht="20.100000000000001" customHeight="1">
      <c r="A180" s="183" t="s">
        <v>630</v>
      </c>
      <c r="B180" s="184">
        <v>3913</v>
      </c>
      <c r="C180" s="184">
        <v>3913562968</v>
      </c>
      <c r="D180" s="184">
        <v>1</v>
      </c>
      <c r="E180" s="184">
        <v>117000000</v>
      </c>
      <c r="F180" s="185">
        <v>33.449256136752133</v>
      </c>
      <c r="G180" s="186">
        <v>-98</v>
      </c>
      <c r="H180" s="186">
        <v>-98818698</v>
      </c>
      <c r="I180" s="186">
        <v>40.76</v>
      </c>
      <c r="J180" s="186">
        <v>4.246753448940547</v>
      </c>
      <c r="K180" s="184">
        <v>-42788496234</v>
      </c>
      <c r="L180" s="187">
        <v>-0.95515595342785853</v>
      </c>
      <c r="M180" s="186">
        <v>38.515219048086735</v>
      </c>
      <c r="N180" s="186">
        <v>7.3153312531978605</v>
      </c>
      <c r="O180" s="188">
        <v>20.5</v>
      </c>
      <c r="P180" s="188">
        <v>12.447001116925401</v>
      </c>
      <c r="Q180" s="188">
        <v>-241.5015331553721</v>
      </c>
      <c r="R180" s="188">
        <v>0</v>
      </c>
    </row>
    <row r="181" spans="1:18" ht="20.100000000000001" customHeight="1">
      <c r="A181" s="183" t="s">
        <v>665</v>
      </c>
      <c r="B181" s="184">
        <v>1571</v>
      </c>
      <c r="C181" s="184">
        <v>1571604579</v>
      </c>
      <c r="D181" s="184">
        <v>2</v>
      </c>
      <c r="E181" s="184">
        <v>275000000</v>
      </c>
      <c r="F181" s="185">
        <v>5.714925741818182</v>
      </c>
      <c r="G181" s="186">
        <v>-81</v>
      </c>
      <c r="H181" s="186">
        <v>-81499033</v>
      </c>
      <c r="I181" s="186">
        <v>8.07</v>
      </c>
      <c r="J181" s="186">
        <v>71.179415557683981</v>
      </c>
      <c r="K181" s="184">
        <v>-7008916838</v>
      </c>
      <c r="L181" s="187">
        <v>-0.47505879594411643</v>
      </c>
      <c r="M181" s="186">
        <v>22.748243764493125</v>
      </c>
      <c r="N181" s="186">
        <v>9.1912096018154035</v>
      </c>
      <c r="O181" s="188">
        <v>74.349999999999994</v>
      </c>
      <c r="P181" s="188">
        <v>11.176025024455445</v>
      </c>
      <c r="Q181" s="188">
        <v>-14.057354023639732</v>
      </c>
      <c r="R181" s="188">
        <v>7.350978139535993</v>
      </c>
    </row>
    <row r="182" spans="1:18" ht="20.100000000000001" customHeight="1">
      <c r="A182" s="177" t="s">
        <v>2239</v>
      </c>
      <c r="B182" s="178"/>
      <c r="C182" s="178"/>
      <c r="D182" s="178"/>
      <c r="E182" s="178"/>
      <c r="F182" s="179"/>
      <c r="G182" s="180"/>
      <c r="H182" s="180"/>
      <c r="I182" s="180"/>
      <c r="J182" s="180"/>
      <c r="K182" s="181"/>
      <c r="L182" s="180"/>
      <c r="M182" s="180"/>
      <c r="N182" s="180"/>
      <c r="O182" s="182"/>
      <c r="P182" s="182"/>
      <c r="Q182" s="182"/>
      <c r="R182" s="182"/>
    </row>
    <row r="183" spans="1:18" ht="20.100000000000001" customHeight="1">
      <c r="A183" s="183" t="s">
        <v>725</v>
      </c>
      <c r="B183" s="184">
        <v>726</v>
      </c>
      <c r="C183" s="184">
        <v>726673508</v>
      </c>
      <c r="D183" s="184">
        <v>1</v>
      </c>
      <c r="E183" s="184">
        <v>160599284</v>
      </c>
      <c r="F183" s="185">
        <v>4.5247618164972643</v>
      </c>
      <c r="G183" s="186">
        <v>-21</v>
      </c>
      <c r="H183" s="186">
        <v>-21257621</v>
      </c>
      <c r="I183" s="186">
        <v>7.4</v>
      </c>
      <c r="J183" s="186">
        <v>52.041465989427536</v>
      </c>
      <c r="K183" s="184">
        <v>-15709381919</v>
      </c>
      <c r="L183" s="187">
        <v>-0.66849083756607786</v>
      </c>
      <c r="M183" s="186">
        <v>50.161129497842737</v>
      </c>
      <c r="N183" s="186">
        <v>44.619598942601527</v>
      </c>
      <c r="O183" s="188">
        <v>67.19</v>
      </c>
      <c r="P183" s="188">
        <v>0.90268602649931784</v>
      </c>
      <c r="Q183" s="188">
        <v>-4.177791779181943</v>
      </c>
      <c r="R183" s="188">
        <v>0.16756735756196406</v>
      </c>
    </row>
    <row r="184" spans="1:18" ht="20.100000000000001" customHeight="1">
      <c r="A184" s="177" t="s">
        <v>2240</v>
      </c>
      <c r="B184" s="178"/>
      <c r="C184" s="178"/>
      <c r="D184" s="178"/>
      <c r="E184" s="178"/>
      <c r="F184" s="179"/>
      <c r="G184" s="180"/>
      <c r="H184" s="180"/>
      <c r="I184" s="180"/>
      <c r="J184" s="180"/>
      <c r="K184" s="181"/>
      <c r="L184" s="180"/>
      <c r="M184" s="180"/>
      <c r="N184" s="180"/>
      <c r="O184" s="182"/>
      <c r="P184" s="182"/>
      <c r="Q184" s="182"/>
      <c r="R184" s="182"/>
    </row>
    <row r="185" spans="1:18" ht="20.100000000000001" customHeight="1">
      <c r="A185" s="183" t="s">
        <v>189</v>
      </c>
      <c r="B185" s="184">
        <v>2158</v>
      </c>
      <c r="C185" s="184">
        <v>2158486550</v>
      </c>
      <c r="D185" s="184">
        <v>1</v>
      </c>
      <c r="E185" s="184">
        <v>118350000</v>
      </c>
      <c r="F185" s="185">
        <v>18.238162653147445</v>
      </c>
      <c r="G185" s="186">
        <v>144</v>
      </c>
      <c r="H185" s="186">
        <v>144339003</v>
      </c>
      <c r="I185" s="186">
        <v>31.14</v>
      </c>
      <c r="J185" s="186">
        <v>8.7049249623538305</v>
      </c>
      <c r="K185" s="184">
        <v>488443186152</v>
      </c>
      <c r="L185" s="187">
        <v>-0.91775487320039129</v>
      </c>
      <c r="M185" s="186">
        <v>26.492321967430456</v>
      </c>
      <c r="N185" s="186">
        <v>6.5837426296454824</v>
      </c>
      <c r="O185" s="188">
        <v>37.700000000000003</v>
      </c>
      <c r="P185" s="188">
        <v>54.433781331154066</v>
      </c>
      <c r="Q185" s="188">
        <v>8.7005320917262097</v>
      </c>
      <c r="R185" s="188">
        <v>46.371750912190883</v>
      </c>
    </row>
    <row r="186" spans="1:18" ht="20.100000000000001" customHeight="1">
      <c r="A186" s="177" t="s">
        <v>2241</v>
      </c>
      <c r="B186" s="178"/>
      <c r="C186" s="178"/>
      <c r="D186" s="178"/>
      <c r="E186" s="178"/>
      <c r="F186" s="179"/>
      <c r="G186" s="180"/>
      <c r="H186" s="180"/>
      <c r="I186" s="180"/>
      <c r="J186" s="180"/>
      <c r="K186" s="181"/>
      <c r="L186" s="180"/>
      <c r="M186" s="180"/>
      <c r="N186" s="180"/>
      <c r="O186" s="182"/>
      <c r="P186" s="182"/>
      <c r="Q186" s="182"/>
      <c r="R186" s="182"/>
    </row>
    <row r="187" spans="1:18" ht="20.100000000000001" customHeight="1">
      <c r="A187" s="183" t="s">
        <v>413</v>
      </c>
      <c r="B187" s="184">
        <v>1236</v>
      </c>
      <c r="C187" s="184">
        <v>1236382849</v>
      </c>
      <c r="D187" s="184">
        <v>1</v>
      </c>
      <c r="E187" s="184">
        <v>112000000</v>
      </c>
      <c r="F187" s="185">
        <v>11.039132580357142</v>
      </c>
      <c r="G187" s="186">
        <v>-12</v>
      </c>
      <c r="H187" s="186">
        <v>-12325753</v>
      </c>
      <c r="I187" s="186">
        <v>14.8</v>
      </c>
      <c r="J187" s="186">
        <v>14.218587038164261</v>
      </c>
      <c r="K187" s="184">
        <v>-19289803445</v>
      </c>
      <c r="L187" s="187">
        <v>-0.86411975858781909</v>
      </c>
      <c r="M187" s="186">
        <v>60.070096997588422</v>
      </c>
      <c r="N187" s="186">
        <v>33.521259485261396</v>
      </c>
      <c r="O187" s="188">
        <v>37.99</v>
      </c>
      <c r="P187" s="188">
        <v>39.709719523627733</v>
      </c>
      <c r="Q187" s="188">
        <v>-7.0403167424807478</v>
      </c>
      <c r="R187" s="188">
        <v>-6.4329338478060194</v>
      </c>
    </row>
    <row r="188" spans="1:18" ht="20.100000000000001" customHeight="1">
      <c r="A188" s="183" t="s">
        <v>400</v>
      </c>
      <c r="B188" s="184">
        <v>1053</v>
      </c>
      <c r="C188" s="184">
        <v>1053946708</v>
      </c>
      <c r="D188" s="184">
        <v>1</v>
      </c>
      <c r="E188" s="184">
        <v>105000000</v>
      </c>
      <c r="F188" s="185">
        <v>10.037587695238095</v>
      </c>
      <c r="G188" s="186">
        <v>-45</v>
      </c>
      <c r="H188" s="186">
        <v>-45288475</v>
      </c>
      <c r="I188" s="186">
        <v>12.9</v>
      </c>
      <c r="J188" s="186">
        <v>14.691021068211354</v>
      </c>
      <c r="K188" s="183" t="s">
        <v>2353</v>
      </c>
      <c r="L188" s="187">
        <v>-0.85056170411227283</v>
      </c>
      <c r="M188" s="186">
        <v>41.783116211548247</v>
      </c>
      <c r="N188" s="186">
        <v>26.528962673998887</v>
      </c>
      <c r="O188" s="188">
        <v>66.260000000000005</v>
      </c>
      <c r="P188" s="188">
        <v>51.77941704870581</v>
      </c>
      <c r="Q188" s="188">
        <v>-7.0932496375954557</v>
      </c>
      <c r="R188" s="188">
        <v>-13.812320694710571</v>
      </c>
    </row>
    <row r="189" spans="1:18" ht="20.100000000000001" customHeight="1">
      <c r="A189" s="183" t="s">
        <v>542</v>
      </c>
      <c r="B189" s="184">
        <v>7612</v>
      </c>
      <c r="C189" s="184">
        <v>7612948946</v>
      </c>
      <c r="D189" s="184">
        <v>3</v>
      </c>
      <c r="E189" s="184">
        <v>300500000</v>
      </c>
      <c r="F189" s="185">
        <v>25.334272698835274</v>
      </c>
      <c r="G189" s="186">
        <v>-43</v>
      </c>
      <c r="H189" s="186">
        <v>-43799995</v>
      </c>
      <c r="I189" s="186">
        <v>21.98</v>
      </c>
      <c r="J189" s="186">
        <v>16.762499257406684</v>
      </c>
      <c r="K189" s="184">
        <v>-9495838916</v>
      </c>
      <c r="L189" s="187">
        <v>-0.82237500742593317</v>
      </c>
      <c r="M189" s="186">
        <v>20.575832617939067</v>
      </c>
      <c r="N189" s="186">
        <v>2.9770429889226748</v>
      </c>
      <c r="O189" s="188">
        <v>29.84</v>
      </c>
      <c r="P189" s="188">
        <v>27.2664171710788</v>
      </c>
      <c r="Q189" s="188">
        <v>-13.954234683454345</v>
      </c>
      <c r="R189" s="188">
        <v>0</v>
      </c>
    </row>
    <row r="190" spans="1:18" ht="20.100000000000001" customHeight="1">
      <c r="A190" s="183" t="s">
        <v>86</v>
      </c>
      <c r="B190" s="184">
        <v>1050</v>
      </c>
      <c r="C190" s="184">
        <v>1050946163</v>
      </c>
      <c r="D190" s="184">
        <v>1</v>
      </c>
      <c r="E190" s="184">
        <v>150000000</v>
      </c>
      <c r="F190" s="185">
        <v>7.0063077533333331</v>
      </c>
      <c r="G190" s="186">
        <v>-28</v>
      </c>
      <c r="H190" s="186">
        <v>-28139576</v>
      </c>
      <c r="I190" s="186">
        <v>12.9</v>
      </c>
      <c r="J190" s="186">
        <v>31.11391904572756</v>
      </c>
      <c r="K190" s="184">
        <v>-4136517672</v>
      </c>
      <c r="L190" s="187">
        <v>-0.78590720636181621</v>
      </c>
      <c r="M190" s="186">
        <v>23.293001501233952</v>
      </c>
      <c r="N190" s="186">
        <v>10.352445111659534</v>
      </c>
      <c r="O190" s="188">
        <v>77.88</v>
      </c>
      <c r="P190" s="188">
        <v>57.399320855989679</v>
      </c>
      <c r="Q190" s="188">
        <v>-47.299120234386294</v>
      </c>
      <c r="R190" s="188">
        <v>-8.5481268391272636</v>
      </c>
    </row>
    <row r="191" spans="1:18" ht="20.100000000000001" customHeight="1">
      <c r="A191" s="183" t="s">
        <v>53</v>
      </c>
      <c r="B191" s="184">
        <v>1141</v>
      </c>
      <c r="C191" s="184">
        <v>1141807084</v>
      </c>
      <c r="D191" s="184">
        <v>1</v>
      </c>
      <c r="E191" s="184">
        <v>170000000</v>
      </c>
      <c r="F191" s="185">
        <v>6.7165122588235295</v>
      </c>
      <c r="G191" s="186">
        <v>24</v>
      </c>
      <c r="H191" s="186">
        <v>24742161</v>
      </c>
      <c r="I191" s="186">
        <v>20.6</v>
      </c>
      <c r="J191" s="186">
        <v>36.966133340262232</v>
      </c>
      <c r="K191" s="183" t="s">
        <v>2354</v>
      </c>
      <c r="L191" s="187">
        <v>-0.77666980388081042</v>
      </c>
      <c r="M191" s="186">
        <v>30.101079424708168</v>
      </c>
      <c r="N191" s="186">
        <v>7.3777155452716094</v>
      </c>
      <c r="O191" s="188">
        <v>32.57</v>
      </c>
      <c r="P191" s="188">
        <v>67.602118559514665</v>
      </c>
      <c r="Q191" s="188">
        <v>-52.214585228911865</v>
      </c>
      <c r="R191" s="188">
        <v>32.895019429749368</v>
      </c>
    </row>
    <row r="192" spans="1:18" ht="20.100000000000001" customHeight="1">
      <c r="A192" s="183" t="s">
        <v>330</v>
      </c>
      <c r="B192" s="184">
        <v>1864</v>
      </c>
      <c r="C192" s="184">
        <v>1864832744</v>
      </c>
      <c r="D192" s="184">
        <v>2</v>
      </c>
      <c r="E192" s="184">
        <v>200000000</v>
      </c>
      <c r="F192" s="185">
        <v>9.3241637199999996</v>
      </c>
      <c r="G192" s="186">
        <v>17</v>
      </c>
      <c r="H192" s="186">
        <v>17617918</v>
      </c>
      <c r="I192" s="186">
        <v>9.76</v>
      </c>
      <c r="J192" s="186">
        <v>31.174467223962473</v>
      </c>
      <c r="K192" s="184">
        <v>18886408096</v>
      </c>
      <c r="L192" s="187">
        <v>-0.67825532776037523</v>
      </c>
      <c r="M192" s="186">
        <v>35.706634292651572</v>
      </c>
      <c r="N192" s="186">
        <v>17.853317146325786</v>
      </c>
      <c r="O192" s="188">
        <v>52.25</v>
      </c>
      <c r="P192" s="188">
        <v>29.661901014729207</v>
      </c>
      <c r="Q192" s="188">
        <v>-19.21324279131996</v>
      </c>
      <c r="R192" s="188">
        <v>8.8378056883937006</v>
      </c>
    </row>
    <row r="193" spans="1:18" ht="20.100000000000001" customHeight="1">
      <c r="A193" s="183" t="s">
        <v>327</v>
      </c>
      <c r="B193" s="184">
        <v>1614</v>
      </c>
      <c r="C193" s="184">
        <v>1614800897</v>
      </c>
      <c r="D193" s="184">
        <v>2</v>
      </c>
      <c r="E193" s="184">
        <v>224000000</v>
      </c>
      <c r="F193" s="185">
        <v>7.2089325758928569</v>
      </c>
      <c r="G193" s="186">
        <v>-84</v>
      </c>
      <c r="H193" s="186">
        <v>-84056857</v>
      </c>
      <c r="I193" s="186">
        <v>19.25</v>
      </c>
      <c r="J193" s="186">
        <v>45.6088420806717</v>
      </c>
      <c r="K193" s="184">
        <v>-205771185936</v>
      </c>
      <c r="L193" s="187">
        <v>-0.58384962427971698</v>
      </c>
      <c r="M193" s="186">
        <v>15.133992739557787</v>
      </c>
      <c r="N193" s="186">
        <v>2.7024987034924619</v>
      </c>
      <c r="O193" s="188">
        <v>48.2</v>
      </c>
      <c r="P193" s="188">
        <v>75.060163807761711</v>
      </c>
      <c r="Q193" s="188">
        <v>-6.1834113032257321</v>
      </c>
      <c r="R193" s="188">
        <v>0.95372275194453238</v>
      </c>
    </row>
    <row r="194" spans="1:18" ht="20.100000000000001" customHeight="1">
      <c r="A194" s="183" t="s">
        <v>383</v>
      </c>
      <c r="B194" s="184">
        <v>1693</v>
      </c>
      <c r="C194" s="184">
        <v>1693692129</v>
      </c>
      <c r="D194" s="184">
        <v>2</v>
      </c>
      <c r="E194" s="184">
        <v>241875000</v>
      </c>
      <c r="F194" s="185">
        <v>7.0023447193798454</v>
      </c>
      <c r="G194" s="186">
        <v>81</v>
      </c>
      <c r="H194" s="186">
        <v>81478670</v>
      </c>
      <c r="I194" s="186">
        <v>6.17</v>
      </c>
      <c r="J194" s="186">
        <v>50.62556464829624</v>
      </c>
      <c r="K194" s="184">
        <v>5173895545</v>
      </c>
      <c r="L194" s="187">
        <v>-0.57157207760750006</v>
      </c>
      <c r="M194" s="186">
        <v>44.381827233945756</v>
      </c>
      <c r="N194" s="186">
        <v>30.581793098326102</v>
      </c>
      <c r="O194" s="188">
        <v>58.68</v>
      </c>
      <c r="P194" s="188">
        <v>11.060393314571574</v>
      </c>
      <c r="Q194" s="188">
        <v>-0.98636333406382448</v>
      </c>
      <c r="R194" s="188">
        <v>-4.7676478412155898</v>
      </c>
    </row>
    <row r="195" spans="1:18" ht="20.100000000000001" customHeight="1">
      <c r="A195" s="183" t="s">
        <v>55</v>
      </c>
      <c r="B195" s="184">
        <v>3590</v>
      </c>
      <c r="C195" s="184">
        <v>3590822435</v>
      </c>
      <c r="D195" s="184">
        <v>3</v>
      </c>
      <c r="E195" s="184">
        <v>372475397</v>
      </c>
      <c r="F195" s="185">
        <v>9.640428505939683</v>
      </c>
      <c r="G195" s="186">
        <v>47</v>
      </c>
      <c r="H195" s="186">
        <v>47613264</v>
      </c>
      <c r="I195" s="186">
        <v>38.520000000000003</v>
      </c>
      <c r="J195" s="186">
        <v>56.881244558393206</v>
      </c>
      <c r="K195" s="184">
        <v>18235880112</v>
      </c>
      <c r="L195" s="187">
        <v>-0.53321576969037743</v>
      </c>
      <c r="M195" s="186">
        <v>5.3653025913474703</v>
      </c>
      <c r="N195" s="186">
        <v>0.37906442839904503</v>
      </c>
      <c r="O195" s="188">
        <v>52.26</v>
      </c>
      <c r="P195" s="188">
        <v>40.345835379165877</v>
      </c>
      <c r="Q195" s="188">
        <v>43.255959858266451</v>
      </c>
      <c r="R195" s="188">
        <v>79.497477612314043</v>
      </c>
    </row>
    <row r="196" spans="1:18" ht="20.100000000000001" customHeight="1">
      <c r="A196" s="183" t="s">
        <v>331</v>
      </c>
      <c r="B196" s="184">
        <v>868</v>
      </c>
      <c r="C196" s="184">
        <v>868771214</v>
      </c>
      <c r="D196" s="184">
        <v>2</v>
      </c>
      <c r="E196" s="184">
        <v>216733652</v>
      </c>
      <c r="F196" s="185">
        <v>4.0084740232218303</v>
      </c>
      <c r="G196" s="186">
        <v>-129</v>
      </c>
      <c r="H196" s="186">
        <v>-129725692</v>
      </c>
      <c r="I196" s="186">
        <v>30.3</v>
      </c>
      <c r="J196" s="186">
        <v>79.828763794653071</v>
      </c>
      <c r="K196" s="184">
        <v>-402927999352</v>
      </c>
      <c r="L196" s="187">
        <v>-0.25158552041987903</v>
      </c>
      <c r="M196" s="186">
        <v>36.701629115984659</v>
      </c>
      <c r="N196" s="186">
        <v>5.4625735733483278</v>
      </c>
      <c r="O196" s="188">
        <v>16.190000000000001</v>
      </c>
      <c r="P196" s="188">
        <v>90.850054184887682</v>
      </c>
      <c r="Q196" s="188">
        <v>-24.948782903969473</v>
      </c>
      <c r="R196" s="188">
        <v>9.8436099033230562</v>
      </c>
    </row>
    <row r="197" spans="1:18" ht="20.100000000000001" customHeight="1">
      <c r="A197" s="183" t="s">
        <v>182</v>
      </c>
      <c r="B197" s="184">
        <v>7154</v>
      </c>
      <c r="C197" s="184">
        <v>7154261414</v>
      </c>
      <c r="D197" s="184">
        <v>7</v>
      </c>
      <c r="E197" s="184">
        <v>700000000</v>
      </c>
      <c r="F197" s="185">
        <v>10.220373448571429</v>
      </c>
      <c r="G197" s="186">
        <v>-117</v>
      </c>
      <c r="H197" s="186">
        <v>-117347216</v>
      </c>
      <c r="I197" s="186">
        <v>15.34</v>
      </c>
      <c r="J197" s="186">
        <v>101.73597195675521</v>
      </c>
      <c r="K197" s="183" t="s">
        <v>2355</v>
      </c>
      <c r="L197" s="187">
        <v>2.7359719567552204E-2</v>
      </c>
      <c r="M197" s="186">
        <v>21.534088462035403</v>
      </c>
      <c r="N197" s="186">
        <v>2.0508655678128953</v>
      </c>
      <c r="O197" s="188">
        <v>17.12</v>
      </c>
      <c r="P197" s="188">
        <v>36.411995556641145</v>
      </c>
      <c r="Q197" s="188">
        <v>-15.433929558529069</v>
      </c>
      <c r="R197" s="188">
        <v>-15.937782245529704</v>
      </c>
    </row>
    <row r="198" spans="1:18" ht="20.100000000000001" customHeight="1">
      <c r="A198" s="183" t="s">
        <v>429</v>
      </c>
      <c r="B198" s="184">
        <v>4917</v>
      </c>
      <c r="C198" s="184">
        <v>4917779893</v>
      </c>
      <c r="D198" s="184">
        <v>6</v>
      </c>
      <c r="E198" s="184">
        <v>600000000</v>
      </c>
      <c r="F198" s="185">
        <v>8.1962998216666669</v>
      </c>
      <c r="G198" s="186">
        <v>-340</v>
      </c>
      <c r="H198" s="186">
        <v>-340452455</v>
      </c>
      <c r="I198" s="186">
        <v>3.1</v>
      </c>
      <c r="J198" s="186">
        <v>108.80564639922976</v>
      </c>
      <c r="K198" s="184">
        <v>-10962569051</v>
      </c>
      <c r="L198" s="187">
        <v>9.8056463992297643E-2</v>
      </c>
      <c r="M198" s="186">
        <v>38.655589520933546</v>
      </c>
      <c r="N198" s="186">
        <v>21.475327511629747</v>
      </c>
      <c r="O198" s="188">
        <v>53.56</v>
      </c>
      <c r="P198" s="188">
        <v>42.589553783921524</v>
      </c>
      <c r="Q198" s="188">
        <v>-4.3684312982325002</v>
      </c>
      <c r="R198" s="188">
        <v>-6.2802940698487664</v>
      </c>
    </row>
    <row r="199" spans="1:18" ht="20.100000000000001" customHeight="1">
      <c r="A199" s="183" t="s">
        <v>329</v>
      </c>
      <c r="B199" s="184">
        <v>3219</v>
      </c>
      <c r="C199" s="184">
        <v>3219973000</v>
      </c>
      <c r="D199" s="184">
        <v>9</v>
      </c>
      <c r="E199" s="184">
        <v>925000000</v>
      </c>
      <c r="F199" s="185">
        <v>3.4810518918918918</v>
      </c>
      <c r="G199" s="186">
        <v>-158</v>
      </c>
      <c r="H199" s="186">
        <v>-158895000</v>
      </c>
      <c r="I199" s="186">
        <v>2.21</v>
      </c>
      <c r="J199" s="186">
        <v>397.5864167184011</v>
      </c>
      <c r="K199" s="183" t="s">
        <v>2356</v>
      </c>
      <c r="L199" s="187">
        <v>2.8781381086114699</v>
      </c>
      <c r="M199" s="186">
        <v>27.152062273797867</v>
      </c>
      <c r="N199" s="186">
        <v>14.676790418269118</v>
      </c>
      <c r="O199" s="188">
        <v>70.16</v>
      </c>
      <c r="P199" s="188">
        <v>43.148856298897599</v>
      </c>
      <c r="Q199" s="188">
        <v>-5.1575292843904741</v>
      </c>
      <c r="R199" s="188">
        <v>-2.8268432129045218</v>
      </c>
    </row>
    <row r="200" spans="1:18" ht="20.100000000000001" customHeight="1">
      <c r="A200" s="183" t="s">
        <v>514</v>
      </c>
      <c r="B200" s="184">
        <v>3318</v>
      </c>
      <c r="C200" s="184">
        <v>3318993196</v>
      </c>
      <c r="D200" s="184">
        <v>11</v>
      </c>
      <c r="E200" s="184">
        <v>1120000000</v>
      </c>
      <c r="F200" s="185">
        <v>2.963386782142857</v>
      </c>
      <c r="G200" s="186">
        <v>-136</v>
      </c>
      <c r="H200" s="186">
        <v>-136181024</v>
      </c>
      <c r="I200" s="186">
        <v>4.83</v>
      </c>
      <c r="J200" s="186">
        <v>565.91890850143227</v>
      </c>
      <c r="K200" s="184">
        <v>-72039761696</v>
      </c>
      <c r="L200" s="187">
        <v>4.5679535656390664</v>
      </c>
      <c r="M200" s="186">
        <v>24.648713923772572</v>
      </c>
      <c r="N200" s="186">
        <v>4.4015560578165305</v>
      </c>
      <c r="O200" s="188">
        <v>27.39</v>
      </c>
      <c r="P200" s="188">
        <v>39.733697962154444</v>
      </c>
      <c r="Q200" s="188">
        <v>-5.5854080796922645</v>
      </c>
      <c r="R200" s="188">
        <v>0</v>
      </c>
    </row>
    <row r="201" spans="1:18" ht="20.100000000000001" customHeight="1">
      <c r="A201" s="183" t="s">
        <v>503</v>
      </c>
      <c r="B201" s="184">
        <v>1513</v>
      </c>
      <c r="C201" s="184">
        <v>1513644763</v>
      </c>
      <c r="D201" s="184">
        <v>8</v>
      </c>
      <c r="E201" s="184">
        <v>800000000</v>
      </c>
      <c r="F201" s="185">
        <v>1.8920559537499999</v>
      </c>
      <c r="G201" s="186">
        <v>-44</v>
      </c>
      <c r="H201" s="186">
        <v>-44498491</v>
      </c>
      <c r="I201" s="186">
        <v>2.97</v>
      </c>
      <c r="J201" s="186">
        <v>633.23071480610008</v>
      </c>
      <c r="K201" s="184">
        <v>-13127054845</v>
      </c>
      <c r="L201" s="187">
        <v>5.3423071480610016</v>
      </c>
      <c r="M201" s="186">
        <v>45.945113966855189</v>
      </c>
      <c r="N201" s="186">
        <v>19.143797486189662</v>
      </c>
      <c r="O201" s="188">
        <v>36.89</v>
      </c>
      <c r="P201" s="188">
        <v>46.763872835832537</v>
      </c>
      <c r="Q201" s="188">
        <v>-6.7642537694577243</v>
      </c>
      <c r="R201" s="188">
        <v>-1.9925340286880466</v>
      </c>
    </row>
    <row r="202" spans="1:18" ht="20.100000000000001" customHeight="1">
      <c r="A202" s="183" t="s">
        <v>328</v>
      </c>
      <c r="B202" s="184">
        <v>2224</v>
      </c>
      <c r="C202" s="184">
        <v>2224663158</v>
      </c>
      <c r="D202" s="184">
        <v>10</v>
      </c>
      <c r="E202" s="184">
        <v>1076261904</v>
      </c>
      <c r="F202" s="185">
        <v>2.0670276906874521</v>
      </c>
      <c r="G202" s="186">
        <v>-96</v>
      </c>
      <c r="H202" s="186">
        <v>-96679510</v>
      </c>
      <c r="I202" s="186">
        <v>1.47</v>
      </c>
      <c r="J202" s="186">
        <v>875.72559963794754</v>
      </c>
      <c r="K202" s="184">
        <v>-1508200356</v>
      </c>
      <c r="L202" s="187">
        <v>6.2567968332399557</v>
      </c>
      <c r="M202" s="186">
        <v>26.441898510842794</v>
      </c>
      <c r="N202" s="186">
        <v>24.568275075583085</v>
      </c>
      <c r="O202" s="188">
        <v>90.1</v>
      </c>
      <c r="P202" s="188">
        <v>26.008766075929824</v>
      </c>
      <c r="Q202" s="188">
        <v>-4.8155266988448853</v>
      </c>
      <c r="R202" s="188">
        <v>-4.5669714438105924</v>
      </c>
    </row>
    <row r="203" spans="1:18" ht="20.100000000000001" customHeight="1">
      <c r="A203" s="183" t="s">
        <v>527</v>
      </c>
      <c r="B203" s="184">
        <v>3004</v>
      </c>
      <c r="C203" s="184">
        <v>3004671884</v>
      </c>
      <c r="D203" s="184">
        <v>16</v>
      </c>
      <c r="E203" s="184">
        <v>1600000000</v>
      </c>
      <c r="F203" s="185">
        <v>1.8779199275</v>
      </c>
      <c r="G203" s="186">
        <v>11</v>
      </c>
      <c r="H203" s="186">
        <v>11183518</v>
      </c>
      <c r="I203" s="186">
        <v>1.24</v>
      </c>
      <c r="J203" s="186">
        <v>1277.0097622133571</v>
      </c>
      <c r="K203" s="184">
        <v>1610426592</v>
      </c>
      <c r="L203" s="187">
        <v>11.780097622133573</v>
      </c>
      <c r="M203" s="186">
        <v>20.439264317295869</v>
      </c>
      <c r="N203" s="186">
        <v>12.774540198309918</v>
      </c>
      <c r="O203" s="188">
        <v>84.94</v>
      </c>
      <c r="P203" s="188">
        <v>67.212998324053274</v>
      </c>
      <c r="Q203" s="188">
        <v>-5.6017856317349946</v>
      </c>
      <c r="R203" s="188">
        <v>0</v>
      </c>
    </row>
    <row r="204" spans="1:18" ht="20.100000000000001" customHeight="1">
      <c r="A204" s="183" t="s">
        <v>51</v>
      </c>
      <c r="B204" s="184">
        <v>2033</v>
      </c>
      <c r="C204" s="184">
        <v>2033187111</v>
      </c>
      <c r="D204" s="184">
        <v>10800000</v>
      </c>
      <c r="E204" s="184">
        <v>10800000</v>
      </c>
      <c r="F204" s="185">
        <v>188.25806583333335</v>
      </c>
      <c r="G204" s="186">
        <v>-67</v>
      </c>
      <c r="H204" s="186">
        <v>-67675452</v>
      </c>
      <c r="I204" s="186">
        <v>684.5</v>
      </c>
      <c r="J204" s="186">
        <v>-0.92032213900848403</v>
      </c>
      <c r="K204" s="183" t="s">
        <v>2357</v>
      </c>
      <c r="L204" s="189">
        <v>86051.08987083727</v>
      </c>
      <c r="M204" s="186">
        <v>34.155035169439714</v>
      </c>
      <c r="N204" s="186">
        <v>4.5503643977404362</v>
      </c>
      <c r="O204" s="188">
        <v>15.9</v>
      </c>
      <c r="P204" s="188">
        <v>65.324546238632863</v>
      </c>
      <c r="Q204" s="188">
        <v>-449.49961085890664</v>
      </c>
      <c r="R204" s="188">
        <v>-513.16365547724217</v>
      </c>
    </row>
    <row r="205" spans="1:18" ht="20.100000000000001" customHeight="1">
      <c r="A205" s="183" t="s">
        <v>54</v>
      </c>
      <c r="B205" s="184">
        <v>646</v>
      </c>
      <c r="C205" s="184">
        <v>646697458</v>
      </c>
      <c r="D205" s="184">
        <v>14276790</v>
      </c>
      <c r="E205" s="184">
        <v>14276790</v>
      </c>
      <c r="F205" s="185">
        <v>45.297119170345717</v>
      </c>
      <c r="G205" s="186">
        <v>43</v>
      </c>
      <c r="H205" s="186">
        <v>43394990</v>
      </c>
      <c r="I205" s="186">
        <v>288.25</v>
      </c>
      <c r="J205" s="186">
        <v>-0.53639435830285886</v>
      </c>
      <c r="K205" s="184">
        <v>128557657875</v>
      </c>
      <c r="L205" s="189">
        <v>472770.45638038055</v>
      </c>
      <c r="M205" s="186">
        <v>42.639246264864589</v>
      </c>
      <c r="N205" s="186">
        <v>10.022191193511476</v>
      </c>
      <c r="O205" s="188">
        <v>22.18</v>
      </c>
      <c r="P205" s="188">
        <v>14.140957331902888</v>
      </c>
      <c r="Q205" s="188">
        <v>-58.685057279776629</v>
      </c>
      <c r="R205" s="188">
        <v>48.197940632948644</v>
      </c>
    </row>
    <row r="206" spans="1:18" ht="20.100000000000001" customHeight="1">
      <c r="A206" s="183" t="s">
        <v>453</v>
      </c>
      <c r="B206" s="184">
        <v>2638</v>
      </c>
      <c r="C206" s="184">
        <v>2638457366</v>
      </c>
      <c r="D206" s="184">
        <v>37600000</v>
      </c>
      <c r="E206" s="184">
        <v>37600000</v>
      </c>
      <c r="F206" s="185">
        <v>70.171738457446807</v>
      </c>
      <c r="G206" s="186">
        <v>-115</v>
      </c>
      <c r="H206" s="186">
        <v>-115451486</v>
      </c>
      <c r="I206" s="186">
        <v>100.7</v>
      </c>
      <c r="J206" s="186">
        <v>-0.20908329734974385</v>
      </c>
      <c r="K206" s="184">
        <v>-119723190982</v>
      </c>
      <c r="L206" s="189">
        <v>803741.37890944944</v>
      </c>
      <c r="M206" s="186">
        <v>28.090703848990483</v>
      </c>
      <c r="N206" s="186">
        <v>7.1835883410879919</v>
      </c>
      <c r="O206" s="188">
        <v>36.520000000000003</v>
      </c>
      <c r="P206" s="188">
        <v>45.616553430156905</v>
      </c>
      <c r="Q206" s="188">
        <v>-46.954340260453762</v>
      </c>
      <c r="R206" s="188">
        <v>59.707634220805232</v>
      </c>
    </row>
    <row r="207" spans="1:18" ht="20.100000000000001" customHeight="1">
      <c r="A207" s="183" t="s">
        <v>58</v>
      </c>
      <c r="B207" s="184">
        <v>3984</v>
      </c>
      <c r="C207" s="184">
        <v>3984705965</v>
      </c>
      <c r="D207" s="184">
        <v>79200000</v>
      </c>
      <c r="E207" s="184">
        <v>79200000</v>
      </c>
      <c r="F207" s="185">
        <v>50.311944002525252</v>
      </c>
      <c r="G207" s="186">
        <v>-24</v>
      </c>
      <c r="H207" s="186">
        <v>-24337127</v>
      </c>
      <c r="I207" s="186">
        <v>27.5</v>
      </c>
      <c r="J207" s="186">
        <v>1.3553055313078792</v>
      </c>
      <c r="K207" s="184">
        <v>-69020092172</v>
      </c>
      <c r="L207" s="189">
        <v>2361267.3301213165</v>
      </c>
      <c r="M207" s="186">
        <v>56.196121659280493</v>
      </c>
      <c r="N207" s="186">
        <v>25.340963951695748</v>
      </c>
      <c r="O207" s="188">
        <v>31.69</v>
      </c>
      <c r="P207" s="188">
        <v>63.582778466647532</v>
      </c>
      <c r="Q207" s="188">
        <v>-18.02403639081696</v>
      </c>
      <c r="R207" s="188">
        <v>16.023519139575555</v>
      </c>
    </row>
    <row r="208" spans="1:18" ht="20.100000000000001" customHeight="1">
      <c r="A208" s="183" t="s">
        <v>315</v>
      </c>
      <c r="B208" s="184">
        <v>1374</v>
      </c>
      <c r="C208" s="184">
        <v>1374469210</v>
      </c>
      <c r="D208" s="184">
        <v>77250000</v>
      </c>
      <c r="E208" s="184">
        <v>77250000</v>
      </c>
      <c r="F208" s="185">
        <v>17.792481682847896</v>
      </c>
      <c r="G208" s="186">
        <v>16</v>
      </c>
      <c r="H208" s="186">
        <v>16233628</v>
      </c>
      <c r="I208" s="186">
        <v>55.8</v>
      </c>
      <c r="J208" s="186">
        <v>5.4915059101251167</v>
      </c>
      <c r="K208" s="184">
        <v>9399270612</v>
      </c>
      <c r="L208" s="189">
        <v>6512581.2280151341</v>
      </c>
      <c r="M208" s="186">
        <v>16.367119331267656</v>
      </c>
      <c r="N208" s="186">
        <v>3.5910524559854435</v>
      </c>
      <c r="O208" s="188">
        <v>54.64</v>
      </c>
      <c r="P208" s="188">
        <v>39.879323151743748</v>
      </c>
      <c r="Q208" s="188">
        <v>50.396995258092261</v>
      </c>
      <c r="R208" s="188">
        <v>6.7572020250853626</v>
      </c>
    </row>
    <row r="209" spans="1:18" ht="20.100000000000001" customHeight="1">
      <c r="A209" s="183" t="s">
        <v>424</v>
      </c>
      <c r="B209" s="184">
        <v>979</v>
      </c>
      <c r="C209" s="184">
        <v>979739005</v>
      </c>
      <c r="D209" s="184">
        <v>80000000</v>
      </c>
      <c r="E209" s="184">
        <v>80000000</v>
      </c>
      <c r="F209" s="185">
        <v>12.2467375625</v>
      </c>
      <c r="G209" s="186">
        <v>801</v>
      </c>
      <c r="H209" s="186">
        <v>801615688</v>
      </c>
      <c r="I209" s="186">
        <v>228.7</v>
      </c>
      <c r="J209" s="186">
        <v>8.7985279253019026</v>
      </c>
      <c r="K209" s="183" t="s">
        <v>2358</v>
      </c>
      <c r="L209" s="189">
        <v>9798526.925301902</v>
      </c>
      <c r="M209" s="186">
        <v>32.196786760681285</v>
      </c>
      <c r="N209" s="186">
        <v>1.5721087285488908</v>
      </c>
      <c r="O209" s="188">
        <v>6.3</v>
      </c>
      <c r="P209" s="188">
        <v>87.96793912373316</v>
      </c>
      <c r="Q209" s="188">
        <v>176.28781053585726</v>
      </c>
      <c r="R209" s="188">
        <v>307.59605878629912</v>
      </c>
    </row>
    <row r="210" spans="1:18" ht="20.100000000000001" customHeight="1">
      <c r="A210" s="177" t="s">
        <v>2243</v>
      </c>
      <c r="B210" s="178"/>
      <c r="C210" s="178"/>
      <c r="D210" s="178"/>
      <c r="E210" s="178"/>
      <c r="F210" s="179"/>
      <c r="G210" s="180"/>
      <c r="H210" s="180"/>
      <c r="I210" s="180"/>
      <c r="J210" s="180"/>
      <c r="K210" s="181"/>
      <c r="L210" s="180"/>
      <c r="M210" s="180"/>
      <c r="N210" s="180"/>
      <c r="O210" s="182"/>
      <c r="P210" s="182"/>
      <c r="Q210" s="182"/>
      <c r="R210" s="182"/>
    </row>
    <row r="211" spans="1:18" ht="20.100000000000001" customHeight="1">
      <c r="A211" s="183" t="s">
        <v>408</v>
      </c>
      <c r="B211" s="184">
        <v>3803</v>
      </c>
      <c r="C211" s="184">
        <v>3803390886</v>
      </c>
      <c r="D211" s="184">
        <v>4</v>
      </c>
      <c r="E211" s="184">
        <v>431419816</v>
      </c>
      <c r="F211" s="185">
        <v>8.8159856013660711</v>
      </c>
      <c r="G211" s="186">
        <v>30</v>
      </c>
      <c r="H211" s="186">
        <v>30120129</v>
      </c>
      <c r="I211" s="186">
        <v>15.69</v>
      </c>
      <c r="J211" s="186">
        <v>72.33269690229784</v>
      </c>
      <c r="K211" s="184">
        <v>47258482401</v>
      </c>
      <c r="L211" s="187">
        <v>-0.31941812619677185</v>
      </c>
      <c r="M211" s="186">
        <v>23.646708751789511</v>
      </c>
      <c r="N211" s="186">
        <v>3.6540909611794481</v>
      </c>
      <c r="O211" s="188">
        <v>24.99</v>
      </c>
      <c r="P211" s="188">
        <v>36.937959851473011</v>
      </c>
      <c r="Q211" s="188">
        <v>15.975817381053705</v>
      </c>
      <c r="R211" s="188">
        <v>21.427696890696843</v>
      </c>
    </row>
    <row r="212" spans="1:18" ht="20.100000000000001" customHeight="1">
      <c r="A212" s="183" t="s">
        <v>389</v>
      </c>
      <c r="B212" s="184">
        <v>1471</v>
      </c>
      <c r="C212" s="184">
        <v>1471327206</v>
      </c>
      <c r="D212" s="184">
        <v>3</v>
      </c>
      <c r="E212" s="184">
        <v>350000000</v>
      </c>
      <c r="F212" s="185">
        <v>4.2037920171428569</v>
      </c>
      <c r="G212" s="186">
        <v>171</v>
      </c>
      <c r="H212" s="186">
        <v>171355700</v>
      </c>
      <c r="I212" s="186">
        <v>7.14</v>
      </c>
      <c r="J212" s="186">
        <v>123.88724414982374</v>
      </c>
      <c r="K212" s="183" t="s">
        <v>2359</v>
      </c>
      <c r="L212" s="187">
        <v>7.0462092712774926E-2</v>
      </c>
      <c r="M212" s="186">
        <v>31.854469669866251</v>
      </c>
      <c r="N212" s="186">
        <v>11.376596310666518</v>
      </c>
      <c r="O212" s="188">
        <v>49.35</v>
      </c>
      <c r="P212" s="188">
        <v>88.73511689090617</v>
      </c>
      <c r="Q212" s="188">
        <v>5.8399336655346179</v>
      </c>
      <c r="R212" s="188">
        <v>0.78514965975217343</v>
      </c>
    </row>
    <row r="213" spans="1:18" ht="20.100000000000001" customHeight="1">
      <c r="A213" s="177" t="s">
        <v>2244</v>
      </c>
      <c r="B213" s="178"/>
      <c r="C213" s="178"/>
      <c r="D213" s="178"/>
      <c r="E213" s="178"/>
      <c r="F213" s="179"/>
      <c r="G213" s="180"/>
      <c r="H213" s="180"/>
      <c r="I213" s="180"/>
      <c r="J213" s="180"/>
      <c r="K213" s="181"/>
      <c r="L213" s="180"/>
      <c r="M213" s="180"/>
      <c r="N213" s="180"/>
      <c r="O213" s="182"/>
      <c r="P213" s="182"/>
      <c r="Q213" s="182"/>
      <c r="R213" s="182"/>
    </row>
    <row r="214" spans="1:18" ht="20.100000000000001" customHeight="1">
      <c r="A214" s="183" t="s">
        <v>110</v>
      </c>
      <c r="B214" s="184">
        <v>5800</v>
      </c>
      <c r="C214" s="184">
        <v>5800330455</v>
      </c>
      <c r="D214" s="184">
        <v>3</v>
      </c>
      <c r="E214" s="184">
        <v>300000000</v>
      </c>
      <c r="F214" s="185">
        <v>19.334434850000001</v>
      </c>
      <c r="G214" s="186">
        <v>-135</v>
      </c>
      <c r="H214" s="186">
        <v>-135829425</v>
      </c>
      <c r="I214" s="186">
        <v>7.17</v>
      </c>
      <c r="J214" s="186">
        <v>22.274536002276786</v>
      </c>
      <c r="K214" s="184">
        <v>-11002183425</v>
      </c>
      <c r="L214" s="187">
        <v>-0.76725463997723209</v>
      </c>
      <c r="M214" s="186">
        <v>25.285568893693153</v>
      </c>
      <c r="N214" s="186">
        <v>12.040747092234835</v>
      </c>
      <c r="O214" s="188">
        <v>65.099999999999994</v>
      </c>
      <c r="P214" s="188">
        <v>21.105068641847289</v>
      </c>
      <c r="Q214" s="188">
        <v>-14.400726520665312</v>
      </c>
      <c r="R214" s="188">
        <v>8.5816841310440672</v>
      </c>
    </row>
    <row r="215" spans="1:18" ht="20.100000000000001" customHeight="1">
      <c r="A215" s="183" t="s">
        <v>47</v>
      </c>
      <c r="B215" s="184">
        <v>7156</v>
      </c>
      <c r="C215" s="184">
        <v>7156942527</v>
      </c>
      <c r="D215" s="184">
        <v>15</v>
      </c>
      <c r="E215" s="184">
        <v>1500000000</v>
      </c>
      <c r="F215" s="185">
        <v>4.771295018</v>
      </c>
      <c r="G215" s="186">
        <v>-92</v>
      </c>
      <c r="H215" s="186">
        <v>-92415212</v>
      </c>
      <c r="I215" s="186">
        <v>2.0099999999999998</v>
      </c>
      <c r="J215" s="186">
        <v>462.0710880293326</v>
      </c>
      <c r="K215" s="184">
        <v>-1571058604</v>
      </c>
      <c r="L215" s="187">
        <v>3.7157008558719142</v>
      </c>
      <c r="M215" s="186">
        <v>25.444078685813338</v>
      </c>
      <c r="N215" s="186">
        <v>16.962719123875559</v>
      </c>
      <c r="O215" s="188">
        <v>61.65</v>
      </c>
      <c r="P215" s="188">
        <v>43.190922374501532</v>
      </c>
      <c r="Q215" s="188">
        <v>-3.3558474836355612</v>
      </c>
      <c r="R215" s="188">
        <v>-4.8861149406170812</v>
      </c>
    </row>
    <row r="216" spans="1:18" ht="20.100000000000001" customHeight="1">
      <c r="A216" s="183" t="s">
        <v>46</v>
      </c>
      <c r="B216" s="184">
        <v>5369</v>
      </c>
      <c r="C216" s="184">
        <v>5369083553</v>
      </c>
      <c r="D216" s="184">
        <v>8640048</v>
      </c>
      <c r="E216" s="184">
        <v>8640048</v>
      </c>
      <c r="F216" s="185">
        <v>621.41825519950817</v>
      </c>
      <c r="G216" s="186">
        <v>-26</v>
      </c>
      <c r="H216" s="186">
        <v>-26123952</v>
      </c>
      <c r="I216" s="186">
        <v>1006</v>
      </c>
      <c r="J216" s="186">
        <v>-0.98068933459937158</v>
      </c>
      <c r="K216" s="183" t="s">
        <v>2360</v>
      </c>
      <c r="L216" s="189">
        <v>20854.634496671057</v>
      </c>
      <c r="M216" s="186">
        <v>23.998651759660721</v>
      </c>
      <c r="N216" s="186">
        <v>2.5250966366328185</v>
      </c>
      <c r="O216" s="188">
        <v>18.95</v>
      </c>
      <c r="P216" s="188">
        <v>12.391752669405619</v>
      </c>
      <c r="Q216" s="188">
        <v>-554.20298194994075</v>
      </c>
      <c r="R216" s="188">
        <v>840.82099613200171</v>
      </c>
    </row>
    <row r="217" spans="1:18" ht="20.100000000000001" customHeight="1">
      <c r="A217" s="183" t="s">
        <v>309</v>
      </c>
      <c r="B217" s="184">
        <v>5221</v>
      </c>
      <c r="C217" s="184">
        <v>5221598542</v>
      </c>
      <c r="D217" s="184">
        <v>25000000</v>
      </c>
      <c r="E217" s="184">
        <v>25000000</v>
      </c>
      <c r="F217" s="185">
        <v>208.86394168000001</v>
      </c>
      <c r="G217" s="186">
        <v>-47</v>
      </c>
      <c r="H217" s="186">
        <v>-47172595</v>
      </c>
      <c r="I217" s="186">
        <v>440.75</v>
      </c>
      <c r="J217" s="186">
        <v>-0.82045728095348469</v>
      </c>
      <c r="K217" s="183" t="s">
        <v>2361</v>
      </c>
      <c r="L217" s="189">
        <v>179541.71904651533</v>
      </c>
      <c r="M217" s="186">
        <v>47.70380706195234</v>
      </c>
      <c r="N217" s="186">
        <v>4.0171626999538814</v>
      </c>
      <c r="O217" s="188">
        <v>7.47</v>
      </c>
      <c r="P217" s="188">
        <v>22.602353734050737</v>
      </c>
      <c r="Q217" s="188">
        <v>-766.79606647115747</v>
      </c>
      <c r="R217" s="188">
        <v>382.7420454259186</v>
      </c>
    </row>
    <row r="218" spans="1:18" ht="20.100000000000001" customHeight="1">
      <c r="A218" s="183" t="s">
        <v>442</v>
      </c>
      <c r="B218" s="184">
        <v>1596</v>
      </c>
      <c r="C218" s="184">
        <v>1596724578</v>
      </c>
      <c r="D218" s="184">
        <v>24883200</v>
      </c>
      <c r="E218" s="184">
        <v>24883200</v>
      </c>
      <c r="F218" s="185">
        <v>64.168779658564816</v>
      </c>
      <c r="G218" s="186">
        <v>-139</v>
      </c>
      <c r="H218" s="186">
        <v>-139121733</v>
      </c>
      <c r="I218" s="186">
        <v>122.4</v>
      </c>
      <c r="J218" s="186">
        <v>-0.43897951322197287</v>
      </c>
      <c r="K218" s="184">
        <v>-174736896648</v>
      </c>
      <c r="L218" s="189">
        <v>581665.04069145862</v>
      </c>
      <c r="M218" s="186">
        <v>39.235587953197893</v>
      </c>
      <c r="N218" s="186">
        <v>12.129156017899595</v>
      </c>
      <c r="O218" s="188">
        <v>32.619999999999997</v>
      </c>
      <c r="P218" s="188">
        <v>28.734173077360648</v>
      </c>
      <c r="Q218" s="188">
        <v>-163.38153896625244</v>
      </c>
      <c r="R218" s="188">
        <v>-247.78966274110616</v>
      </c>
    </row>
    <row r="219" spans="1:18" ht="20.100000000000001" customHeight="1">
      <c r="A219" s="177" t="s">
        <v>2246</v>
      </c>
      <c r="B219" s="178"/>
      <c r="C219" s="178"/>
      <c r="D219" s="178"/>
      <c r="E219" s="178"/>
      <c r="F219" s="179"/>
      <c r="G219" s="180"/>
      <c r="H219" s="180"/>
      <c r="I219" s="180"/>
      <c r="J219" s="180"/>
      <c r="K219" s="181"/>
      <c r="L219" s="180"/>
      <c r="M219" s="180"/>
      <c r="N219" s="180"/>
      <c r="O219" s="182"/>
      <c r="P219" s="182"/>
      <c r="Q219" s="182"/>
      <c r="R219" s="182"/>
    </row>
    <row r="220" spans="1:18" ht="20.100000000000001" customHeight="1">
      <c r="A220" s="183" t="s">
        <v>147</v>
      </c>
      <c r="B220" s="184">
        <v>-2968</v>
      </c>
      <c r="C220" s="184">
        <v>-2968515000</v>
      </c>
      <c r="D220" s="184">
        <v>1</v>
      </c>
      <c r="E220" s="184">
        <v>127774000</v>
      </c>
      <c r="F220" s="185">
        <v>-23.232543396935213</v>
      </c>
      <c r="G220" s="186">
        <v>-1749</v>
      </c>
      <c r="H220" s="186">
        <v>-1749407000</v>
      </c>
      <c r="I220" s="186">
        <v>280.5</v>
      </c>
      <c r="J220" s="186">
        <v>-9.199689822183819</v>
      </c>
      <c r="K220" s="183" t="s">
        <v>2362</v>
      </c>
      <c r="L220" s="189">
        <v>-1.0645646055350908</v>
      </c>
      <c r="M220" s="186">
        <v>10.15136059578116</v>
      </c>
      <c r="N220" s="186">
        <v>0.29644693895697022</v>
      </c>
      <c r="O220" s="188">
        <v>10.68</v>
      </c>
      <c r="P220" s="188">
        <v>107.83428805511595</v>
      </c>
      <c r="Q220" s="188">
        <v>534.80164360992171</v>
      </c>
      <c r="R220" s="188">
        <v>241.3449621492218</v>
      </c>
    </row>
    <row r="221" spans="1:18" ht="20.100000000000001" customHeight="1">
      <c r="A221" s="183" t="s">
        <v>148</v>
      </c>
      <c r="B221" s="184">
        <v>4993</v>
      </c>
      <c r="C221" s="184">
        <v>4993766474</v>
      </c>
      <c r="D221" s="184">
        <v>2</v>
      </c>
      <c r="E221" s="184">
        <v>240000000</v>
      </c>
      <c r="F221" s="185">
        <v>20.807360308333333</v>
      </c>
      <c r="G221" s="186">
        <v>176</v>
      </c>
      <c r="H221" s="186">
        <v>176132643</v>
      </c>
      <c r="I221" s="186">
        <v>13.01</v>
      </c>
      <c r="J221" s="186">
        <v>16.301569957233848</v>
      </c>
      <c r="K221" s="184">
        <v>234960945762</v>
      </c>
      <c r="L221" s="187">
        <v>-0.85582025035638465</v>
      </c>
      <c r="M221" s="186">
        <v>46.15350248776609</v>
      </c>
      <c r="N221" s="186">
        <v>14.792789258899388</v>
      </c>
      <c r="O221" s="188">
        <v>27.07</v>
      </c>
      <c r="P221" s="188">
        <v>51.931056841488555</v>
      </c>
      <c r="Q221" s="188">
        <v>-10.492225504069719</v>
      </c>
      <c r="R221" s="188">
        <v>16.05385486494308</v>
      </c>
    </row>
    <row r="222" spans="1:18" ht="20.100000000000001" customHeight="1">
      <c r="A222" s="183" t="s">
        <v>271</v>
      </c>
      <c r="B222" s="184">
        <v>324</v>
      </c>
      <c r="C222" s="184">
        <v>324275000</v>
      </c>
      <c r="D222" s="184">
        <v>2</v>
      </c>
      <c r="E222" s="184">
        <v>201000000</v>
      </c>
      <c r="F222" s="185">
        <v>1.6133084577114427</v>
      </c>
      <c r="G222" s="186">
        <v>-476</v>
      </c>
      <c r="H222" s="186">
        <v>-476535000</v>
      </c>
      <c r="I222" s="186">
        <v>16.66</v>
      </c>
      <c r="J222" s="186">
        <v>185.88304679670031</v>
      </c>
      <c r="K222" s="183">
        <v>-85776300</v>
      </c>
      <c r="L222" s="187">
        <v>0.85953280394726705</v>
      </c>
      <c r="M222" s="186">
        <v>22.12936739662598</v>
      </c>
      <c r="N222" s="186">
        <v>5.7945450108997072</v>
      </c>
      <c r="O222" s="188">
        <v>49.96</v>
      </c>
      <c r="P222" s="188">
        <v>98.567396574669615</v>
      </c>
      <c r="Q222" s="188">
        <v>-27.740421300598523</v>
      </c>
      <c r="R222" s="188">
        <v>-21.112656214217154</v>
      </c>
    </row>
    <row r="223" spans="1:18" ht="20.100000000000001" customHeight="1">
      <c r="A223" s="183" t="s">
        <v>183</v>
      </c>
      <c r="B223" s="184">
        <v>130</v>
      </c>
      <c r="C223" s="184">
        <v>130759168</v>
      </c>
      <c r="D223" s="184">
        <v>80476074</v>
      </c>
      <c r="E223" s="184">
        <v>80476074</v>
      </c>
      <c r="F223" s="185">
        <v>1.6248204155684831</v>
      </c>
      <c r="G223" s="186">
        <v>-200</v>
      </c>
      <c r="H223" s="186">
        <v>-200662823</v>
      </c>
      <c r="I223" s="186">
        <v>23.62</v>
      </c>
      <c r="J223" s="186">
        <v>72.854315744804993</v>
      </c>
      <c r="K223" s="184">
        <v>-485202706014</v>
      </c>
      <c r="L223" s="189">
        <v>74293816.238728642</v>
      </c>
      <c r="M223" s="186">
        <v>62.766167169379841</v>
      </c>
      <c r="N223" s="186">
        <v>32.497322935893052</v>
      </c>
      <c r="O223" s="188">
        <v>32.75</v>
      </c>
      <c r="P223" s="188">
        <v>99.461073524745089</v>
      </c>
      <c r="Q223" s="188">
        <v>-15.345938995942028</v>
      </c>
      <c r="R223" s="188">
        <v>-10.38170363287712</v>
      </c>
    </row>
    <row r="224" spans="1:18" ht="20.100000000000001" customHeight="1">
      <c r="A224" s="177" t="s">
        <v>2247</v>
      </c>
      <c r="B224" s="178"/>
      <c r="C224" s="178"/>
      <c r="D224" s="178"/>
      <c r="E224" s="178"/>
      <c r="F224" s="179"/>
      <c r="G224" s="180"/>
      <c r="H224" s="180"/>
      <c r="I224" s="180"/>
      <c r="J224" s="180"/>
      <c r="K224" s="181"/>
      <c r="L224" s="180"/>
      <c r="M224" s="180"/>
      <c r="N224" s="180"/>
      <c r="O224" s="182"/>
      <c r="P224" s="182"/>
      <c r="Q224" s="182"/>
      <c r="R224" s="182"/>
    </row>
    <row r="225" spans="1:18" ht="20.100000000000001" customHeight="1">
      <c r="A225" s="183" t="s">
        <v>346</v>
      </c>
      <c r="B225" s="184">
        <v>1352</v>
      </c>
      <c r="C225" s="184">
        <v>1352370851</v>
      </c>
      <c r="D225" s="184">
        <v>65000000</v>
      </c>
      <c r="E225" s="184">
        <v>65000000</v>
      </c>
      <c r="F225" s="185">
        <v>20.805705400000001</v>
      </c>
      <c r="G225" s="186">
        <v>-149</v>
      </c>
      <c r="H225" s="186">
        <v>-149675006</v>
      </c>
      <c r="I225" s="186">
        <v>52.95</v>
      </c>
      <c r="J225" s="186">
        <v>3.6862145803525608</v>
      </c>
      <c r="K225" s="183" t="s">
        <v>2363</v>
      </c>
      <c r="L225" s="189">
        <v>4686213.5803525606</v>
      </c>
      <c r="M225" s="186">
        <v>23.594226492777217</v>
      </c>
      <c r="N225" s="186">
        <v>6.0498016648146713</v>
      </c>
      <c r="O225" s="188">
        <v>45.36</v>
      </c>
      <c r="P225" s="188">
        <v>69.050759590759228</v>
      </c>
      <c r="Q225" s="188">
        <v>-98.643004098073277</v>
      </c>
      <c r="R225" s="188">
        <v>-60.956489734211772</v>
      </c>
    </row>
    <row r="226" spans="1:18" ht="20.100000000000001" customHeight="1">
      <c r="A226" s="177" t="s">
        <v>2248</v>
      </c>
      <c r="B226" s="178"/>
      <c r="C226" s="178"/>
      <c r="D226" s="178"/>
      <c r="E226" s="178"/>
      <c r="F226" s="179"/>
      <c r="G226" s="180"/>
      <c r="H226" s="180"/>
      <c r="I226" s="180"/>
      <c r="J226" s="180"/>
      <c r="K226" s="181"/>
      <c r="L226" s="180"/>
      <c r="M226" s="180"/>
      <c r="N226" s="180"/>
      <c r="O226" s="182"/>
      <c r="P226" s="182"/>
      <c r="Q226" s="182"/>
      <c r="R226" s="182"/>
    </row>
    <row r="227" spans="1:18" ht="20.100000000000001" customHeight="1">
      <c r="A227" s="183" t="s">
        <v>738</v>
      </c>
      <c r="B227" s="184">
        <v>9346</v>
      </c>
      <c r="C227" s="184">
        <v>9346162322</v>
      </c>
      <c r="D227" s="184">
        <v>0</v>
      </c>
      <c r="E227" s="184">
        <v>0</v>
      </c>
      <c r="F227" s="185">
        <v>0</v>
      </c>
      <c r="G227" s="186">
        <v>2238</v>
      </c>
      <c r="H227" s="186">
        <v>2238951517</v>
      </c>
      <c r="I227" s="186">
        <v>153.9</v>
      </c>
      <c r="J227" s="186">
        <v>3.2659840663850179</v>
      </c>
      <c r="K227" s="183" t="s">
        <v>2364</v>
      </c>
      <c r="L227" s="187">
        <v>0</v>
      </c>
      <c r="M227" s="186">
        <v>0</v>
      </c>
      <c r="N227" s="186">
        <v>0</v>
      </c>
      <c r="O227" s="188">
        <v>5.5</v>
      </c>
      <c r="P227" s="188">
        <v>23.516401948437789</v>
      </c>
      <c r="Q227" s="188">
        <v>-210.87622229670899</v>
      </c>
      <c r="R227" s="188">
        <v>-275.39126238542593</v>
      </c>
    </row>
    <row r="228" spans="1:18" ht="20.100000000000001" customHeight="1">
      <c r="A228" s="177" t="s">
        <v>2249</v>
      </c>
      <c r="B228" s="178"/>
      <c r="C228" s="178"/>
      <c r="D228" s="178"/>
      <c r="E228" s="178"/>
      <c r="F228" s="179"/>
      <c r="G228" s="180"/>
      <c r="H228" s="180"/>
      <c r="I228" s="180"/>
      <c r="J228" s="180"/>
      <c r="K228" s="181"/>
      <c r="L228" s="180"/>
      <c r="M228" s="180"/>
      <c r="N228" s="180"/>
      <c r="O228" s="182"/>
      <c r="P228" s="182"/>
      <c r="Q228" s="182"/>
      <c r="R228" s="182"/>
    </row>
    <row r="229" spans="1:18" ht="20.100000000000001" customHeight="1">
      <c r="A229" s="183" t="s">
        <v>730</v>
      </c>
      <c r="B229" s="184">
        <v>818</v>
      </c>
      <c r="C229" s="184">
        <v>818057024</v>
      </c>
      <c r="D229" s="184">
        <v>1</v>
      </c>
      <c r="E229" s="184">
        <v>100000000</v>
      </c>
      <c r="F229" s="185">
        <v>8.1805702399999998</v>
      </c>
      <c r="G229" s="186">
        <v>56</v>
      </c>
      <c r="H229" s="186">
        <v>56374948</v>
      </c>
      <c r="I229" s="186">
        <v>34.520000000000003</v>
      </c>
      <c r="J229" s="186">
        <v>17.336130073983693</v>
      </c>
      <c r="K229" s="183" t="s">
        <v>2365</v>
      </c>
      <c r="L229" s="187">
        <v>-0.81663869926016308</v>
      </c>
      <c r="M229" s="186">
        <v>38.534902988381724</v>
      </c>
      <c r="N229" s="186">
        <v>10.704139718994924</v>
      </c>
      <c r="O229" s="188">
        <v>30.53</v>
      </c>
      <c r="P229" s="188">
        <v>18.965056441490265</v>
      </c>
      <c r="Q229" s="188">
        <v>-7.4438015428164306</v>
      </c>
      <c r="R229" s="188">
        <v>29.626234431034959</v>
      </c>
    </row>
    <row r="230" spans="1:18" ht="20.100000000000001" customHeight="1">
      <c r="A230" s="177" t="s">
        <v>2250</v>
      </c>
      <c r="B230" s="178"/>
      <c r="C230" s="178"/>
      <c r="D230" s="178"/>
      <c r="E230" s="178"/>
      <c r="F230" s="179"/>
      <c r="G230" s="180"/>
      <c r="H230" s="180"/>
      <c r="I230" s="180"/>
      <c r="J230" s="180"/>
      <c r="K230" s="181"/>
      <c r="L230" s="180"/>
      <c r="M230" s="180"/>
      <c r="N230" s="180"/>
      <c r="O230" s="182"/>
      <c r="P230" s="182"/>
      <c r="Q230" s="182"/>
      <c r="R230" s="182"/>
    </row>
    <row r="231" spans="1:18" ht="20.100000000000001" customHeight="1">
      <c r="A231" s="183" t="s">
        <v>449</v>
      </c>
      <c r="B231" s="184">
        <v>1225</v>
      </c>
      <c r="C231" s="184">
        <v>1225783772</v>
      </c>
      <c r="D231" s="184">
        <v>1</v>
      </c>
      <c r="E231" s="184">
        <v>120000000</v>
      </c>
      <c r="F231" s="185">
        <v>10.214864766666667</v>
      </c>
      <c r="G231" s="186">
        <v>33</v>
      </c>
      <c r="H231" s="186">
        <v>33866409</v>
      </c>
      <c r="I231" s="186">
        <v>38.94</v>
      </c>
      <c r="J231" s="186">
        <v>16.621378658617125</v>
      </c>
      <c r="K231" s="184">
        <v>14698021506</v>
      </c>
      <c r="L231" s="187">
        <v>-0.85315517784485728</v>
      </c>
      <c r="M231" s="186">
        <v>21.825778776525414</v>
      </c>
      <c r="N231" s="186">
        <v>4.1336702228267832</v>
      </c>
      <c r="O231" s="188">
        <v>35.19</v>
      </c>
      <c r="P231" s="188">
        <v>66.675866194064966</v>
      </c>
      <c r="Q231" s="188">
        <v>73.145790365336694</v>
      </c>
      <c r="R231" s="188">
        <v>48.280338711153199</v>
      </c>
    </row>
    <row r="232" spans="1:18" ht="20.100000000000001" customHeight="1">
      <c r="A232" s="183" t="s">
        <v>130</v>
      </c>
      <c r="B232" s="184">
        <v>753</v>
      </c>
      <c r="C232" s="184">
        <v>753453064</v>
      </c>
      <c r="D232" s="184">
        <v>2</v>
      </c>
      <c r="E232" s="184">
        <v>298200000</v>
      </c>
      <c r="F232" s="185">
        <v>2.526670234741784</v>
      </c>
      <c r="G232" s="186">
        <v>-7</v>
      </c>
      <c r="H232" s="186">
        <v>-7762713</v>
      </c>
      <c r="I232" s="186">
        <v>10.52</v>
      </c>
      <c r="J232" s="186">
        <v>175.91267892965925</v>
      </c>
      <c r="K232" s="184">
        <v>-8368204614</v>
      </c>
      <c r="L232" s="187">
        <v>0.18733341563529698</v>
      </c>
      <c r="M232" s="186">
        <v>44.250509447707678</v>
      </c>
      <c r="N232" s="186">
        <v>13.490186405617852</v>
      </c>
      <c r="O232" s="188">
        <v>28.12</v>
      </c>
      <c r="P232" s="188">
        <v>24.993520669107358</v>
      </c>
      <c r="Q232" s="188">
        <v>-9.8070821204711223</v>
      </c>
      <c r="R232" s="188">
        <v>-12.265429810450588</v>
      </c>
    </row>
    <row r="233" spans="1:18" ht="20.100000000000001" customHeight="1">
      <c r="A233" s="183" t="s">
        <v>297</v>
      </c>
      <c r="B233" s="184">
        <v>367</v>
      </c>
      <c r="C233" s="184">
        <v>367547592</v>
      </c>
      <c r="D233" s="184">
        <v>17512456</v>
      </c>
      <c r="E233" s="184">
        <v>17512456</v>
      </c>
      <c r="F233" s="185">
        <v>20.987781039963785</v>
      </c>
      <c r="G233" s="186">
        <v>-25</v>
      </c>
      <c r="H233" s="186">
        <v>-25349652</v>
      </c>
      <c r="I233" s="186">
        <v>49</v>
      </c>
      <c r="J233" s="186">
        <v>0.21499266413368304</v>
      </c>
      <c r="K233" s="184">
        <v>-13384616256</v>
      </c>
      <c r="L233" s="189">
        <v>1251616.9747625825</v>
      </c>
      <c r="M233" s="186">
        <v>61.693172547102613</v>
      </c>
      <c r="N233" s="186">
        <v>66.468239722071985</v>
      </c>
      <c r="O233" s="188">
        <v>70.12</v>
      </c>
      <c r="P233" s="188">
        <v>33.33316440542422</v>
      </c>
      <c r="Q233" s="188">
        <v>-49.64938833415367</v>
      </c>
      <c r="R233" s="188">
        <v>49.616924134224192</v>
      </c>
    </row>
    <row r="234" spans="1:18" ht="20.100000000000001" customHeight="1">
      <c r="A234" s="177" t="s">
        <v>2251</v>
      </c>
      <c r="B234" s="178"/>
      <c r="C234" s="178"/>
      <c r="D234" s="178"/>
      <c r="E234" s="178"/>
      <c r="F234" s="179"/>
      <c r="G234" s="180"/>
      <c r="H234" s="180"/>
      <c r="I234" s="180"/>
      <c r="J234" s="180"/>
      <c r="K234" s="181"/>
      <c r="L234" s="180"/>
      <c r="M234" s="180"/>
      <c r="N234" s="180"/>
      <c r="O234" s="182"/>
      <c r="P234" s="182"/>
      <c r="Q234" s="182"/>
      <c r="R234" s="182"/>
    </row>
    <row r="235" spans="1:18" ht="20.100000000000001" customHeight="1">
      <c r="A235" s="183" t="s">
        <v>513</v>
      </c>
      <c r="B235" s="184">
        <v>2452</v>
      </c>
      <c r="C235" s="184">
        <v>2452293810</v>
      </c>
      <c r="D235" s="184">
        <v>2</v>
      </c>
      <c r="E235" s="184">
        <v>228600000</v>
      </c>
      <c r="F235" s="185">
        <v>10.727444488188976</v>
      </c>
      <c r="G235" s="186">
        <v>-12</v>
      </c>
      <c r="H235" s="186">
        <v>-12902172</v>
      </c>
      <c r="I235" s="186">
        <v>12.18</v>
      </c>
      <c r="J235" s="186">
        <v>30.880845468512604</v>
      </c>
      <c r="K235" s="184">
        <v>-16101910656</v>
      </c>
      <c r="L235" s="187">
        <v>-0.72034346080252099</v>
      </c>
      <c r="M235" s="186">
        <v>52.551286776693757</v>
      </c>
      <c r="N235" s="186">
        <v>19.156928687916942</v>
      </c>
      <c r="O235" s="188">
        <v>26.68</v>
      </c>
      <c r="P235" s="188">
        <v>45.152623224898072</v>
      </c>
      <c r="Q235" s="188">
        <v>-5.2503429860365713</v>
      </c>
      <c r="R235" s="188">
        <v>0</v>
      </c>
    </row>
    <row r="236" spans="1:18" ht="20.100000000000001" customHeight="1">
      <c r="A236" s="183" t="s">
        <v>158</v>
      </c>
      <c r="B236" s="184">
        <v>7665</v>
      </c>
      <c r="C236" s="184">
        <v>7665218313</v>
      </c>
      <c r="D236" s="184">
        <v>4</v>
      </c>
      <c r="E236" s="184">
        <v>400000000</v>
      </c>
      <c r="F236" s="185">
        <v>19.163045782499999</v>
      </c>
      <c r="G236" s="186">
        <v>-73</v>
      </c>
      <c r="H236" s="186">
        <v>-73365961</v>
      </c>
      <c r="I236" s="186">
        <v>12.36</v>
      </c>
      <c r="J236" s="186">
        <v>30.310262826169815</v>
      </c>
      <c r="K236" s="184">
        <v>-92587842782</v>
      </c>
      <c r="L236" s="187">
        <v>-0.68689737173830179</v>
      </c>
      <c r="M236" s="186">
        <v>16.314453920966912</v>
      </c>
      <c r="N236" s="186">
        <v>3.3988445668681067</v>
      </c>
      <c r="O236" s="188">
        <v>48.57</v>
      </c>
      <c r="P236" s="188">
        <v>16.911376383396806</v>
      </c>
      <c r="Q236" s="188">
        <v>-5.7848939729502291</v>
      </c>
      <c r="R236" s="188">
        <v>2.4936483355479133</v>
      </c>
    </row>
    <row r="237" spans="1:18" ht="20.100000000000001" customHeight="1">
      <c r="A237" s="183" t="s">
        <v>638</v>
      </c>
      <c r="B237" s="184">
        <v>4561</v>
      </c>
      <c r="C237" s="184">
        <v>4561332204</v>
      </c>
      <c r="D237" s="184">
        <v>4</v>
      </c>
      <c r="E237" s="184">
        <v>413000000</v>
      </c>
      <c r="F237" s="185">
        <v>11.044387903147699</v>
      </c>
      <c r="G237" s="186">
        <v>-320</v>
      </c>
      <c r="H237" s="186">
        <v>-320710072</v>
      </c>
      <c r="I237" s="186">
        <v>8.35</v>
      </c>
      <c r="J237" s="186">
        <v>55.091836454190435</v>
      </c>
      <c r="K237" s="184">
        <v>-25496450724</v>
      </c>
      <c r="L237" s="187">
        <v>-0.45673766146062533</v>
      </c>
      <c r="M237" s="186">
        <v>44.657915233649987</v>
      </c>
      <c r="N237" s="186">
        <v>15.447220765703904</v>
      </c>
      <c r="O237" s="188">
        <v>27.28</v>
      </c>
      <c r="P237" s="188">
        <v>66.311507968125198</v>
      </c>
      <c r="Q237" s="188">
        <v>-6.186272390294274</v>
      </c>
      <c r="R237" s="188">
        <v>0</v>
      </c>
    </row>
    <row r="238" spans="1:18" ht="20.100000000000001" customHeight="1">
      <c r="A238" s="183" t="s">
        <v>172</v>
      </c>
      <c r="B238" s="184">
        <v>446</v>
      </c>
      <c r="C238" s="184">
        <v>446326737</v>
      </c>
      <c r="D238" s="184">
        <v>3</v>
      </c>
      <c r="E238" s="184">
        <v>324000000</v>
      </c>
      <c r="F238" s="185">
        <v>1.3775516574074074</v>
      </c>
      <c r="G238" s="186">
        <v>-12</v>
      </c>
      <c r="H238" s="186">
        <v>-12403957</v>
      </c>
      <c r="I238" s="186">
        <v>4.32</v>
      </c>
      <c r="J238" s="186">
        <v>351.79983686032233</v>
      </c>
      <c r="K238" s="184">
        <v>-5036006542</v>
      </c>
      <c r="L238" s="187">
        <v>2.266665156114096</v>
      </c>
      <c r="M238" s="186">
        <v>36.827027231546424</v>
      </c>
      <c r="N238" s="186">
        <v>28.415916073724091</v>
      </c>
      <c r="O238" s="188">
        <v>82.57</v>
      </c>
      <c r="P238" s="188">
        <v>35.789087952675509</v>
      </c>
      <c r="Q238" s="188">
        <v>-8.0170325018273303</v>
      </c>
      <c r="R238" s="188">
        <v>4.6129767052309312</v>
      </c>
    </row>
    <row r="239" spans="1:18" ht="20.100000000000001" customHeight="1">
      <c r="A239" s="183" t="s">
        <v>157</v>
      </c>
      <c r="B239" s="184">
        <v>2077</v>
      </c>
      <c r="C239" s="184">
        <v>2077382264</v>
      </c>
      <c r="D239" s="184">
        <v>7</v>
      </c>
      <c r="E239" s="184">
        <v>720000000</v>
      </c>
      <c r="F239" s="185">
        <v>2.8852531444444445</v>
      </c>
      <c r="G239" s="186">
        <v>-115</v>
      </c>
      <c r="H239" s="186">
        <v>-115858447</v>
      </c>
      <c r="I239" s="186">
        <v>2.9</v>
      </c>
      <c r="J239" s="186">
        <v>373.31724217320073</v>
      </c>
      <c r="K239" s="184">
        <v>-33714808077</v>
      </c>
      <c r="L239" s="187">
        <v>2.639195410017229</v>
      </c>
      <c r="M239" s="186">
        <v>55.627203393526415</v>
      </c>
      <c r="N239" s="186">
        <v>38.630002356615563</v>
      </c>
      <c r="O239" s="188">
        <v>34.32</v>
      </c>
      <c r="P239" s="188">
        <v>72.640640206856915</v>
      </c>
      <c r="Q239" s="188">
        <v>-1.1748789263965564</v>
      </c>
      <c r="R239" s="188">
        <v>-0.71720842270202034</v>
      </c>
    </row>
    <row r="240" spans="1:18" ht="20.100000000000001" customHeight="1">
      <c r="A240" s="183" t="s">
        <v>16</v>
      </c>
      <c r="B240" s="184">
        <v>238</v>
      </c>
      <c r="C240" s="184">
        <v>238701401</v>
      </c>
      <c r="D240" s="184">
        <v>1770000</v>
      </c>
      <c r="E240" s="184">
        <v>1770000</v>
      </c>
      <c r="F240" s="185">
        <v>134.85954858757063</v>
      </c>
      <c r="G240" s="186">
        <v>-188</v>
      </c>
      <c r="H240" s="186">
        <v>-188709133</v>
      </c>
      <c r="I240" s="186">
        <v>1533</v>
      </c>
      <c r="J240" s="186">
        <v>-0.9888773170627515</v>
      </c>
      <c r="K240" s="183" t="s">
        <v>2366</v>
      </c>
      <c r="L240" s="189">
        <v>19686.148798929757</v>
      </c>
      <c r="M240" s="186">
        <v>29.549697697358276</v>
      </c>
      <c r="N240" s="186">
        <v>10.729270219655744</v>
      </c>
      <c r="O240" s="188">
        <v>49.5</v>
      </c>
      <c r="P240" s="188">
        <v>91.202804858681304</v>
      </c>
      <c r="Q240" s="188">
        <v>-1019.9912992880331</v>
      </c>
      <c r="R240" s="188">
        <v>-1341.913032662294</v>
      </c>
    </row>
    <row r="241" spans="1:18" ht="20.100000000000001" customHeight="1">
      <c r="A241" s="183" t="s">
        <v>150</v>
      </c>
      <c r="B241" s="184">
        <v>4808</v>
      </c>
      <c r="C241" s="184">
        <v>4808797069</v>
      </c>
      <c r="D241" s="184">
        <v>39916800</v>
      </c>
      <c r="E241" s="184">
        <v>39916800</v>
      </c>
      <c r="F241" s="185">
        <v>120.47050537618246</v>
      </c>
      <c r="G241" s="186">
        <v>25</v>
      </c>
      <c r="H241" s="186">
        <v>25018829</v>
      </c>
      <c r="I241" s="186">
        <v>77.95</v>
      </c>
      <c r="J241" s="186">
        <v>-0.51440396288429857</v>
      </c>
      <c r="K241" s="184">
        <v>20115138516</v>
      </c>
      <c r="L241" s="189">
        <v>497010.279342052</v>
      </c>
      <c r="M241" s="186">
        <v>48.459313822492739</v>
      </c>
      <c r="N241" s="186">
        <v>15.175099777065277</v>
      </c>
      <c r="O241" s="188">
        <v>25.72</v>
      </c>
      <c r="P241" s="188">
        <v>22.005448192975141</v>
      </c>
      <c r="Q241" s="188">
        <v>-56.831899686152667</v>
      </c>
      <c r="R241" s="188">
        <v>29.449616075835081</v>
      </c>
    </row>
    <row r="242" spans="1:18" ht="20.100000000000001" customHeight="1">
      <c r="A242" s="177" t="s">
        <v>2253</v>
      </c>
      <c r="B242" s="178"/>
      <c r="C242" s="178"/>
      <c r="D242" s="178"/>
      <c r="E242" s="178"/>
      <c r="F242" s="179"/>
      <c r="G242" s="180"/>
      <c r="H242" s="180"/>
      <c r="I242" s="180"/>
      <c r="J242" s="180"/>
      <c r="K242" s="181"/>
      <c r="L242" s="180"/>
      <c r="M242" s="180"/>
      <c r="N242" s="180"/>
      <c r="O242" s="182"/>
      <c r="P242" s="182"/>
      <c r="Q242" s="182"/>
      <c r="R242" s="182"/>
    </row>
    <row r="243" spans="1:18" ht="20.100000000000001" customHeight="1">
      <c r="A243" s="183" t="s">
        <v>280</v>
      </c>
      <c r="B243" s="184">
        <v>-355</v>
      </c>
      <c r="C243" s="184">
        <v>-355894230</v>
      </c>
      <c r="D243" s="184">
        <v>64864800</v>
      </c>
      <c r="E243" s="184">
        <v>64864800</v>
      </c>
      <c r="F243" s="185">
        <v>-5.4867081992081994</v>
      </c>
      <c r="G243" s="186">
        <v>-73</v>
      </c>
      <c r="H243" s="186">
        <v>-73662719</v>
      </c>
      <c r="I243" s="186">
        <v>103.1</v>
      </c>
      <c r="J243" s="186">
        <v>-18.496829886789676</v>
      </c>
      <c r="K243" s="184">
        <v>-675118819635</v>
      </c>
      <c r="L243" s="187">
        <v>-17733256.800634924</v>
      </c>
      <c r="M243" s="186">
        <v>18.234424982929635</v>
      </c>
      <c r="N243" s="186">
        <v>3.0555905753749797</v>
      </c>
      <c r="O243" s="188">
        <v>36.9</v>
      </c>
      <c r="P243" s="188">
        <v>103.30335731704494</v>
      </c>
      <c r="Q243" s="188">
        <v>-13.994354123231716</v>
      </c>
      <c r="R243" s="188">
        <v>16.272628279811627</v>
      </c>
    </row>
    <row r="244" spans="1:18" ht="20.100000000000001" customHeight="1">
      <c r="A244" s="183" t="s">
        <v>282</v>
      </c>
      <c r="B244" s="184">
        <v>1869</v>
      </c>
      <c r="C244" s="184">
        <v>1869476072</v>
      </c>
      <c r="D244" s="184">
        <v>1</v>
      </c>
      <c r="E244" s="184">
        <v>100000000</v>
      </c>
      <c r="F244" s="185">
        <v>18.694760720000001</v>
      </c>
      <c r="G244" s="186">
        <v>-304</v>
      </c>
      <c r="H244" s="186">
        <v>-304722758</v>
      </c>
      <c r="I244" s="186">
        <v>19.37</v>
      </c>
      <c r="J244" s="186">
        <v>6.2102515079065759</v>
      </c>
      <c r="K244" s="184">
        <v>-633213891124</v>
      </c>
      <c r="L244" s="187">
        <v>-0.91976361599561574</v>
      </c>
      <c r="M244" s="186">
        <v>38.04957136206621</v>
      </c>
      <c r="N244" s="186">
        <v>17.295259710030095</v>
      </c>
      <c r="O244" s="188">
        <v>50.59</v>
      </c>
      <c r="P244" s="188">
        <v>84.422832912542091</v>
      </c>
      <c r="Q244" s="188">
        <v>-37.83807855881328</v>
      </c>
      <c r="R244" s="188">
        <v>-19.448507911420769</v>
      </c>
    </row>
    <row r="245" spans="1:18" ht="20.100000000000001" customHeight="1">
      <c r="A245" s="183" t="s">
        <v>154</v>
      </c>
      <c r="B245" s="184">
        <v>1139</v>
      </c>
      <c r="C245" s="184">
        <v>1139133952</v>
      </c>
      <c r="D245" s="184">
        <v>1</v>
      </c>
      <c r="E245" s="184">
        <v>100500000</v>
      </c>
      <c r="F245" s="185">
        <v>11.334666189054726</v>
      </c>
      <c r="G245" s="186">
        <v>60</v>
      </c>
      <c r="H245" s="186">
        <v>60728696</v>
      </c>
      <c r="I245" s="186">
        <v>31.1</v>
      </c>
      <c r="J245" s="186">
        <v>12.233737765020983</v>
      </c>
      <c r="K245" s="184">
        <v>197125347216</v>
      </c>
      <c r="L245" s="187">
        <v>-0.86766262234979019</v>
      </c>
      <c r="M245" s="186">
        <v>30.569810888875388</v>
      </c>
      <c r="N245" s="186">
        <v>9.2174915992387714</v>
      </c>
      <c r="O245" s="188">
        <v>40.11</v>
      </c>
      <c r="P245" s="188">
        <v>17.080824958736908</v>
      </c>
      <c r="Q245" s="188">
        <v>20.977073171778109</v>
      </c>
      <c r="R245" s="188">
        <v>23.235842452651347</v>
      </c>
    </row>
    <row r="246" spans="1:18" ht="20.100000000000001" customHeight="1">
      <c r="A246" s="183" t="s">
        <v>770</v>
      </c>
      <c r="B246" s="184">
        <v>1774</v>
      </c>
      <c r="C246" s="184">
        <v>1774061912</v>
      </c>
      <c r="D246" s="184">
        <v>1</v>
      </c>
      <c r="E246" s="184">
        <v>170000000</v>
      </c>
      <c r="F246" s="185">
        <v>10.435658305882352</v>
      </c>
      <c r="G246" s="186">
        <v>-4</v>
      </c>
      <c r="H246" s="186">
        <v>-4892536</v>
      </c>
      <c r="I246" s="186">
        <v>68.2</v>
      </c>
      <c r="J246" s="186">
        <v>23.435449353133961</v>
      </c>
      <c r="K246" s="184">
        <v>-3209503616</v>
      </c>
      <c r="L246" s="187">
        <v>-0.8562620626286237</v>
      </c>
      <c r="M246" s="186">
        <v>16.055508388039804</v>
      </c>
      <c r="N246" s="186">
        <v>1.3492023855495634</v>
      </c>
      <c r="O246" s="188">
        <v>22.34</v>
      </c>
      <c r="P246" s="188">
        <v>21.108751283267129</v>
      </c>
      <c r="Q246" s="188">
        <v>0</v>
      </c>
      <c r="R246" s="188">
        <v>0</v>
      </c>
    </row>
    <row r="247" spans="1:18" ht="20.100000000000001" customHeight="1">
      <c r="A247" s="183" t="s">
        <v>89</v>
      </c>
      <c r="B247" s="184">
        <v>1056</v>
      </c>
      <c r="C247" s="184">
        <v>1056734129</v>
      </c>
      <c r="D247" s="184">
        <v>1</v>
      </c>
      <c r="E247" s="184">
        <v>117000000</v>
      </c>
      <c r="F247" s="185">
        <v>9.0319156324786327</v>
      </c>
      <c r="G247" s="186">
        <v>51</v>
      </c>
      <c r="H247" s="186">
        <v>51520744</v>
      </c>
      <c r="I247" s="186">
        <v>39</v>
      </c>
      <c r="J247" s="186">
        <v>18.431093816787286</v>
      </c>
      <c r="K247" s="184">
        <v>194439287856</v>
      </c>
      <c r="L247" s="187">
        <v>-0.83392227507019412</v>
      </c>
      <c r="M247" s="186">
        <v>19.988597944051968</v>
      </c>
      <c r="N247" s="186">
        <v>4.3805824992443494</v>
      </c>
      <c r="O247" s="188">
        <v>45.32</v>
      </c>
      <c r="P247" s="188">
        <v>56.930557551510638</v>
      </c>
      <c r="Q247" s="188">
        <v>32.31251078761435</v>
      </c>
      <c r="R247" s="188">
        <v>17.057172077043248</v>
      </c>
    </row>
    <row r="248" spans="1:18" ht="20.100000000000001" customHeight="1">
      <c r="A248" s="183" t="s">
        <v>97</v>
      </c>
      <c r="B248" s="184">
        <v>1396</v>
      </c>
      <c r="C248" s="184">
        <v>1396248544</v>
      </c>
      <c r="D248" s="184">
        <v>1</v>
      </c>
      <c r="E248" s="184">
        <v>197500000</v>
      </c>
      <c r="F248" s="185">
        <v>7.0696128810126586</v>
      </c>
      <c r="G248" s="186">
        <v>-32</v>
      </c>
      <c r="H248" s="186">
        <v>-32811409</v>
      </c>
      <c r="I248" s="186">
        <v>7.89</v>
      </c>
      <c r="J248" s="186">
        <v>40.798611179070996</v>
      </c>
      <c r="K248" s="184">
        <v>-26774109744</v>
      </c>
      <c r="L248" s="187">
        <v>-0.78782430873568021</v>
      </c>
      <c r="M248" s="186">
        <v>33.217417832066552</v>
      </c>
      <c r="N248" s="186">
        <v>21.023682172194022</v>
      </c>
      <c r="O248" s="188">
        <v>74.72</v>
      </c>
      <c r="P248" s="188">
        <v>27.207108145118372</v>
      </c>
      <c r="Q248" s="188">
        <v>-4.9054383276309288</v>
      </c>
      <c r="R248" s="188">
        <v>0.7927831285184439</v>
      </c>
    </row>
    <row r="249" spans="1:18" ht="20.100000000000001" customHeight="1">
      <c r="A249" s="183" t="s">
        <v>153</v>
      </c>
      <c r="B249" s="184">
        <v>824</v>
      </c>
      <c r="C249" s="184">
        <v>824789585</v>
      </c>
      <c r="D249" s="184">
        <v>1</v>
      </c>
      <c r="E249" s="184">
        <v>171222156</v>
      </c>
      <c r="F249" s="185">
        <v>4.8170727683162688</v>
      </c>
      <c r="G249" s="186">
        <v>3</v>
      </c>
      <c r="H249" s="186">
        <v>3224393</v>
      </c>
      <c r="I249" s="186">
        <v>24.8</v>
      </c>
      <c r="J249" s="186">
        <v>52.248105714137985</v>
      </c>
      <c r="K249" s="184">
        <v>8048084928</v>
      </c>
      <c r="L249" s="187">
        <v>-0.68860756892316966</v>
      </c>
      <c r="M249" s="186">
        <v>14.363966162237586</v>
      </c>
      <c r="N249" s="186">
        <v>3.3556325881651872</v>
      </c>
      <c r="O249" s="188">
        <v>65.16</v>
      </c>
      <c r="P249" s="188">
        <v>37.268274537600654</v>
      </c>
      <c r="Q249" s="188">
        <v>30.158257007314688</v>
      </c>
      <c r="R249" s="188">
        <v>36.068415926638707</v>
      </c>
    </row>
    <row r="250" spans="1:18" ht="20.100000000000001" customHeight="1">
      <c r="A250" s="183" t="s">
        <v>279</v>
      </c>
      <c r="B250" s="184">
        <v>4414</v>
      </c>
      <c r="C250" s="184">
        <v>4414419520</v>
      </c>
      <c r="D250" s="184">
        <v>3</v>
      </c>
      <c r="E250" s="184">
        <v>393516000</v>
      </c>
      <c r="F250" s="185">
        <v>11.217890810030596</v>
      </c>
      <c r="G250" s="186">
        <v>14</v>
      </c>
      <c r="H250" s="186">
        <v>14989579</v>
      </c>
      <c r="I250" s="186">
        <v>12.9</v>
      </c>
      <c r="J250" s="186">
        <v>51.549985552800386</v>
      </c>
      <c r="K250" s="184">
        <v>1978624428</v>
      </c>
      <c r="L250" s="187">
        <v>-0.59885507211602762</v>
      </c>
      <c r="M250" s="186">
        <v>18.869355655712237</v>
      </c>
      <c r="N250" s="186">
        <v>3.6885130378262865</v>
      </c>
      <c r="O250" s="188">
        <v>40.81</v>
      </c>
      <c r="P250" s="188">
        <v>70.900911805112401</v>
      </c>
      <c r="Q250" s="188">
        <v>-2.7943258852667796</v>
      </c>
      <c r="R250" s="188">
        <v>-17.97100370093899</v>
      </c>
    </row>
    <row r="251" spans="1:18" ht="20.100000000000001" customHeight="1">
      <c r="A251" s="183" t="s">
        <v>61</v>
      </c>
      <c r="B251" s="184">
        <v>3787</v>
      </c>
      <c r="C251" s="184">
        <v>3787777042</v>
      </c>
      <c r="D251" s="184">
        <v>7</v>
      </c>
      <c r="E251" s="184">
        <v>704842185</v>
      </c>
      <c r="F251" s="185">
        <v>5.3739363542776601</v>
      </c>
      <c r="G251" s="186">
        <v>132</v>
      </c>
      <c r="H251" s="186">
        <v>132778559</v>
      </c>
      <c r="I251" s="186">
        <v>5.08</v>
      </c>
      <c r="J251" s="186">
        <v>195.50400197974483</v>
      </c>
      <c r="K251" s="184">
        <v>72629871773</v>
      </c>
      <c r="L251" s="187">
        <v>0.95387501968496269</v>
      </c>
      <c r="M251" s="186">
        <v>15.709910526161257</v>
      </c>
      <c r="N251" s="186">
        <v>4.457710069144416</v>
      </c>
      <c r="O251" s="188">
        <v>66.040000000000006</v>
      </c>
      <c r="P251" s="188">
        <v>2.0924501977181258</v>
      </c>
      <c r="Q251" s="188">
        <v>3.5749710854215522</v>
      </c>
      <c r="R251" s="188">
        <v>6.1674378510342986</v>
      </c>
    </row>
    <row r="252" spans="1:18" ht="20.100000000000001" customHeight="1">
      <c r="A252" s="183" t="s">
        <v>88</v>
      </c>
      <c r="B252" s="184">
        <v>919</v>
      </c>
      <c r="C252" s="184">
        <v>919494030</v>
      </c>
      <c r="D252" s="184">
        <v>4</v>
      </c>
      <c r="E252" s="184">
        <v>402170000</v>
      </c>
      <c r="F252" s="185">
        <v>2.2863317253897604</v>
      </c>
      <c r="G252" s="186">
        <v>-57</v>
      </c>
      <c r="H252" s="186">
        <v>-57888264</v>
      </c>
      <c r="I252" s="186">
        <v>17.75</v>
      </c>
      <c r="J252" s="186">
        <v>262.74125561206745</v>
      </c>
      <c r="K252" s="184">
        <v>-108945712848</v>
      </c>
      <c r="L252" s="187">
        <v>1.6242911006175866</v>
      </c>
      <c r="M252" s="186">
        <v>14.631301492153142</v>
      </c>
      <c r="N252" s="186">
        <v>2.0211604120083466</v>
      </c>
      <c r="O252" s="188">
        <v>36.119999999999997</v>
      </c>
      <c r="P252" s="188">
        <v>28.948460304915347</v>
      </c>
      <c r="Q252" s="188">
        <v>13.558038845038105</v>
      </c>
      <c r="R252" s="188">
        <v>36.269861898416806</v>
      </c>
    </row>
    <row r="253" spans="1:18" ht="20.100000000000001" customHeight="1">
      <c r="A253" s="183" t="s">
        <v>152</v>
      </c>
      <c r="B253" s="184">
        <v>1876</v>
      </c>
      <c r="C253" s="184">
        <v>1876232593</v>
      </c>
      <c r="D253" s="184">
        <v>9</v>
      </c>
      <c r="E253" s="184">
        <v>936000000</v>
      </c>
      <c r="F253" s="185">
        <v>2.0045220010683762</v>
      </c>
      <c r="G253" s="186">
        <v>22</v>
      </c>
      <c r="H253" s="186">
        <v>22610716</v>
      </c>
      <c r="I253" s="186">
        <v>4.6900000000000004</v>
      </c>
      <c r="J253" s="186">
        <v>699.41635823986553</v>
      </c>
      <c r="K253" s="183" t="s">
        <v>2367</v>
      </c>
      <c r="L253" s="187">
        <v>5.7347726753833221</v>
      </c>
      <c r="M253" s="186">
        <v>13.87276180329256</v>
      </c>
      <c r="N253" s="186">
        <v>2.9642653425838805</v>
      </c>
      <c r="O253" s="188">
        <v>61.61</v>
      </c>
      <c r="P253" s="188">
        <v>9.119840841952179</v>
      </c>
      <c r="Q253" s="188">
        <v>2.0902198021769358</v>
      </c>
      <c r="R253" s="188">
        <v>8.1263283809790785</v>
      </c>
    </row>
    <row r="254" spans="1:18" ht="20.100000000000001" customHeight="1">
      <c r="A254" s="183" t="s">
        <v>379</v>
      </c>
      <c r="B254" s="184">
        <v>1914</v>
      </c>
      <c r="C254" s="184">
        <v>1914868068</v>
      </c>
      <c r="D254" s="184">
        <v>10</v>
      </c>
      <c r="E254" s="184">
        <v>1000000000</v>
      </c>
      <c r="F254" s="185">
        <v>1.9148680680000001</v>
      </c>
      <c r="G254" s="186">
        <v>-154</v>
      </c>
      <c r="H254" s="186">
        <v>-154583940</v>
      </c>
      <c r="I254" s="186">
        <v>3.65</v>
      </c>
      <c r="J254" s="186">
        <v>782.34378491500331</v>
      </c>
      <c r="K254" s="184">
        <v>-5843272932</v>
      </c>
      <c r="L254" s="187">
        <v>6.8334378491500329</v>
      </c>
      <c r="M254" s="186">
        <v>41.465558706938019</v>
      </c>
      <c r="N254" s="186">
        <v>13.821852902312672</v>
      </c>
      <c r="O254" s="188">
        <v>25.52</v>
      </c>
      <c r="P254" s="188">
        <v>65.118209216220436</v>
      </c>
      <c r="Q254" s="188">
        <v>0.59264765446429557</v>
      </c>
      <c r="R254" s="188">
        <v>-1.8107941792191884</v>
      </c>
    </row>
    <row r="255" spans="1:18" ht="20.100000000000001" customHeight="1">
      <c r="A255" s="183" t="s">
        <v>464</v>
      </c>
      <c r="B255" s="184">
        <v>2001</v>
      </c>
      <c r="C255" s="184">
        <v>2001882616</v>
      </c>
      <c r="D255" s="184">
        <v>24000000</v>
      </c>
      <c r="E255" s="184">
        <v>24000000</v>
      </c>
      <c r="F255" s="185">
        <v>83.411775666666671</v>
      </c>
      <c r="G255" s="186">
        <v>3</v>
      </c>
      <c r="H255" s="186">
        <v>3056816</v>
      </c>
      <c r="I255" s="186">
        <v>371.5</v>
      </c>
      <c r="J255" s="186">
        <v>-0.56840626263772898</v>
      </c>
      <c r="K255" s="183" t="s">
        <v>2368</v>
      </c>
      <c r="L255" s="189">
        <v>431592.737362271</v>
      </c>
      <c r="M255" s="186">
        <v>52.490131855211217</v>
      </c>
      <c r="N255" s="186">
        <v>5.5509868713209833</v>
      </c>
      <c r="O255" s="188">
        <v>8.4</v>
      </c>
      <c r="P255" s="188">
        <v>86.727216051470165</v>
      </c>
      <c r="Q255" s="188">
        <v>-160.13943978706266</v>
      </c>
      <c r="R255" s="188">
        <v>-28.267576108265757</v>
      </c>
    </row>
    <row r="256" spans="1:18" ht="20.100000000000001" customHeight="1">
      <c r="A256" s="183" t="s">
        <v>278</v>
      </c>
      <c r="B256" s="184">
        <v>3337</v>
      </c>
      <c r="C256" s="184">
        <v>3337733172</v>
      </c>
      <c r="D256" s="184">
        <v>38700772</v>
      </c>
      <c r="E256" s="184">
        <v>38700772</v>
      </c>
      <c r="F256" s="185">
        <v>86.244614758589307</v>
      </c>
      <c r="G256" s="186">
        <v>-6</v>
      </c>
      <c r="H256" s="186">
        <v>-6595639</v>
      </c>
      <c r="I256" s="186">
        <v>116</v>
      </c>
      <c r="J256" s="186">
        <v>-0.3390891691086923</v>
      </c>
      <c r="K256" s="184">
        <v>-7617963045</v>
      </c>
      <c r="L256" s="189">
        <v>673097.9310172383</v>
      </c>
      <c r="M256" s="186">
        <v>25.589555754243587</v>
      </c>
      <c r="N256" s="186">
        <v>5.5101303393128669</v>
      </c>
      <c r="O256" s="188">
        <v>34.97</v>
      </c>
      <c r="P256" s="188">
        <v>45.16276237742197</v>
      </c>
      <c r="Q256" s="188">
        <v>50.474505832915213</v>
      </c>
      <c r="R256" s="188">
        <v>148.86007824928399</v>
      </c>
    </row>
    <row r="257" spans="1:18" ht="20.100000000000001" customHeight="1">
      <c r="A257" s="183" t="s">
        <v>63</v>
      </c>
      <c r="B257" s="184">
        <v>549</v>
      </c>
      <c r="C257" s="184">
        <v>549820175</v>
      </c>
      <c r="D257" s="184">
        <v>22750000</v>
      </c>
      <c r="E257" s="184">
        <v>22750000</v>
      </c>
      <c r="F257" s="185">
        <v>24.16791978021978</v>
      </c>
      <c r="G257" s="186">
        <v>17</v>
      </c>
      <c r="H257" s="186">
        <v>17853471</v>
      </c>
      <c r="I257" s="186">
        <v>128</v>
      </c>
      <c r="J257" s="186">
        <v>0.36544643891977957</v>
      </c>
      <c r="K257" s="184">
        <v>21924062388</v>
      </c>
      <c r="L257" s="189">
        <v>1411994.7493374995</v>
      </c>
      <c r="M257" s="186">
        <v>42.536926997551639</v>
      </c>
      <c r="N257" s="186">
        <v>14.164810854995551</v>
      </c>
      <c r="O257" s="188">
        <v>33.659999999999997</v>
      </c>
      <c r="P257" s="188">
        <v>36.10957121615575</v>
      </c>
      <c r="Q257" s="188">
        <v>64.423969594031405</v>
      </c>
      <c r="R257" s="188">
        <v>170.11862231403953</v>
      </c>
    </row>
    <row r="258" spans="1:18" ht="20.100000000000001" customHeight="1">
      <c r="A258" s="183" t="s">
        <v>95</v>
      </c>
      <c r="B258" s="184">
        <v>418</v>
      </c>
      <c r="C258" s="184">
        <v>418442261</v>
      </c>
      <c r="D258" s="184">
        <v>23000000</v>
      </c>
      <c r="E258" s="184">
        <v>23000000</v>
      </c>
      <c r="F258" s="185">
        <v>18.193141782608695</v>
      </c>
      <c r="G258" s="186">
        <v>-26</v>
      </c>
      <c r="H258" s="186">
        <v>-26354647</v>
      </c>
      <c r="I258" s="186">
        <v>39.46</v>
      </c>
      <c r="J258" s="186">
        <v>0.89631897625177981</v>
      </c>
      <c r="K258" s="184">
        <v>-107210703996</v>
      </c>
      <c r="L258" s="189">
        <v>1896317.9762517798</v>
      </c>
      <c r="M258" s="186">
        <v>84.07371802187825</v>
      </c>
      <c r="N258" s="186">
        <v>89.155586449499737</v>
      </c>
      <c r="O258" s="188">
        <v>50.85</v>
      </c>
      <c r="P258" s="188">
        <v>77.610472899512956</v>
      </c>
      <c r="Q258" s="188">
        <v>-19.540149898385337</v>
      </c>
      <c r="R258" s="188">
        <v>6.2127266284208815</v>
      </c>
    </row>
    <row r="259" spans="1:18" ht="20.100000000000001" customHeight="1">
      <c r="A259" s="183" t="s">
        <v>467</v>
      </c>
      <c r="B259" s="184">
        <v>2725</v>
      </c>
      <c r="C259" s="184">
        <v>2725996326</v>
      </c>
      <c r="D259" s="184">
        <v>67000000</v>
      </c>
      <c r="E259" s="184">
        <v>67000000</v>
      </c>
      <c r="F259" s="185">
        <v>40.686512328358212</v>
      </c>
      <c r="G259" s="186">
        <v>9</v>
      </c>
      <c r="H259" s="186">
        <v>9762773</v>
      </c>
      <c r="I259" s="186">
        <v>110.7</v>
      </c>
      <c r="J259" s="186">
        <v>1.4701060437159224</v>
      </c>
      <c r="K259" s="184">
        <v>11139323993</v>
      </c>
      <c r="L259" s="189">
        <v>2470105.0437159226</v>
      </c>
      <c r="M259" s="186">
        <v>14.784920089706173</v>
      </c>
      <c r="N259" s="186">
        <v>1.8389204091674345</v>
      </c>
      <c r="O259" s="188">
        <v>35.39</v>
      </c>
      <c r="P259" s="188">
        <v>59.562529766186529</v>
      </c>
      <c r="Q259" s="188">
        <v>199.5807750102189</v>
      </c>
      <c r="R259" s="188">
        <v>0</v>
      </c>
    </row>
    <row r="260" spans="1:18" ht="20.100000000000001" customHeight="1">
      <c r="A260" s="183" t="s">
        <v>335</v>
      </c>
      <c r="B260" s="184">
        <v>447</v>
      </c>
      <c r="C260" s="184">
        <v>447890029</v>
      </c>
      <c r="D260" s="184">
        <v>31862500</v>
      </c>
      <c r="E260" s="184">
        <v>31862500</v>
      </c>
      <c r="F260" s="185">
        <v>14.056964425264809</v>
      </c>
      <c r="G260" s="186">
        <v>-12</v>
      </c>
      <c r="H260" s="186">
        <v>-12400268</v>
      </c>
      <c r="I260" s="186">
        <v>22.72</v>
      </c>
      <c r="J260" s="186">
        <v>2.3079688183904628</v>
      </c>
      <c r="K260" s="184">
        <v>-29215031408</v>
      </c>
      <c r="L260" s="189">
        <v>3400004.0476118103</v>
      </c>
      <c r="M260" s="186">
        <v>57.271051256758724</v>
      </c>
      <c r="N260" s="186">
        <v>74.893489285678996</v>
      </c>
      <c r="O260" s="188">
        <v>93.04</v>
      </c>
      <c r="P260" s="188">
        <v>40.883360709649878</v>
      </c>
      <c r="Q260" s="188">
        <v>-33.911170162624025</v>
      </c>
      <c r="R260" s="188">
        <v>7.1835617133958252</v>
      </c>
    </row>
    <row r="261" spans="1:18" ht="20.100000000000001" customHeight="1">
      <c r="A261" s="183" t="s">
        <v>60</v>
      </c>
      <c r="B261" s="184">
        <v>385</v>
      </c>
      <c r="C261" s="184">
        <v>385874216</v>
      </c>
      <c r="D261" s="184">
        <v>30000000</v>
      </c>
      <c r="E261" s="184">
        <v>30000000</v>
      </c>
      <c r="F261" s="185">
        <v>12.862473866666667</v>
      </c>
      <c r="G261" s="186">
        <v>11</v>
      </c>
      <c r="H261" s="186">
        <v>11913466</v>
      </c>
      <c r="I261" s="186">
        <v>89.3</v>
      </c>
      <c r="J261" s="186">
        <v>2.4985493822163023</v>
      </c>
      <c r="K261" s="184">
        <v>11472667758</v>
      </c>
      <c r="L261" s="189">
        <v>3498548.3822163022</v>
      </c>
      <c r="M261" s="186">
        <v>33.985324796899448</v>
      </c>
      <c r="N261" s="186">
        <v>11.328441598966483</v>
      </c>
      <c r="O261" s="188">
        <v>40.74</v>
      </c>
      <c r="P261" s="188">
        <v>89.311552722303588</v>
      </c>
      <c r="Q261" s="188">
        <v>63.384847111987597</v>
      </c>
      <c r="R261" s="188">
        <v>165.24707002585274</v>
      </c>
    </row>
    <row r="262" spans="1:18" ht="20.100000000000001" customHeight="1">
      <c r="A262" s="183" t="s">
        <v>347</v>
      </c>
      <c r="B262" s="184">
        <v>765</v>
      </c>
      <c r="C262" s="184">
        <v>765978559</v>
      </c>
      <c r="D262" s="184">
        <v>45500000</v>
      </c>
      <c r="E262" s="184">
        <v>45500000</v>
      </c>
      <c r="F262" s="185">
        <v>16.834693604395603</v>
      </c>
      <c r="G262" s="186">
        <v>-12</v>
      </c>
      <c r="H262" s="186">
        <v>-12773903</v>
      </c>
      <c r="I262" s="186">
        <v>34.82</v>
      </c>
      <c r="J262" s="186">
        <v>3.0095769834727188</v>
      </c>
      <c r="K262" s="183" t="s">
        <v>2369</v>
      </c>
      <c r="L262" s="189">
        <v>4054126.8388446379</v>
      </c>
      <c r="M262" s="186">
        <v>69.009653674190417</v>
      </c>
      <c r="N262" s="186">
        <v>40.991775274244382</v>
      </c>
      <c r="O262" s="188">
        <v>34.43</v>
      </c>
      <c r="P262" s="188">
        <v>45.463593429918454</v>
      </c>
      <c r="Q262" s="188">
        <v>14.831430482199721</v>
      </c>
      <c r="R262" s="188">
        <v>23.191568504539788</v>
      </c>
    </row>
    <row r="263" spans="1:18" ht="20.100000000000001" customHeight="1">
      <c r="A263" s="183" t="s">
        <v>773</v>
      </c>
      <c r="B263" s="184">
        <v>2885</v>
      </c>
      <c r="C263" s="184">
        <v>2885058804</v>
      </c>
      <c r="D263" s="184">
        <v>92600000</v>
      </c>
      <c r="E263" s="184">
        <v>92600000</v>
      </c>
      <c r="F263" s="185">
        <v>31.156142591792655</v>
      </c>
      <c r="G263" s="186">
        <v>153</v>
      </c>
      <c r="H263" s="186">
        <v>153759371</v>
      </c>
      <c r="I263" s="186">
        <v>158.4</v>
      </c>
      <c r="J263" s="186">
        <v>3.429303133191874</v>
      </c>
      <c r="K263" s="184">
        <v>242632287438</v>
      </c>
      <c r="L263" s="189">
        <v>4458188.8927561687</v>
      </c>
      <c r="M263" s="186">
        <v>13.418743096392145</v>
      </c>
      <c r="N263" s="186">
        <v>0.86256447960969773</v>
      </c>
      <c r="O263" s="188">
        <v>20.399999999999999</v>
      </c>
      <c r="P263" s="188">
        <v>66.431714470543696</v>
      </c>
      <c r="Q263" s="188">
        <v>0</v>
      </c>
      <c r="R263" s="188">
        <v>0</v>
      </c>
    </row>
    <row r="264" spans="1:18" ht="20.100000000000001" customHeight="1">
      <c r="A264" s="177" t="s">
        <v>2255</v>
      </c>
      <c r="B264" s="178"/>
      <c r="C264" s="178"/>
      <c r="D264" s="178"/>
      <c r="E264" s="178"/>
      <c r="F264" s="179"/>
      <c r="G264" s="180"/>
      <c r="H264" s="180"/>
      <c r="I264" s="180"/>
      <c r="J264" s="180"/>
      <c r="K264" s="181"/>
      <c r="L264" s="180"/>
      <c r="M264" s="180"/>
      <c r="N264" s="180"/>
      <c r="O264" s="182"/>
      <c r="P264" s="182"/>
      <c r="Q264" s="182"/>
      <c r="R264" s="182"/>
    </row>
    <row r="265" spans="1:18" ht="20.100000000000001" customHeight="1">
      <c r="A265" s="183" t="s">
        <v>541</v>
      </c>
      <c r="B265" s="184">
        <v>2818</v>
      </c>
      <c r="C265" s="184">
        <v>2818472369</v>
      </c>
      <c r="D265" s="184">
        <v>62830000</v>
      </c>
      <c r="E265" s="184">
        <v>62830000</v>
      </c>
      <c r="F265" s="185">
        <v>44.858703947159</v>
      </c>
      <c r="G265" s="186">
        <v>-43</v>
      </c>
      <c r="H265" s="186">
        <v>-43176773</v>
      </c>
      <c r="I265" s="186">
        <v>58.05</v>
      </c>
      <c r="J265" s="186">
        <v>1.0731762582697153</v>
      </c>
      <c r="K265" s="184">
        <v>-251936470455</v>
      </c>
      <c r="L265" s="189">
        <v>2100929.0694691325</v>
      </c>
      <c r="M265" s="186">
        <v>30.821147878529111</v>
      </c>
      <c r="N265" s="186">
        <v>8.175804519743517</v>
      </c>
      <c r="O265" s="188">
        <v>35.4</v>
      </c>
      <c r="P265" s="188">
        <v>26.085638104932311</v>
      </c>
      <c r="Q265" s="188">
        <v>-38.228540738414409</v>
      </c>
      <c r="R265" s="188">
        <v>0</v>
      </c>
    </row>
    <row r="266" spans="1:18" ht="20.100000000000001" customHeight="1">
      <c r="A266" s="177" t="s">
        <v>2256</v>
      </c>
      <c r="B266" s="178"/>
      <c r="C266" s="178"/>
      <c r="D266" s="178"/>
      <c r="E266" s="178"/>
      <c r="F266" s="179"/>
      <c r="G266" s="180"/>
      <c r="H266" s="180"/>
      <c r="I266" s="180"/>
      <c r="J266" s="180"/>
      <c r="K266" s="181"/>
      <c r="L266" s="180"/>
      <c r="M266" s="180"/>
      <c r="N266" s="180"/>
      <c r="O266" s="182"/>
      <c r="P266" s="182"/>
      <c r="Q266" s="182"/>
      <c r="R266" s="182"/>
    </row>
    <row r="267" spans="1:18" ht="20.100000000000001" customHeight="1">
      <c r="A267" s="183" t="s">
        <v>289</v>
      </c>
      <c r="B267" s="184">
        <v>4489</v>
      </c>
      <c r="C267" s="184">
        <v>4489506254</v>
      </c>
      <c r="D267" s="184">
        <v>1</v>
      </c>
      <c r="E267" s="184">
        <v>100000000</v>
      </c>
      <c r="F267" s="185">
        <v>44.895062539999998</v>
      </c>
      <c r="G267" s="186">
        <v>-156</v>
      </c>
      <c r="H267" s="186">
        <v>-156863405</v>
      </c>
      <c r="I267" s="186">
        <v>2.17</v>
      </c>
      <c r="J267" s="186">
        <v>2.3411246474231997</v>
      </c>
      <c r="K267" s="184">
        <v>-34102104247</v>
      </c>
      <c r="L267" s="187">
        <v>-0.96658875352576801</v>
      </c>
      <c r="M267" s="186">
        <v>51.265711979489616</v>
      </c>
      <c r="N267" s="186">
        <v>23.302596354313462</v>
      </c>
      <c r="O267" s="188">
        <v>35.89</v>
      </c>
      <c r="P267" s="188">
        <v>14.665780125180868</v>
      </c>
      <c r="Q267" s="188">
        <v>-55.327412296747518</v>
      </c>
      <c r="R267" s="188">
        <v>23.182156882532468</v>
      </c>
    </row>
    <row r="268" spans="1:18" ht="20.100000000000001" customHeight="1">
      <c r="A268" s="183" t="s">
        <v>136</v>
      </c>
      <c r="B268" s="184">
        <v>16338</v>
      </c>
      <c r="C268" s="184">
        <v>16338135196</v>
      </c>
      <c r="D268" s="184">
        <v>2</v>
      </c>
      <c r="E268" s="184">
        <v>277292576</v>
      </c>
      <c r="F268" s="185">
        <v>58.920204181737631</v>
      </c>
      <c r="G268" s="186">
        <v>-114</v>
      </c>
      <c r="H268" s="186">
        <v>-114083192</v>
      </c>
      <c r="I268" s="186">
        <v>11.03</v>
      </c>
      <c r="J268" s="186">
        <v>6.0519103891494082</v>
      </c>
      <c r="K268" s="184">
        <v>-132564669104</v>
      </c>
      <c r="L268" s="187">
        <v>-0.94908367950072625</v>
      </c>
      <c r="M268" s="186">
        <v>25.063821735330823</v>
      </c>
      <c r="N268" s="186">
        <v>7.5323033937899897</v>
      </c>
      <c r="O268" s="188">
        <v>49.53</v>
      </c>
      <c r="P268" s="188">
        <v>30.453477499447047</v>
      </c>
      <c r="Q268" s="188">
        <v>-10.349029170383997</v>
      </c>
      <c r="R268" s="188">
        <v>3.2058909258575952</v>
      </c>
    </row>
    <row r="269" spans="1:18" ht="20.100000000000001" customHeight="1">
      <c r="A269" s="183" t="s">
        <v>290</v>
      </c>
      <c r="B269" s="184">
        <v>6286</v>
      </c>
      <c r="C269" s="184">
        <v>6286808537</v>
      </c>
      <c r="D269" s="184">
        <v>4</v>
      </c>
      <c r="E269" s="184">
        <v>424397982</v>
      </c>
      <c r="F269" s="185">
        <v>14.813474153135818</v>
      </c>
      <c r="G269" s="186">
        <v>-167</v>
      </c>
      <c r="H269" s="186">
        <v>-167012251</v>
      </c>
      <c r="I269" s="186">
        <v>7.01</v>
      </c>
      <c r="J269" s="186">
        <v>41.933885186330436</v>
      </c>
      <c r="K269" s="184">
        <v>-115739489943</v>
      </c>
      <c r="L269" s="187">
        <v>-0.59496334634439019</v>
      </c>
      <c r="M269" s="186">
        <v>70.033240333048028</v>
      </c>
      <c r="N269" s="186">
        <v>23.573977830570506</v>
      </c>
      <c r="O269" s="188">
        <v>19.420000000000002</v>
      </c>
      <c r="P269" s="188">
        <v>44.429348955154651</v>
      </c>
      <c r="Q269" s="188">
        <v>-4.203844131793657</v>
      </c>
      <c r="R269" s="188">
        <v>-9.3100591527972476</v>
      </c>
    </row>
    <row r="270" spans="1:18" ht="20.100000000000001" customHeight="1">
      <c r="A270" s="183" t="s">
        <v>19</v>
      </c>
      <c r="B270" s="184">
        <v>4880</v>
      </c>
      <c r="C270" s="184">
        <v>4880226905</v>
      </c>
      <c r="D270" s="184">
        <v>4</v>
      </c>
      <c r="E270" s="184">
        <v>480000000</v>
      </c>
      <c r="F270" s="185">
        <v>10.167139385416666</v>
      </c>
      <c r="G270" s="186">
        <v>35</v>
      </c>
      <c r="H270" s="186">
        <v>35267669</v>
      </c>
      <c r="I270" s="186">
        <v>7.36</v>
      </c>
      <c r="J270" s="186">
        <v>69.816379387179339</v>
      </c>
      <c r="K270" s="184">
        <v>28319938207</v>
      </c>
      <c r="L270" s="187">
        <v>-0.40986350510683883</v>
      </c>
      <c r="M270" s="186">
        <v>24.86879967356219</v>
      </c>
      <c r="N270" s="186">
        <v>6.476249914990154</v>
      </c>
      <c r="O270" s="188">
        <v>41.73</v>
      </c>
      <c r="P270" s="188">
        <v>25.272516359951695</v>
      </c>
      <c r="Q270" s="188">
        <v>0.1048241098543734</v>
      </c>
      <c r="R270" s="188">
        <v>6.9420892999390649</v>
      </c>
    </row>
    <row r="271" spans="1:18" ht="20.100000000000001" customHeight="1">
      <c r="A271" s="183" t="s">
        <v>73</v>
      </c>
      <c r="B271" s="184">
        <v>4342</v>
      </c>
      <c r="C271" s="184">
        <v>4342116936</v>
      </c>
      <c r="D271" s="184">
        <v>4</v>
      </c>
      <c r="E271" s="184">
        <v>490000000</v>
      </c>
      <c r="F271" s="185">
        <v>8.8614631346938779</v>
      </c>
      <c r="G271" s="186">
        <v>111</v>
      </c>
      <c r="H271" s="186">
        <v>111486274</v>
      </c>
      <c r="I271" s="186">
        <v>9.75</v>
      </c>
      <c r="J271" s="186">
        <v>81.943413387612182</v>
      </c>
      <c r="K271" s="184">
        <v>111374787726</v>
      </c>
      <c r="L271" s="187">
        <v>-0.3229109111215332</v>
      </c>
      <c r="M271" s="186">
        <v>45.497977410163216</v>
      </c>
      <c r="N271" s="186">
        <v>9.2853015122782079</v>
      </c>
      <c r="O271" s="188">
        <v>17.96</v>
      </c>
      <c r="P271" s="188">
        <v>24.591625636326011</v>
      </c>
      <c r="Q271" s="188">
        <v>-12.405120029965957</v>
      </c>
      <c r="R271" s="188">
        <v>4.5127097416959927</v>
      </c>
    </row>
    <row r="272" spans="1:18" ht="20.100000000000001" customHeight="1">
      <c r="A272" s="183" t="s">
        <v>20</v>
      </c>
      <c r="B272" s="184">
        <v>1735</v>
      </c>
      <c r="C272" s="184">
        <v>1735116415</v>
      </c>
      <c r="D272" s="184">
        <v>4</v>
      </c>
      <c r="E272" s="184">
        <v>400000000</v>
      </c>
      <c r="F272" s="185">
        <v>4.3377910374999997</v>
      </c>
      <c r="G272" s="186">
        <v>-80</v>
      </c>
      <c r="H272" s="186">
        <v>-80036018</v>
      </c>
      <c r="I272" s="186">
        <v>9.32</v>
      </c>
      <c r="J272" s="186">
        <v>137.31924931676704</v>
      </c>
      <c r="K272" s="184">
        <v>-83397530756</v>
      </c>
      <c r="L272" s="187">
        <v>0.38319249316767034</v>
      </c>
      <c r="M272" s="186">
        <v>21.905795441053474</v>
      </c>
      <c r="N272" s="186">
        <v>4.9785898729666984</v>
      </c>
      <c r="O272" s="188">
        <v>43.81</v>
      </c>
      <c r="P272" s="188">
        <v>62.669573509340381</v>
      </c>
      <c r="Q272" s="188">
        <v>11.147582021987983</v>
      </c>
      <c r="R272" s="188">
        <v>12.445437422356465</v>
      </c>
    </row>
    <row r="273" spans="1:18" ht="20.100000000000001" customHeight="1">
      <c r="A273" s="183" t="s">
        <v>96</v>
      </c>
      <c r="B273" s="184">
        <v>2553</v>
      </c>
      <c r="C273" s="184">
        <v>2553702389</v>
      </c>
      <c r="D273" s="184">
        <v>5</v>
      </c>
      <c r="E273" s="184">
        <v>500000000</v>
      </c>
      <c r="F273" s="185">
        <v>5.1074047780000003</v>
      </c>
      <c r="G273" s="186">
        <v>75</v>
      </c>
      <c r="H273" s="186">
        <v>75735008</v>
      </c>
      <c r="I273" s="186">
        <v>3.27</v>
      </c>
      <c r="J273" s="186">
        <v>145.84561584595829</v>
      </c>
      <c r="K273" s="184">
        <v>23629322496</v>
      </c>
      <c r="L273" s="187">
        <v>0.46845615845958305</v>
      </c>
      <c r="M273" s="186">
        <v>42.813534214435869</v>
      </c>
      <c r="N273" s="186">
        <v>28.542356142957246</v>
      </c>
      <c r="O273" s="188">
        <v>59.89</v>
      </c>
      <c r="P273" s="188">
        <v>46.058177788483142</v>
      </c>
      <c r="Q273" s="188">
        <v>-2.5917674611399022</v>
      </c>
      <c r="R273" s="188">
        <v>-3.0663721888758211</v>
      </c>
    </row>
    <row r="274" spans="1:18" ht="20.100000000000001" customHeight="1">
      <c r="A274" s="183" t="s">
        <v>75</v>
      </c>
      <c r="B274" s="184">
        <v>11763</v>
      </c>
      <c r="C274" s="184">
        <v>11763538202</v>
      </c>
      <c r="D274" s="184">
        <v>13</v>
      </c>
      <c r="E274" s="184">
        <v>1300000000</v>
      </c>
      <c r="F274" s="185">
        <v>9.0488755399999992</v>
      </c>
      <c r="G274" s="186">
        <v>13</v>
      </c>
      <c r="H274" s="186">
        <v>13336188</v>
      </c>
      <c r="I274" s="186">
        <v>6.41</v>
      </c>
      <c r="J274" s="186">
        <v>214.49638862642598</v>
      </c>
      <c r="K274" s="184">
        <v>860184126</v>
      </c>
      <c r="L274" s="187">
        <v>1.1549638862642597</v>
      </c>
      <c r="M274" s="186">
        <v>39.198220008829402</v>
      </c>
      <c r="N274" s="186">
        <v>5.0254128216447951</v>
      </c>
      <c r="O274" s="188">
        <v>12.17</v>
      </c>
      <c r="P274" s="188">
        <v>26.240053915917031</v>
      </c>
      <c r="Q274" s="188">
        <v>-1.2288710818364379</v>
      </c>
      <c r="R274" s="188">
        <v>1.3617184011207328</v>
      </c>
    </row>
    <row r="275" spans="1:18" ht="20.100000000000001" customHeight="1">
      <c r="A275" s="183" t="s">
        <v>199</v>
      </c>
      <c r="B275" s="184">
        <v>1509</v>
      </c>
      <c r="C275" s="184">
        <v>1509446134</v>
      </c>
      <c r="D275" s="184">
        <v>5</v>
      </c>
      <c r="E275" s="184">
        <v>546000000</v>
      </c>
      <c r="F275" s="185">
        <v>2.7645533589743589</v>
      </c>
      <c r="G275" s="186">
        <v>-45</v>
      </c>
      <c r="H275" s="186">
        <v>-45102815</v>
      </c>
      <c r="I275" s="186">
        <v>4.63</v>
      </c>
      <c r="J275" s="186">
        <v>295.25038610354278</v>
      </c>
      <c r="K275" s="184">
        <v>-22957332835</v>
      </c>
      <c r="L275" s="187">
        <v>1.7129156236588168</v>
      </c>
      <c r="M275" s="186">
        <v>38.218113917657035</v>
      </c>
      <c r="N275" s="186">
        <v>13.999309127346899</v>
      </c>
      <c r="O275" s="188">
        <v>37.659999999999997</v>
      </c>
      <c r="P275" s="188">
        <v>38.363616764463949</v>
      </c>
      <c r="Q275" s="188">
        <v>-49.692007303815956</v>
      </c>
      <c r="R275" s="188">
        <v>11.506711382043342</v>
      </c>
    </row>
    <row r="276" spans="1:18" ht="20.100000000000001" customHeight="1">
      <c r="A276" s="183" t="s">
        <v>135</v>
      </c>
      <c r="B276" s="184">
        <v>12175</v>
      </c>
      <c r="C276" s="184">
        <v>12175279869</v>
      </c>
      <c r="D276" s="184">
        <v>17</v>
      </c>
      <c r="E276" s="184">
        <v>1762000000</v>
      </c>
      <c r="F276" s="185">
        <v>6.9099204704880819</v>
      </c>
      <c r="G276" s="186">
        <v>527</v>
      </c>
      <c r="H276" s="186">
        <v>527350742</v>
      </c>
      <c r="I276" s="186">
        <v>3.89</v>
      </c>
      <c r="J276" s="186">
        <v>381.49354841175358</v>
      </c>
      <c r="K276" s="184">
        <v>23203432648</v>
      </c>
      <c r="L276" s="187">
        <v>2.6903463808171453</v>
      </c>
      <c r="M276" s="186">
        <v>14.549989486177596</v>
      </c>
      <c r="N276" s="186">
        <v>2.064413945257888</v>
      </c>
      <c r="O276" s="188">
        <v>35.46</v>
      </c>
      <c r="P276" s="188">
        <v>17.813850952116347</v>
      </c>
      <c r="Q276" s="188">
        <v>-0.59849398081047056</v>
      </c>
      <c r="R276" s="188">
        <v>4.1138974601209366</v>
      </c>
    </row>
    <row r="277" spans="1:18" ht="20.100000000000001" customHeight="1">
      <c r="A277" s="183" t="s">
        <v>115</v>
      </c>
      <c r="B277" s="184">
        <v>1639</v>
      </c>
      <c r="C277" s="184">
        <v>1639886673</v>
      </c>
      <c r="D277" s="184">
        <v>28000000</v>
      </c>
      <c r="E277" s="184">
        <v>28000000</v>
      </c>
      <c r="F277" s="185">
        <v>58.567381178571431</v>
      </c>
      <c r="G277" s="186">
        <v>3</v>
      </c>
      <c r="H277" s="186">
        <v>3154808</v>
      </c>
      <c r="I277" s="186">
        <v>82.35</v>
      </c>
      <c r="J277" s="186">
        <v>-0.28287727477616986</v>
      </c>
      <c r="K277" s="184">
        <v>2627955064</v>
      </c>
      <c r="L277" s="189">
        <v>717121.72522383009</v>
      </c>
      <c r="M277" s="186">
        <v>101.11861456172767</v>
      </c>
      <c r="N277" s="186">
        <v>42.486812841062047</v>
      </c>
      <c r="O277" s="188">
        <v>16.96</v>
      </c>
      <c r="P277" s="188">
        <v>25.72990536366402</v>
      </c>
      <c r="Q277" s="188">
        <v>-76.925319740145568</v>
      </c>
      <c r="R277" s="188">
        <v>49.562513457969573</v>
      </c>
    </row>
    <row r="278" spans="1:18" ht="20.100000000000001" customHeight="1">
      <c r="A278" s="183" t="s">
        <v>343</v>
      </c>
      <c r="B278" s="184">
        <v>4894</v>
      </c>
      <c r="C278" s="184">
        <v>4894491923</v>
      </c>
      <c r="D278" s="184">
        <v>81950000</v>
      </c>
      <c r="E278" s="184">
        <v>81950000</v>
      </c>
      <c r="F278" s="185">
        <v>59.72534378279439</v>
      </c>
      <c r="G278" s="186">
        <v>52</v>
      </c>
      <c r="H278" s="186">
        <v>52632181</v>
      </c>
      <c r="I278" s="186">
        <v>30.8</v>
      </c>
      <c r="J278" s="186">
        <v>1.0343122752355187</v>
      </c>
      <c r="K278" s="183" t="s">
        <v>2370</v>
      </c>
      <c r="L278" s="189">
        <v>2058170.4932784045</v>
      </c>
      <c r="M278" s="186">
        <v>25.940821722221532</v>
      </c>
      <c r="N278" s="186">
        <v>9.8920156048739827</v>
      </c>
      <c r="O278" s="188">
        <v>58.8</v>
      </c>
      <c r="P278" s="188">
        <v>20.919036814252596</v>
      </c>
      <c r="Q278" s="188">
        <v>11.526064222372305</v>
      </c>
      <c r="R278" s="188">
        <v>11.180971336953398</v>
      </c>
    </row>
    <row r="279" spans="1:18" ht="20.100000000000001" customHeight="1">
      <c r="A279" s="183" t="s">
        <v>528</v>
      </c>
      <c r="B279" s="184">
        <v>2429</v>
      </c>
      <c r="C279" s="184">
        <v>2429481251</v>
      </c>
      <c r="D279" s="184">
        <v>70000000</v>
      </c>
      <c r="E279" s="184">
        <v>70000000</v>
      </c>
      <c r="F279" s="185">
        <v>34.706875014285714</v>
      </c>
      <c r="G279" s="186">
        <v>13</v>
      </c>
      <c r="H279" s="186">
        <v>13856774</v>
      </c>
      <c r="I279" s="186">
        <v>42.28</v>
      </c>
      <c r="J279" s="186">
        <v>2.0253371977967158</v>
      </c>
      <c r="K279" s="184">
        <v>55731945028</v>
      </c>
      <c r="L279" s="189">
        <v>3025336.1977967159</v>
      </c>
      <c r="M279" s="186">
        <v>50.15027404241124</v>
      </c>
      <c r="N279" s="186">
        <v>17.910812158004013</v>
      </c>
      <c r="O279" s="188">
        <v>28.33</v>
      </c>
      <c r="P279" s="188">
        <v>27.509129606328752</v>
      </c>
      <c r="Q279" s="188">
        <v>-18.966405992681956</v>
      </c>
      <c r="R279" s="188">
        <v>0</v>
      </c>
    </row>
    <row r="280" spans="1:18" ht="20.100000000000001" customHeight="1">
      <c r="A280" s="183" t="s">
        <v>716</v>
      </c>
      <c r="B280" s="184">
        <v>1697</v>
      </c>
      <c r="C280" s="184">
        <v>1697139850</v>
      </c>
      <c r="D280" s="184">
        <v>63000000</v>
      </c>
      <c r="E280" s="184">
        <v>63000000</v>
      </c>
      <c r="F280" s="185">
        <v>26.938727777777778</v>
      </c>
      <c r="G280" s="186">
        <v>-9</v>
      </c>
      <c r="H280" s="186">
        <v>-9013360</v>
      </c>
      <c r="I280" s="186">
        <v>12.8</v>
      </c>
      <c r="J280" s="186">
        <v>2.507960761159429</v>
      </c>
      <c r="K280" s="184">
        <v>-1163624776</v>
      </c>
      <c r="L280" s="189">
        <v>3507959.7611594293</v>
      </c>
      <c r="M280" s="186">
        <v>68.9865751555608</v>
      </c>
      <c r="N280" s="186">
        <v>84.232692497632229</v>
      </c>
      <c r="O280" s="188">
        <v>71.290000000000006</v>
      </c>
      <c r="P280" s="188">
        <v>54.420812035785445</v>
      </c>
      <c r="Q280" s="188">
        <v>-19.970970656604887</v>
      </c>
      <c r="R280" s="188">
        <v>-0.21398398639499661</v>
      </c>
    </row>
    <row r="281" spans="1:18" ht="20.100000000000001" customHeight="1">
      <c r="A281" s="183" t="s">
        <v>18</v>
      </c>
      <c r="B281" s="184">
        <v>723</v>
      </c>
      <c r="C281" s="184">
        <v>723569532</v>
      </c>
      <c r="D281" s="184">
        <v>54000000</v>
      </c>
      <c r="E281" s="184">
        <v>54000000</v>
      </c>
      <c r="F281" s="185">
        <v>13.399435777777779</v>
      </c>
      <c r="G281" s="186">
        <v>31</v>
      </c>
      <c r="H281" s="186">
        <v>31231591</v>
      </c>
      <c r="I281" s="186">
        <v>34.28</v>
      </c>
      <c r="J281" s="186">
        <v>5.0450306522856732</v>
      </c>
      <c r="K281" s="184">
        <v>111934022144</v>
      </c>
      <c r="L281" s="189">
        <v>6045029.6522856746</v>
      </c>
      <c r="M281" s="186">
        <v>76.576470611298319</v>
      </c>
      <c r="N281" s="186">
        <v>39.391188586058803</v>
      </c>
      <c r="O281" s="188">
        <v>26.99</v>
      </c>
      <c r="P281" s="188">
        <v>60.410642505321476</v>
      </c>
      <c r="Q281" s="188">
        <v>-16.357006594630974</v>
      </c>
      <c r="R281" s="188">
        <v>19.102176954299921</v>
      </c>
    </row>
    <row r="282" spans="1:18" ht="20.100000000000001" customHeight="1">
      <c r="A282" s="177" t="s">
        <v>2258</v>
      </c>
      <c r="B282" s="178"/>
      <c r="C282" s="178"/>
      <c r="D282" s="178"/>
      <c r="E282" s="178"/>
      <c r="F282" s="179"/>
      <c r="G282" s="180"/>
      <c r="H282" s="180"/>
      <c r="I282" s="180"/>
      <c r="J282" s="180"/>
      <c r="K282" s="181"/>
      <c r="L282" s="180"/>
      <c r="M282" s="180"/>
      <c r="N282" s="180"/>
      <c r="O282" s="182"/>
      <c r="P282" s="182"/>
      <c r="Q282" s="182"/>
      <c r="R282" s="182"/>
    </row>
    <row r="283" spans="1:18" ht="20.100000000000001" customHeight="1">
      <c r="A283" s="183" t="s">
        <v>156</v>
      </c>
      <c r="B283" s="184">
        <v>-421</v>
      </c>
      <c r="C283" s="184">
        <v>-421692226</v>
      </c>
      <c r="D283" s="184">
        <v>6</v>
      </c>
      <c r="E283" s="184">
        <v>600000000</v>
      </c>
      <c r="F283" s="185">
        <v>-0.70282037666666664</v>
      </c>
      <c r="G283" s="186">
        <v>-82</v>
      </c>
      <c r="H283" s="186">
        <v>-82587584</v>
      </c>
      <c r="I283" s="186">
        <v>1.52</v>
      </c>
      <c r="J283" s="186">
        <v>-1281.5547902132776</v>
      </c>
      <c r="K283" s="184">
        <v>-13544363776</v>
      </c>
      <c r="L283" s="189">
        <v>-13.805547902132776</v>
      </c>
      <c r="M283" s="186">
        <v>61.064152777625132</v>
      </c>
      <c r="N283" s="186">
        <v>101.77358796270855</v>
      </c>
      <c r="O283" s="188">
        <v>66.569999999999993</v>
      </c>
      <c r="P283" s="188">
        <v>114.70553072265308</v>
      </c>
      <c r="Q283" s="188">
        <v>-4.2814699617219043</v>
      </c>
      <c r="R283" s="188">
        <v>-5.2684572738634028</v>
      </c>
    </row>
    <row r="284" spans="1:18" ht="20.100000000000001" customHeight="1">
      <c r="A284" s="183" t="s">
        <v>65</v>
      </c>
      <c r="B284" s="184">
        <v>2454</v>
      </c>
      <c r="C284" s="184">
        <v>2454857833</v>
      </c>
      <c r="D284" s="184">
        <v>1</v>
      </c>
      <c r="E284" s="184">
        <v>150000000</v>
      </c>
      <c r="F284" s="185">
        <v>16.365718886666667</v>
      </c>
      <c r="G284" s="186">
        <v>-74</v>
      </c>
      <c r="H284" s="186">
        <v>-74622811</v>
      </c>
      <c r="I284" s="186">
        <v>19.87</v>
      </c>
      <c r="J284" s="186">
        <v>12.748250324848854</v>
      </c>
      <c r="K284" s="184">
        <v>-141410226845</v>
      </c>
      <c r="L284" s="187">
        <v>-0.90834499783434097</v>
      </c>
      <c r="M284" s="186">
        <v>104.39257873157798</v>
      </c>
      <c r="N284" s="186">
        <v>38.66391804873259</v>
      </c>
      <c r="O284" s="188">
        <v>13.48</v>
      </c>
      <c r="P284" s="188">
        <v>32.415891618364775</v>
      </c>
      <c r="Q284" s="188">
        <v>-13.606259078786032</v>
      </c>
      <c r="R284" s="188">
        <v>-7.1964229947489855E-2</v>
      </c>
    </row>
    <row r="285" spans="1:18" ht="20.100000000000001" customHeight="1">
      <c r="A285" s="183" t="s">
        <v>545</v>
      </c>
      <c r="B285" s="184">
        <v>1049</v>
      </c>
      <c r="C285" s="184">
        <v>1049965568</v>
      </c>
      <c r="D285" s="184">
        <v>3</v>
      </c>
      <c r="E285" s="184">
        <v>390000000</v>
      </c>
      <c r="F285" s="185">
        <v>2.6922194051282053</v>
      </c>
      <c r="G285" s="186">
        <v>-35</v>
      </c>
      <c r="H285" s="186">
        <v>-35370132</v>
      </c>
      <c r="I285" s="186">
        <v>6.09</v>
      </c>
      <c r="J285" s="186">
        <v>216.29283983529638</v>
      </c>
      <c r="K285" s="184">
        <v>-22919845536</v>
      </c>
      <c r="L285" s="187">
        <v>0.6714833833484336</v>
      </c>
      <c r="M285" s="186">
        <v>40.74078148152222</v>
      </c>
      <c r="N285" s="186">
        <v>17.410590376718897</v>
      </c>
      <c r="O285" s="188">
        <v>38.85</v>
      </c>
      <c r="P285" s="188">
        <v>46.682109249306571</v>
      </c>
      <c r="Q285" s="188">
        <v>-16.213284371807646</v>
      </c>
      <c r="R285" s="188">
        <v>0</v>
      </c>
    </row>
    <row r="286" spans="1:18" ht="20.100000000000001" customHeight="1">
      <c r="A286" s="183" t="s">
        <v>64</v>
      </c>
      <c r="B286" s="184">
        <v>240</v>
      </c>
      <c r="C286" s="184">
        <v>240921520</v>
      </c>
      <c r="D286" s="184">
        <v>7425000</v>
      </c>
      <c r="E286" s="184">
        <v>7425000</v>
      </c>
      <c r="F286" s="185">
        <v>32.44734276094276</v>
      </c>
      <c r="G286" s="186">
        <v>-3</v>
      </c>
      <c r="H286" s="186">
        <v>-3585419</v>
      </c>
      <c r="I286" s="186">
        <v>150.19999999999999</v>
      </c>
      <c r="J286" s="186">
        <v>-0.67639877085284872</v>
      </c>
      <c r="K286" s="184">
        <v>-6249385317</v>
      </c>
      <c r="L286" s="189">
        <v>343247.44663108554</v>
      </c>
      <c r="M286" s="186">
        <v>41.994105203464379</v>
      </c>
      <c r="N286" s="186">
        <v>30.737889916164821</v>
      </c>
      <c r="O286" s="188">
        <v>73.599999999999994</v>
      </c>
      <c r="P286" s="188">
        <v>95.206491953348859</v>
      </c>
      <c r="Q286" s="188">
        <v>117.14707014580824</v>
      </c>
      <c r="R286" s="188">
        <v>164.06355813243636</v>
      </c>
    </row>
    <row r="287" spans="1:18" ht="20.100000000000001" customHeight="1">
      <c r="A287" s="183" t="s">
        <v>336</v>
      </c>
      <c r="B287" s="184">
        <v>919</v>
      </c>
      <c r="C287" s="184">
        <v>919757915</v>
      </c>
      <c r="D287" s="184">
        <v>19440000</v>
      </c>
      <c r="E287" s="184">
        <v>19440000</v>
      </c>
      <c r="F287" s="185">
        <v>47.312649948559674</v>
      </c>
      <c r="G287" s="186">
        <v>-13</v>
      </c>
      <c r="H287" s="186">
        <v>-13239520</v>
      </c>
      <c r="I287" s="186">
        <v>244.9</v>
      </c>
      <c r="J287" s="186">
        <v>-0.39762410198992421</v>
      </c>
      <c r="K287" s="183" t="s">
        <v>2371</v>
      </c>
      <c r="L287" s="189">
        <v>616324.6556482038</v>
      </c>
      <c r="M287" s="186">
        <v>64.93300099324766</v>
      </c>
      <c r="N287" s="186">
        <v>13.09872528710717</v>
      </c>
      <c r="O287" s="188">
        <v>12.65</v>
      </c>
      <c r="P287" s="188">
        <v>78.501147953787751</v>
      </c>
      <c r="Q287" s="188">
        <v>-142.97601513382943</v>
      </c>
      <c r="R287" s="188">
        <v>180.81634454260467</v>
      </c>
    </row>
    <row r="288" spans="1:18" ht="20.100000000000001" customHeight="1">
      <c r="A288" s="183" t="s">
        <v>104</v>
      </c>
      <c r="B288" s="184">
        <v>360</v>
      </c>
      <c r="C288" s="184">
        <v>360638941</v>
      </c>
      <c r="D288" s="184">
        <v>15000000</v>
      </c>
      <c r="E288" s="184">
        <v>15000000</v>
      </c>
      <c r="F288" s="185">
        <v>24.042596066666668</v>
      </c>
      <c r="G288" s="186">
        <v>3</v>
      </c>
      <c r="H288" s="186">
        <v>3667696</v>
      </c>
      <c r="I288" s="186">
        <v>233.2</v>
      </c>
      <c r="J288" s="186">
        <v>-6.4160960920745441E-2</v>
      </c>
      <c r="K288" s="184">
        <v>8516390112</v>
      </c>
      <c r="L288" s="189">
        <v>935838.03907925449</v>
      </c>
      <c r="M288" s="186">
        <v>14.259191171621413</v>
      </c>
      <c r="N288" s="186">
        <v>3.6845455223827943</v>
      </c>
      <c r="O288" s="188">
        <v>80.540000000000006</v>
      </c>
      <c r="P288" s="188">
        <v>98.067344001997398</v>
      </c>
      <c r="Q288" s="188">
        <v>3.897660662144915</v>
      </c>
      <c r="R288" s="188">
        <v>299.20560178130955</v>
      </c>
    </row>
    <row r="289" spans="1:18" ht="20.100000000000001" customHeight="1">
      <c r="A289" s="177" t="s">
        <v>2259</v>
      </c>
      <c r="B289" s="178"/>
      <c r="C289" s="178"/>
      <c r="D289" s="178"/>
      <c r="E289" s="178"/>
      <c r="F289" s="179"/>
      <c r="G289" s="180"/>
      <c r="H289" s="180"/>
      <c r="I289" s="180"/>
      <c r="J289" s="180"/>
      <c r="K289" s="181"/>
      <c r="L289" s="180"/>
      <c r="M289" s="180"/>
      <c r="N289" s="180"/>
      <c r="O289" s="182"/>
      <c r="P289" s="182"/>
      <c r="Q289" s="182"/>
      <c r="R289" s="182"/>
    </row>
    <row r="290" spans="1:18" ht="20.100000000000001" customHeight="1">
      <c r="A290" s="183" t="s">
        <v>122</v>
      </c>
      <c r="B290" s="184">
        <v>2913</v>
      </c>
      <c r="C290" s="184">
        <v>2913670000</v>
      </c>
      <c r="D290" s="184">
        <v>1</v>
      </c>
      <c r="E290" s="184">
        <v>150000000</v>
      </c>
      <c r="F290" s="185">
        <v>19.424466666666667</v>
      </c>
      <c r="G290" s="186">
        <v>-64</v>
      </c>
      <c r="H290" s="186">
        <v>-64393000</v>
      </c>
      <c r="I290" s="186">
        <v>12.82</v>
      </c>
      <c r="J290" s="186">
        <v>10.58332961522753</v>
      </c>
      <c r="K290" s="183" t="s">
        <v>2372</v>
      </c>
      <c r="L290" s="187">
        <v>-0.92277780256514985</v>
      </c>
      <c r="M290" s="186">
        <v>65.127508263866702</v>
      </c>
      <c r="N290" s="186">
        <v>33.398722186598306</v>
      </c>
      <c r="O290" s="188">
        <v>30.42</v>
      </c>
      <c r="P290" s="188">
        <v>32.591821078338377</v>
      </c>
      <c r="Q290" s="188">
        <v>5.8503815737106279</v>
      </c>
      <c r="R290" s="188">
        <v>11.804342002453136</v>
      </c>
    </row>
    <row r="291" spans="1:18" ht="20.100000000000001" customHeight="1">
      <c r="A291" s="183" t="s">
        <v>68</v>
      </c>
      <c r="B291" s="184">
        <v>1840</v>
      </c>
      <c r="C291" s="184">
        <v>1840705156</v>
      </c>
      <c r="D291" s="184">
        <v>21000000</v>
      </c>
      <c r="E291" s="184">
        <v>21000000</v>
      </c>
      <c r="F291" s="185">
        <v>87.652626476190477</v>
      </c>
      <c r="G291" s="186">
        <v>-125</v>
      </c>
      <c r="H291" s="186">
        <v>-125144677</v>
      </c>
      <c r="I291" s="186">
        <v>77.349999999999994</v>
      </c>
      <c r="J291" s="186">
        <v>-0.64062685550493459</v>
      </c>
      <c r="K291" s="184">
        <v>-999280245845</v>
      </c>
      <c r="L291" s="189">
        <v>359372.14449506544</v>
      </c>
      <c r="M291" s="186">
        <v>60.57453156238239</v>
      </c>
      <c r="N291" s="186">
        <v>35.611129666303583</v>
      </c>
      <c r="O291" s="188">
        <v>39.380000000000003</v>
      </c>
      <c r="P291" s="188">
        <v>21.154940274216422</v>
      </c>
      <c r="Q291" s="188">
        <v>-76.743584311928572</v>
      </c>
      <c r="R291" s="188">
        <v>4.412225157790175</v>
      </c>
    </row>
    <row r="292" spans="1:18" ht="20.100000000000001" customHeight="1">
      <c r="A292" s="183" t="s">
        <v>543</v>
      </c>
      <c r="B292" s="184">
        <v>4125</v>
      </c>
      <c r="C292" s="184">
        <v>4125761531</v>
      </c>
      <c r="D292" s="184">
        <v>90488084</v>
      </c>
      <c r="E292" s="184">
        <v>90488084</v>
      </c>
      <c r="F292" s="185">
        <v>45.594528567982501</v>
      </c>
      <c r="G292" s="186">
        <v>-25</v>
      </c>
      <c r="H292" s="186">
        <v>-25344686</v>
      </c>
      <c r="I292" s="186">
        <v>57</v>
      </c>
      <c r="J292" s="186">
        <v>1.9608815846996173</v>
      </c>
      <c r="K292" s="184">
        <v>-14801296624</v>
      </c>
      <c r="L292" s="189">
        <v>2976937.9061150234</v>
      </c>
      <c r="M292" s="186">
        <v>31.47318329148737</v>
      </c>
      <c r="N292" s="186">
        <v>5.7969296250998399</v>
      </c>
      <c r="O292" s="188">
        <v>24.05</v>
      </c>
      <c r="P292" s="188">
        <v>59.170664817978519</v>
      </c>
      <c r="Q292" s="188">
        <v>-46.198078139812466</v>
      </c>
      <c r="R292" s="188">
        <v>0</v>
      </c>
    </row>
    <row r="293" spans="1:18" ht="20.100000000000001" customHeight="1">
      <c r="A293" s="183" t="s">
        <v>66</v>
      </c>
      <c r="B293" s="184">
        <v>1306</v>
      </c>
      <c r="C293" s="184">
        <v>1306156803</v>
      </c>
      <c r="D293" s="184">
        <v>99687500</v>
      </c>
      <c r="E293" s="184">
        <v>99687500</v>
      </c>
      <c r="F293" s="185">
        <v>13.102513384326018</v>
      </c>
      <c r="G293" s="186">
        <v>-162</v>
      </c>
      <c r="H293" s="186">
        <v>-162987339</v>
      </c>
      <c r="I293" s="186">
        <v>21.58</v>
      </c>
      <c r="J293" s="186">
        <v>10.333703362413219</v>
      </c>
      <c r="K293" s="184">
        <v>-375196854378</v>
      </c>
      <c r="L293" s="189">
        <v>11412408.635763312</v>
      </c>
      <c r="M293" s="186">
        <v>71.029606531738779</v>
      </c>
      <c r="N293" s="186">
        <v>30.979247771781939</v>
      </c>
      <c r="O293" s="188">
        <v>24.54</v>
      </c>
      <c r="P293" s="188">
        <v>75.860049402761945</v>
      </c>
      <c r="Q293" s="188">
        <v>-19.550904221830976</v>
      </c>
      <c r="R293" s="188">
        <v>12.761997863454759</v>
      </c>
    </row>
    <row r="294" spans="1:18" ht="20.100000000000001" customHeight="1">
      <c r="A294" s="177" t="s">
        <v>2260</v>
      </c>
      <c r="B294" s="178"/>
      <c r="C294" s="178"/>
      <c r="D294" s="178"/>
      <c r="E294" s="178"/>
      <c r="F294" s="179"/>
      <c r="G294" s="180"/>
      <c r="H294" s="180"/>
      <c r="I294" s="180"/>
      <c r="J294" s="180"/>
      <c r="K294" s="181"/>
      <c r="L294" s="180"/>
      <c r="M294" s="180"/>
      <c r="N294" s="180"/>
      <c r="O294" s="182"/>
      <c r="P294" s="182"/>
      <c r="Q294" s="182"/>
      <c r="R294" s="182"/>
    </row>
    <row r="295" spans="1:18" ht="20.100000000000001" customHeight="1">
      <c r="A295" s="183" t="s">
        <v>694</v>
      </c>
      <c r="B295" s="184">
        <v>14413</v>
      </c>
      <c r="C295" s="184">
        <v>1441301000</v>
      </c>
      <c r="D295" s="184">
        <v>56</v>
      </c>
      <c r="E295" s="184">
        <v>56000000</v>
      </c>
      <c r="F295" s="185">
        <v>25.737517857142858</v>
      </c>
      <c r="G295" s="186">
        <v>1377</v>
      </c>
      <c r="H295" s="186">
        <v>137762000</v>
      </c>
      <c r="I295" s="186">
        <v>90.7</v>
      </c>
      <c r="J295" s="186">
        <v>2.2637179881232301</v>
      </c>
      <c r="K295" s="183">
        <v>120541750</v>
      </c>
      <c r="L295" s="220">
        <v>2.2637179881232301</v>
      </c>
      <c r="M295" s="186">
        <v>33.690735889898676</v>
      </c>
      <c r="N295" s="186">
        <v>6.5429068379357327</v>
      </c>
      <c r="O295" s="188">
        <v>24.23</v>
      </c>
      <c r="P295" s="188">
        <v>0</v>
      </c>
      <c r="Q295" s="188">
        <v>-81.416719605254997</v>
      </c>
      <c r="R295" s="188">
        <v>56.111086833289221</v>
      </c>
    </row>
    <row r="296" spans="1:18" ht="20.100000000000001" customHeight="1">
      <c r="A296" s="183" t="s">
        <v>742</v>
      </c>
      <c r="B296" s="184">
        <v>24855</v>
      </c>
      <c r="C296" s="184">
        <v>2485538000</v>
      </c>
      <c r="D296" s="184">
        <v>600</v>
      </c>
      <c r="E296" s="184">
        <v>600000000</v>
      </c>
      <c r="F296" s="185">
        <v>4.1425633333333334</v>
      </c>
      <c r="G296" s="186">
        <v>1318</v>
      </c>
      <c r="H296" s="186">
        <v>131816000</v>
      </c>
      <c r="I296" s="186">
        <v>10.4</v>
      </c>
      <c r="J296" s="186">
        <v>216.25678706179508</v>
      </c>
      <c r="K296" s="183" t="s">
        <v>2373</v>
      </c>
      <c r="L296" s="220">
        <v>216.25678706179508</v>
      </c>
      <c r="M296" s="186">
        <v>22.521426885538904</v>
      </c>
      <c r="N296" s="186">
        <v>2.4310693961073948</v>
      </c>
      <c r="O296" s="188">
        <v>26.62</v>
      </c>
      <c r="P296" s="188">
        <v>0</v>
      </c>
      <c r="Q296" s="188">
        <v>-43.984950154560032</v>
      </c>
      <c r="R296" s="188">
        <v>0</v>
      </c>
    </row>
    <row r="297" spans="1:18" ht="20.100000000000001" customHeight="1">
      <c r="A297" s="177" t="s">
        <v>2261</v>
      </c>
      <c r="B297" s="178"/>
      <c r="C297" s="178"/>
      <c r="D297" s="178"/>
      <c r="E297" s="178"/>
      <c r="F297" s="179"/>
      <c r="G297" s="180"/>
      <c r="H297" s="180"/>
      <c r="I297" s="180"/>
      <c r="J297" s="180"/>
      <c r="K297" s="181"/>
      <c r="L297" s="180"/>
      <c r="M297" s="180"/>
      <c r="N297" s="180"/>
      <c r="O297" s="182"/>
      <c r="P297" s="182"/>
      <c r="Q297" s="182"/>
      <c r="R297" s="182"/>
    </row>
    <row r="298" spans="1:18" ht="20.100000000000001" customHeight="1">
      <c r="A298" s="183" t="s">
        <v>116</v>
      </c>
      <c r="B298" s="184">
        <v>2293</v>
      </c>
      <c r="C298" s="184">
        <v>2293640501</v>
      </c>
      <c r="D298" s="184">
        <v>5</v>
      </c>
      <c r="E298" s="184">
        <v>592000000</v>
      </c>
      <c r="F298" s="185">
        <v>3.8743927381756755</v>
      </c>
      <c r="G298" s="186">
        <v>-484</v>
      </c>
      <c r="H298" s="186">
        <v>-484144539</v>
      </c>
      <c r="I298" s="186">
        <v>7.38</v>
      </c>
      <c r="J298" s="186">
        <v>228.1972084425623</v>
      </c>
      <c r="K298" s="184">
        <v>-331639009215</v>
      </c>
      <c r="L298" s="187">
        <v>0.93578723346758697</v>
      </c>
      <c r="M298" s="186">
        <v>52.748013246081086</v>
      </c>
      <c r="N298" s="186">
        <v>12.728767675212618</v>
      </c>
      <c r="O298" s="188">
        <v>18.7</v>
      </c>
      <c r="P298" s="188">
        <v>58.330816287923518</v>
      </c>
      <c r="Q298" s="188">
        <v>4.0992595824313671</v>
      </c>
      <c r="R298" s="188">
        <v>6.8022903479731589</v>
      </c>
    </row>
    <row r="299" spans="1:18" ht="20.100000000000001" customHeight="1">
      <c r="A299" s="183" t="s">
        <v>83</v>
      </c>
      <c r="B299" s="184">
        <v>4451</v>
      </c>
      <c r="C299" s="184">
        <v>4451435451</v>
      </c>
      <c r="D299" s="184">
        <v>8</v>
      </c>
      <c r="E299" s="184">
        <v>800000000</v>
      </c>
      <c r="F299" s="185">
        <v>5.5642943137499996</v>
      </c>
      <c r="G299" s="186">
        <v>-73</v>
      </c>
      <c r="H299" s="186">
        <v>-73450635</v>
      </c>
      <c r="I299" s="186">
        <v>1.1599999999999999</v>
      </c>
      <c r="J299" s="186">
        <v>214.66077068113822</v>
      </c>
      <c r="K299" s="184">
        <v>-8740625565</v>
      </c>
      <c r="L299" s="187">
        <v>1.1566077068113823</v>
      </c>
      <c r="M299" s="186">
        <v>70.711556248214535</v>
      </c>
      <c r="N299" s="186">
        <v>88.389445310268172</v>
      </c>
      <c r="O299" s="188">
        <v>59.42</v>
      </c>
      <c r="P299" s="188">
        <v>16.055939799272334</v>
      </c>
      <c r="Q299" s="188">
        <v>-1.5949405241503678</v>
      </c>
      <c r="R299" s="188">
        <v>-0.10698716752375104</v>
      </c>
    </row>
    <row r="300" spans="1:18" ht="20.100000000000001" customHeight="1">
      <c r="A300" s="183" t="s">
        <v>675</v>
      </c>
      <c r="B300" s="184">
        <v>1459</v>
      </c>
      <c r="C300" s="184">
        <v>1459734156</v>
      </c>
      <c r="D300" s="184">
        <v>33811732</v>
      </c>
      <c r="E300" s="184">
        <v>33811732</v>
      </c>
      <c r="F300" s="185">
        <v>43.172415893986148</v>
      </c>
      <c r="G300" s="186">
        <v>174</v>
      </c>
      <c r="H300" s="186">
        <v>174328179</v>
      </c>
      <c r="I300" s="186">
        <v>330</v>
      </c>
      <c r="J300" s="186">
        <v>0.14656540550250721</v>
      </c>
      <c r="K300" s="184">
        <v>6009963971025</v>
      </c>
      <c r="L300" s="189">
        <v>1174767.5866026524</v>
      </c>
      <c r="M300" s="186">
        <v>14.583654646800685</v>
      </c>
      <c r="N300" s="186">
        <v>1.126160211971454</v>
      </c>
      <c r="O300" s="188">
        <v>23.53</v>
      </c>
      <c r="P300" s="188">
        <v>26.786695117843799</v>
      </c>
      <c r="Q300" s="188">
        <v>318.79580811750259</v>
      </c>
      <c r="R300" s="188">
        <v>279.09809764630268</v>
      </c>
    </row>
    <row r="301" spans="1:18" ht="20.100000000000001" customHeight="1">
      <c r="A301" s="177" t="s">
        <v>2262</v>
      </c>
      <c r="B301" s="178"/>
      <c r="C301" s="178"/>
      <c r="D301" s="178"/>
      <c r="E301" s="178"/>
      <c r="F301" s="179"/>
      <c r="G301" s="180"/>
      <c r="H301" s="180"/>
      <c r="I301" s="180"/>
      <c r="J301" s="180"/>
      <c r="K301" s="181"/>
      <c r="L301" s="180"/>
      <c r="M301" s="180"/>
      <c r="N301" s="180"/>
      <c r="O301" s="182"/>
      <c r="P301" s="182"/>
      <c r="Q301" s="182"/>
      <c r="R301" s="182"/>
    </row>
    <row r="302" spans="1:18" ht="20.100000000000001" customHeight="1">
      <c r="A302" s="183" t="s">
        <v>67</v>
      </c>
      <c r="B302" s="184">
        <v>245534</v>
      </c>
      <c r="C302" s="184">
        <v>24553432694</v>
      </c>
      <c r="D302" s="184">
        <v>10</v>
      </c>
      <c r="E302" s="184">
        <v>10983458</v>
      </c>
      <c r="F302" s="185">
        <v>2235.4920184517482</v>
      </c>
      <c r="G302" s="186">
        <v>54021</v>
      </c>
      <c r="H302" s="186">
        <v>5402190789</v>
      </c>
      <c r="I302" s="186">
        <v>11515</v>
      </c>
      <c r="J302" s="186">
        <v>-0.99329006774518092</v>
      </c>
      <c r="K302" s="183">
        <v>615849749946</v>
      </c>
      <c r="L302" s="220">
        <v>-0.99329006774518092</v>
      </c>
      <c r="M302" s="186">
        <v>0.37150793768605284</v>
      </c>
      <c r="N302" s="186">
        <v>2.9140051259687631E-3</v>
      </c>
      <c r="O302" s="188">
        <v>85.99</v>
      </c>
      <c r="P302" s="188">
        <v>0</v>
      </c>
      <c r="Q302" s="188">
        <v>3729.0344356126297</v>
      </c>
      <c r="R302" s="188">
        <v>14337.597684930024</v>
      </c>
    </row>
    <row r="303" spans="1:18" ht="20.100000000000001" customHeight="1">
      <c r="A303" s="183" t="s">
        <v>311</v>
      </c>
      <c r="B303" s="184">
        <v>530</v>
      </c>
      <c r="C303" s="184">
        <v>530578724</v>
      </c>
      <c r="D303" s="184">
        <v>2</v>
      </c>
      <c r="E303" s="184">
        <v>240000000</v>
      </c>
      <c r="F303" s="185">
        <v>2.2107446833333335</v>
      </c>
      <c r="G303" s="186">
        <v>-38</v>
      </c>
      <c r="H303" s="186">
        <v>-38865072</v>
      </c>
      <c r="I303" s="186">
        <v>5.69</v>
      </c>
      <c r="J303" s="186">
        <v>161.84105655167579</v>
      </c>
      <c r="K303" s="184">
        <v>-21881035536</v>
      </c>
      <c r="L303" s="187">
        <v>0.35700880459729845</v>
      </c>
      <c r="M303" s="186">
        <v>47.801252335449682</v>
      </c>
      <c r="N303" s="186">
        <v>39.834376946208067</v>
      </c>
      <c r="O303" s="188">
        <v>61.93</v>
      </c>
      <c r="P303" s="188">
        <v>64.55549327548492</v>
      </c>
      <c r="Q303" s="188">
        <v>0.6329092244271628</v>
      </c>
      <c r="R303" s="188">
        <v>-4.1851841088233677</v>
      </c>
    </row>
    <row r="304" spans="1:18" ht="20.100000000000001" customHeight="1">
      <c r="A304" s="183" t="s">
        <v>461</v>
      </c>
      <c r="B304" s="184">
        <v>1357</v>
      </c>
      <c r="C304" s="184">
        <v>1357332842</v>
      </c>
      <c r="D304" s="184">
        <v>5</v>
      </c>
      <c r="E304" s="184">
        <v>535000000</v>
      </c>
      <c r="F304" s="185">
        <v>2.5370707327102804</v>
      </c>
      <c r="G304" s="186">
        <v>-32</v>
      </c>
      <c r="H304" s="186">
        <v>-32229759</v>
      </c>
      <c r="I304" s="186">
        <v>5.3</v>
      </c>
      <c r="J304" s="186">
        <v>315.30966754431483</v>
      </c>
      <c r="K304" s="184">
        <v>-1869326022</v>
      </c>
      <c r="L304" s="187">
        <v>1.9561651172365873</v>
      </c>
      <c r="M304" s="186">
        <v>24.153552344461541</v>
      </c>
      <c r="N304" s="186">
        <v>7.5244711353462748</v>
      </c>
      <c r="O304" s="188">
        <v>53.37</v>
      </c>
      <c r="P304" s="188">
        <v>60.289058478218877</v>
      </c>
      <c r="Q304" s="188">
        <v>-6.9504935370646592</v>
      </c>
      <c r="R304" s="188">
        <v>0</v>
      </c>
    </row>
    <row r="305" spans="1:18" ht="20.100000000000001" customHeight="1">
      <c r="A305" s="183" t="s">
        <v>488</v>
      </c>
      <c r="B305" s="184">
        <v>1606</v>
      </c>
      <c r="C305" s="184">
        <v>1606779225</v>
      </c>
      <c r="D305" s="184">
        <v>84000000</v>
      </c>
      <c r="E305" s="184">
        <v>84000000</v>
      </c>
      <c r="F305" s="185">
        <v>19.128324107142856</v>
      </c>
      <c r="G305" s="186">
        <v>-6</v>
      </c>
      <c r="H305" s="186">
        <v>-6732835</v>
      </c>
      <c r="I305" s="186">
        <v>35.76</v>
      </c>
      <c r="J305" s="186">
        <v>5.5870903950727895</v>
      </c>
      <c r="K305" s="183" t="s">
        <v>2374</v>
      </c>
      <c r="L305" s="189">
        <v>6587089.3950727899</v>
      </c>
      <c r="M305" s="186">
        <v>58.137804270012438</v>
      </c>
      <c r="N305" s="186">
        <v>18.213597828951265</v>
      </c>
      <c r="O305" s="188">
        <v>21.33</v>
      </c>
      <c r="P305" s="188">
        <v>53.350129079536238</v>
      </c>
      <c r="Q305" s="188">
        <v>10.889438541600285</v>
      </c>
      <c r="R305" s="188">
        <v>27.828201898522309</v>
      </c>
    </row>
    <row r="306" spans="1:18" ht="20.100000000000001" customHeight="1"/>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F433FF-26DC-4B8E-A92A-EFF0E416C4A4}">
  <sheetPr codeName="Sayfa5"/>
  <dimension ref="A1:K8"/>
  <sheetViews>
    <sheetView workbookViewId="0">
      <pane ySplit="1" topLeftCell="A2" activePane="bottomLeft" state="frozen"/>
      <selection pane="bottomLeft" activeCell="P6" sqref="P6"/>
    </sheetView>
  </sheetViews>
  <sheetFormatPr defaultRowHeight="15"/>
  <cols>
    <col min="1" max="1" width="7.5703125" bestFit="1" customWidth="1"/>
    <col min="2" max="2" width="7.85546875" bestFit="1" customWidth="1"/>
    <col min="3" max="3" width="7.5703125" bestFit="1" customWidth="1"/>
    <col min="4" max="4" width="6.7109375" bestFit="1" customWidth="1"/>
    <col min="5" max="5" width="7.7109375" bestFit="1" customWidth="1"/>
    <col min="6" max="7" width="8.140625" bestFit="1" customWidth="1"/>
    <col min="8" max="8" width="9.28515625" bestFit="1" customWidth="1"/>
    <col min="9" max="9" width="8" bestFit="1" customWidth="1"/>
    <col min="10" max="10" width="5.42578125" bestFit="1" customWidth="1"/>
    <col min="11" max="11" width="4.85546875" bestFit="1" customWidth="1"/>
    <col min="12" max="12" width="7.42578125" bestFit="1" customWidth="1"/>
    <col min="13" max="13" width="6.85546875" bestFit="1" customWidth="1"/>
    <col min="14" max="14" width="5.42578125" bestFit="1" customWidth="1"/>
    <col min="15" max="16" width="9.5703125" bestFit="1" customWidth="1"/>
  </cols>
  <sheetData>
    <row r="1" spans="1:11" ht="30" customHeight="1">
      <c r="A1" s="116" t="s">
        <v>2134</v>
      </c>
      <c r="B1" s="116" t="s">
        <v>2136</v>
      </c>
      <c r="C1" s="116" t="s">
        <v>2137</v>
      </c>
      <c r="D1" s="116" t="s">
        <v>2138</v>
      </c>
      <c r="E1" s="116" t="s">
        <v>2139</v>
      </c>
      <c r="F1" s="116" t="s">
        <v>2140</v>
      </c>
      <c r="G1" s="116" t="s">
        <v>2141</v>
      </c>
      <c r="H1" s="116" t="s">
        <v>2142</v>
      </c>
      <c r="I1" s="116" t="s">
        <v>2143</v>
      </c>
      <c r="J1" s="116" t="s">
        <v>2144</v>
      </c>
      <c r="K1" s="23" t="s">
        <v>2145</v>
      </c>
    </row>
    <row r="2" spans="1:11">
      <c r="A2" t="s">
        <v>147</v>
      </c>
      <c r="B2" s="19">
        <v>288.75</v>
      </c>
      <c r="C2" s="19">
        <v>95.25</v>
      </c>
      <c r="D2" s="20">
        <v>203.14960629921259</v>
      </c>
      <c r="E2" s="20">
        <v>5.7692307692307692</v>
      </c>
      <c r="F2" s="19">
        <v>10.15136059578116</v>
      </c>
      <c r="G2" s="19">
        <v>0.29644693895697022</v>
      </c>
      <c r="H2" s="19">
        <v>10.68</v>
      </c>
      <c r="I2" s="20">
        <v>107.83428805511595</v>
      </c>
      <c r="J2" s="21">
        <v>2591.9544695582372</v>
      </c>
      <c r="K2" s="24">
        <v>86.398482318607904</v>
      </c>
    </row>
    <row r="3" spans="1:11">
      <c r="A3" t="s">
        <v>47</v>
      </c>
      <c r="B3" s="19">
        <v>1.7000000476837158</v>
      </c>
      <c r="C3" s="19">
        <v>1.6955556048287286</v>
      </c>
      <c r="D3" s="20">
        <v>0.26212309654310528</v>
      </c>
      <c r="E3" s="20">
        <v>12.582785325857412</v>
      </c>
      <c r="F3" s="19">
        <v>25.444078685813338</v>
      </c>
      <c r="G3" s="19">
        <v>16.962719123875559</v>
      </c>
      <c r="H3" s="19">
        <v>61.65</v>
      </c>
      <c r="I3" s="20">
        <v>43.190922374501532</v>
      </c>
      <c r="J3" s="21">
        <v>1619.1405557117582</v>
      </c>
      <c r="K3" s="24">
        <v>53.971351857058607</v>
      </c>
    </row>
    <row r="4" spans="1:11">
      <c r="A4" t="s">
        <v>733</v>
      </c>
      <c r="B4" s="19">
        <v>2013</v>
      </c>
      <c r="C4" s="19">
        <v>1816.0714285714284</v>
      </c>
      <c r="D4" s="20">
        <v>10.843657817109152</v>
      </c>
      <c r="E4" s="20">
        <v>2.6517083120856704</v>
      </c>
      <c r="F4" s="19">
        <v>0.41626528286766151</v>
      </c>
      <c r="G4" s="19">
        <v>2.0585282143642239E-3</v>
      </c>
      <c r="H4" s="19">
        <v>43.2</v>
      </c>
      <c r="I4" s="20">
        <v>29.211658890183301</v>
      </c>
      <c r="J4" s="21">
        <v>1525.2369649488394</v>
      </c>
      <c r="K4" s="24">
        <v>50.841232164961312</v>
      </c>
    </row>
    <row r="5" spans="1:11">
      <c r="A5" t="s">
        <v>88</v>
      </c>
      <c r="B5" s="19">
        <v>18.819999694824219</v>
      </c>
      <c r="C5" s="19">
        <v>17.500011444091797</v>
      </c>
      <c r="D5" s="20">
        <v>7.5427850715952811</v>
      </c>
      <c r="E5" s="20">
        <v>3.5203486188404076</v>
      </c>
      <c r="F5" s="19">
        <v>14.631301492153142</v>
      </c>
      <c r="G5" s="19">
        <v>2.0211604120083466</v>
      </c>
      <c r="H5" s="19">
        <v>36.119999999999997</v>
      </c>
      <c r="I5" s="20">
        <v>28.948460304915347</v>
      </c>
      <c r="J5" s="21">
        <v>1253.0372949292066</v>
      </c>
      <c r="K5" s="24">
        <v>41.767909830973551</v>
      </c>
    </row>
    <row r="6" spans="1:11">
      <c r="A6" t="s">
        <v>98</v>
      </c>
      <c r="B6" s="19">
        <v>40.259998321533203</v>
      </c>
      <c r="C6" s="19">
        <v>40.208290937470224</v>
      </c>
      <c r="D6" s="20">
        <v>0.12859881098500728</v>
      </c>
      <c r="E6" s="20">
        <v>10.060132056511744</v>
      </c>
      <c r="F6" s="19">
        <v>31.950796795360642</v>
      </c>
      <c r="G6" s="19">
        <v>13.654186664684035</v>
      </c>
      <c r="H6" s="19">
        <v>47.84</v>
      </c>
      <c r="I6" s="20">
        <v>15.291719785102396</v>
      </c>
      <c r="J6" s="21">
        <v>1238.9036628371196</v>
      </c>
      <c r="K6" s="24">
        <v>41.296788761237316</v>
      </c>
    </row>
    <row r="7" spans="1:11">
      <c r="A7" t="s">
        <v>457</v>
      </c>
      <c r="B7" s="19">
        <v>16.760000228881836</v>
      </c>
      <c r="C7" s="19">
        <v>11.290842941008417</v>
      </c>
      <c r="D7" s="20">
        <v>48.438874904630921</v>
      </c>
      <c r="E7" s="20">
        <v>3.0750307070222216</v>
      </c>
      <c r="F7" s="19">
        <v>5.6919505005216671</v>
      </c>
      <c r="G7" s="19">
        <v>0.254104933059003</v>
      </c>
      <c r="H7" s="19">
        <v>29.95</v>
      </c>
      <c r="I7" s="20">
        <v>58.537070806255585</v>
      </c>
      <c r="J7" s="21">
        <v>934.46984883409277</v>
      </c>
      <c r="K7" s="24">
        <v>31.148994961136427</v>
      </c>
    </row>
    <row r="8" spans="1:11">
      <c r="A8" t="s">
        <v>223</v>
      </c>
      <c r="B8" s="19">
        <v>233.89999389648438</v>
      </c>
      <c r="C8" s="19">
        <v>231.92820896246494</v>
      </c>
      <c r="D8" s="20">
        <v>0.85017037937741813</v>
      </c>
      <c r="E8" s="20">
        <v>4.5596768383515789</v>
      </c>
      <c r="F8" s="19">
        <v>0.85913955134541653</v>
      </c>
      <c r="G8" s="19">
        <v>1.5854184960520754E-2</v>
      </c>
      <c r="H8" s="19">
        <v>82.28</v>
      </c>
      <c r="I8" s="20">
        <v>5.3348550683884595</v>
      </c>
      <c r="J8" s="21">
        <v>922.79099560905092</v>
      </c>
      <c r="K8" s="24">
        <v>30.759699853635031</v>
      </c>
    </row>
  </sheetData>
  <sortState xmlns:xlrd2="http://schemas.microsoft.com/office/spreadsheetml/2017/richdata2" ref="A2:J8">
    <sortCondition descending="1" ref="J2"/>
  </sortState>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3B8829-3DA6-4EAF-B52A-C5E5D6061C69}">
  <sheetPr codeName="Sayfa3"/>
  <dimension ref="A1:G253"/>
  <sheetViews>
    <sheetView workbookViewId="0">
      <pane ySplit="1" topLeftCell="A2" activePane="bottomLeft" state="frozen"/>
      <selection pane="bottomLeft" activeCell="A2" sqref="A2"/>
    </sheetView>
  </sheetViews>
  <sheetFormatPr defaultRowHeight="15"/>
  <cols>
    <col min="2" max="2" width="6.140625" bestFit="1" customWidth="1"/>
    <col min="3" max="3" width="8.5703125" bestFit="1" customWidth="1"/>
    <col min="4" max="4" width="8.28515625" bestFit="1" customWidth="1"/>
    <col min="5" max="5" width="7.42578125" bestFit="1" customWidth="1"/>
    <col min="6" max="6" width="6.85546875" bestFit="1" customWidth="1"/>
    <col min="7" max="7" width="8.5703125" bestFit="1" customWidth="1"/>
  </cols>
  <sheetData>
    <row r="1" spans="1:7" ht="30">
      <c r="A1" t="s">
        <v>2134</v>
      </c>
      <c r="B1" s="18" t="s">
        <v>2146</v>
      </c>
      <c r="C1" s="117" t="s">
        <v>2157</v>
      </c>
      <c r="D1" s="119" t="s">
        <v>2158</v>
      </c>
      <c r="E1" s="121" t="s">
        <v>2165</v>
      </c>
      <c r="F1" s="122" t="s">
        <v>2166</v>
      </c>
      <c r="G1" s="123" t="s">
        <v>2176</v>
      </c>
    </row>
    <row r="2" spans="1:7">
      <c r="A2" t="s">
        <v>466</v>
      </c>
      <c r="B2" s="20"/>
      <c r="C2" s="118">
        <v>-18.236088159232171</v>
      </c>
      <c r="D2" s="118">
        <v>9.8454278190189548</v>
      </c>
      <c r="E2" s="20">
        <v>26.06901607386034</v>
      </c>
      <c r="F2" s="20">
        <v>33.187626330563148</v>
      </c>
      <c r="G2" s="20">
        <v>46.419487888689616</v>
      </c>
    </row>
    <row r="3" spans="1:7">
      <c r="A3" t="s">
        <v>775</v>
      </c>
      <c r="B3" s="20"/>
      <c r="C3" s="118"/>
      <c r="D3" s="118"/>
      <c r="E3" s="20">
        <v>24.499244776778504</v>
      </c>
      <c r="F3" s="20">
        <v>36.250522924983663</v>
      </c>
      <c r="G3" s="20"/>
    </row>
    <row r="4" spans="1:7">
      <c r="A4" t="s">
        <v>478</v>
      </c>
      <c r="B4" s="20"/>
      <c r="C4" s="118">
        <v>-2.4385981934479872</v>
      </c>
      <c r="D4" s="118"/>
      <c r="E4" s="20">
        <v>52.245722226616259</v>
      </c>
      <c r="F4" s="20">
        <v>34.417136419197931</v>
      </c>
      <c r="G4" s="20">
        <v>57.446756788299311</v>
      </c>
    </row>
    <row r="5" spans="1:7">
      <c r="A5" t="s">
        <v>681</v>
      </c>
      <c r="B5" s="20"/>
      <c r="C5" s="118">
        <v>9.6284113709813113</v>
      </c>
      <c r="D5" s="118">
        <v>17.052976400275668</v>
      </c>
      <c r="E5" s="20">
        <v>47.991383238118047</v>
      </c>
      <c r="F5" s="20">
        <v>31.639399857883006</v>
      </c>
      <c r="G5" s="20">
        <v>60.577936324757715</v>
      </c>
    </row>
    <row r="6" spans="1:7">
      <c r="A6" t="s">
        <v>682</v>
      </c>
      <c r="B6" s="20"/>
      <c r="C6" s="118">
        <v>26.235327095687637</v>
      </c>
      <c r="D6" s="118">
        <v>371.97023360518813</v>
      </c>
      <c r="E6" s="20">
        <v>48.862972574589634</v>
      </c>
      <c r="F6" s="20">
        <v>55.487723369242417</v>
      </c>
      <c r="G6" s="20">
        <v>67.266407960855801</v>
      </c>
    </row>
    <row r="7" spans="1:7">
      <c r="A7" t="s">
        <v>243</v>
      </c>
      <c r="B7" s="20"/>
      <c r="C7" s="118">
        <v>15.273501297364902</v>
      </c>
      <c r="D7" s="118">
        <v>27.612425613610405</v>
      </c>
      <c r="E7" s="20">
        <v>56.06937025717275</v>
      </c>
      <c r="F7" s="20">
        <v>31.216327226567131</v>
      </c>
      <c r="G7" s="20">
        <v>60.920518013533929</v>
      </c>
    </row>
    <row r="8" spans="1:7">
      <c r="A8" t="s">
        <v>516</v>
      </c>
      <c r="B8" s="20"/>
      <c r="C8" s="118">
        <v>-3.2895168004934039</v>
      </c>
      <c r="D8" s="118"/>
      <c r="E8" s="20">
        <v>35.697988493073133</v>
      </c>
      <c r="F8" s="20">
        <v>48.870242238559008</v>
      </c>
      <c r="G8" s="20">
        <v>43.750506216122979</v>
      </c>
    </row>
    <row r="9" spans="1:7">
      <c r="A9" t="s">
        <v>446</v>
      </c>
      <c r="B9" s="20"/>
      <c r="C9" s="118">
        <v>10.399469728439215</v>
      </c>
      <c r="D9" s="118">
        <v>44.99413503443229</v>
      </c>
      <c r="E9" s="20">
        <v>34.335746685266415</v>
      </c>
      <c r="F9" s="20">
        <v>46.988910920380519</v>
      </c>
      <c r="G9" s="20">
        <v>58.710834679559028</v>
      </c>
    </row>
    <row r="10" spans="1:7">
      <c r="A10" t="s">
        <v>684</v>
      </c>
      <c r="B10" s="20"/>
      <c r="C10" s="118">
        <v>-32.81457751577463</v>
      </c>
      <c r="D10" s="118">
        <v>60.38784039530114</v>
      </c>
      <c r="E10" s="20">
        <v>43.337712311168524</v>
      </c>
      <c r="F10" s="20">
        <v>65.295909276110393</v>
      </c>
      <c r="G10" s="20">
        <v>51.843757126955026</v>
      </c>
    </row>
    <row r="11" spans="1:7">
      <c r="A11" t="s">
        <v>275</v>
      </c>
      <c r="B11" s="20"/>
      <c r="C11" s="118">
        <v>229.10887432431849</v>
      </c>
      <c r="D11" s="118">
        <v>281.74099104179476</v>
      </c>
      <c r="E11" s="20">
        <v>65.574460835442537</v>
      </c>
      <c r="F11" s="20">
        <v>59.985541158599425</v>
      </c>
      <c r="G11" s="20">
        <v>72.15548856486943</v>
      </c>
    </row>
    <row r="12" spans="1:7">
      <c r="A12" t="s">
        <v>230</v>
      </c>
      <c r="B12" s="20"/>
      <c r="C12" s="118">
        <v>-0.64818775149109609</v>
      </c>
      <c r="D12" s="118">
        <v>1.5997884010072783</v>
      </c>
      <c r="E12" s="20">
        <v>36.690138658538878</v>
      </c>
      <c r="F12" s="20">
        <v>44.904434421392843</v>
      </c>
      <c r="G12" s="20">
        <v>52.934752251953576</v>
      </c>
    </row>
    <row r="13" spans="1:7">
      <c r="A13" t="s">
        <v>636</v>
      </c>
      <c r="B13" s="20"/>
      <c r="C13" s="118">
        <v>182.48842414035622</v>
      </c>
      <c r="D13" s="118"/>
      <c r="E13" s="20">
        <v>54.411978649806848</v>
      </c>
      <c r="F13" s="20">
        <v>40.19146819067717</v>
      </c>
      <c r="G13" s="20">
        <v>88.22271210820864</v>
      </c>
    </row>
    <row r="14" spans="1:7">
      <c r="A14" t="s">
        <v>454</v>
      </c>
      <c r="B14" s="20"/>
      <c r="C14" s="118">
        <v>7.957512542202565</v>
      </c>
      <c r="D14" s="118">
        <v>11.803354218037647</v>
      </c>
      <c r="E14" s="20">
        <v>43.748934098195285</v>
      </c>
      <c r="F14" s="20">
        <v>33.165219768439371</v>
      </c>
      <c r="G14" s="20">
        <v>59.384539477960679</v>
      </c>
    </row>
    <row r="15" spans="1:7">
      <c r="A15" t="s">
        <v>685</v>
      </c>
      <c r="B15" s="20"/>
      <c r="C15" s="118">
        <v>-4.2470016347972184</v>
      </c>
      <c r="D15" s="118">
        <v>3.2905069130278264</v>
      </c>
      <c r="E15" s="20">
        <v>26.962410765585066</v>
      </c>
      <c r="F15" s="20">
        <v>31.095499568296596</v>
      </c>
      <c r="G15" s="20">
        <v>48.273396692124734</v>
      </c>
    </row>
    <row r="16" spans="1:7">
      <c r="A16" t="s">
        <v>265</v>
      </c>
      <c r="B16" s="20"/>
      <c r="C16" s="118">
        <v>6.0174522893563243</v>
      </c>
      <c r="D16" s="118">
        <v>8.2232070885362063</v>
      </c>
      <c r="E16" s="20">
        <v>54.761122746305361</v>
      </c>
      <c r="F16" s="20">
        <v>29.599457655112708</v>
      </c>
      <c r="G16" s="20">
        <v>59.79294159211431</v>
      </c>
    </row>
    <row r="17" spans="1:7">
      <c r="A17" t="s">
        <v>219</v>
      </c>
      <c r="B17" s="20"/>
      <c r="C17" s="118">
        <v>11.933759596663975</v>
      </c>
      <c r="D17" s="118">
        <v>134.83351463101698</v>
      </c>
      <c r="E17" s="20">
        <v>33.690787350796391</v>
      </c>
      <c r="F17" s="20">
        <v>44.440156938227439</v>
      </c>
      <c r="G17" s="20">
        <v>62.683919367396015</v>
      </c>
    </row>
    <row r="18" spans="1:7">
      <c r="A18" t="s">
        <v>433</v>
      </c>
      <c r="B18" s="20"/>
      <c r="C18" s="118">
        <v>3.5461149361468003</v>
      </c>
      <c r="D18" s="118">
        <v>11.228601368110818</v>
      </c>
      <c r="E18" s="20">
        <v>56.829390797489467</v>
      </c>
      <c r="F18" s="20">
        <v>47.380841938666848</v>
      </c>
      <c r="G18" s="20">
        <v>71.46702466943448</v>
      </c>
    </row>
    <row r="19" spans="1:7">
      <c r="A19" t="s">
        <v>348</v>
      </c>
      <c r="B19" s="20"/>
      <c r="C19" s="118">
        <v>26.723118247702473</v>
      </c>
      <c r="D19" s="118">
        <v>44.311301886399264</v>
      </c>
      <c r="E19" s="20">
        <v>52.595047710939781</v>
      </c>
      <c r="F19" s="20">
        <v>41.442326744705497</v>
      </c>
      <c r="G19" s="20">
        <v>55.351330592135895</v>
      </c>
    </row>
    <row r="20" spans="1:7">
      <c r="A20" t="s">
        <v>434</v>
      </c>
      <c r="B20" s="20"/>
      <c r="C20" s="118">
        <v>-0.78756875664881321</v>
      </c>
      <c r="D20" s="118">
        <v>7.7816912965210072</v>
      </c>
      <c r="E20" s="20">
        <v>51.397619488175629</v>
      </c>
      <c r="F20" s="20">
        <v>54.677960730335442</v>
      </c>
      <c r="G20" s="20">
        <v>58.311491678166398</v>
      </c>
    </row>
    <row r="21" spans="1:7">
      <c r="A21" t="s">
        <v>430</v>
      </c>
      <c r="B21" s="20"/>
      <c r="C21" s="118">
        <v>-22.489223939093392</v>
      </c>
      <c r="D21" s="118">
        <v>-60.485454841719815</v>
      </c>
      <c r="E21" s="20">
        <v>34.611212867113281</v>
      </c>
      <c r="F21" s="20">
        <v>37.904985289635746</v>
      </c>
      <c r="G21" s="20">
        <v>46.921298667988012</v>
      </c>
    </row>
    <row r="22" spans="1:7">
      <c r="A22" t="s">
        <v>222</v>
      </c>
      <c r="B22" s="20"/>
      <c r="C22" s="118">
        <v>-7.5001579058149082</v>
      </c>
      <c r="D22" s="118">
        <v>5.0072926425055142</v>
      </c>
      <c r="E22" s="20">
        <v>30.959512987787217</v>
      </c>
      <c r="F22" s="20">
        <v>51.60515850630015</v>
      </c>
      <c r="G22" s="20">
        <v>46.23479858349512</v>
      </c>
    </row>
    <row r="23" spans="1:7">
      <c r="A23" t="s">
        <v>536</v>
      </c>
      <c r="B23" s="20"/>
      <c r="C23" s="118">
        <v>-1.7537611220458338</v>
      </c>
      <c r="D23" s="118"/>
      <c r="E23" s="20">
        <v>49.287005536431963</v>
      </c>
      <c r="F23" s="20">
        <v>69.09109721308603</v>
      </c>
      <c r="G23" s="20">
        <v>45.990593174856862</v>
      </c>
    </row>
    <row r="24" spans="1:7">
      <c r="A24" t="s">
        <v>435</v>
      </c>
      <c r="B24" s="20"/>
      <c r="C24" s="118">
        <v>33.482007452699492</v>
      </c>
      <c r="D24" s="118">
        <v>108.42289987813032</v>
      </c>
      <c r="E24" s="20">
        <v>55.728161987141974</v>
      </c>
      <c r="F24" s="20">
        <v>32.250895670523626</v>
      </c>
      <c r="G24" s="20">
        <v>60.40068601165683</v>
      </c>
    </row>
    <row r="25" spans="1:7">
      <c r="A25" t="s">
        <v>686</v>
      </c>
      <c r="B25" s="20"/>
      <c r="C25" s="118">
        <v>6.931467673940972</v>
      </c>
      <c r="D25" s="118">
        <v>26.689677167009727</v>
      </c>
      <c r="E25" s="20">
        <v>53.55623057693353</v>
      </c>
      <c r="F25" s="20">
        <v>60.776359824370786</v>
      </c>
      <c r="G25" s="20">
        <v>61.334532748732954</v>
      </c>
    </row>
    <row r="26" spans="1:7">
      <c r="A26" t="s">
        <v>209</v>
      </c>
      <c r="B26" s="20"/>
      <c r="C26" s="118">
        <v>30.429937170089687</v>
      </c>
      <c r="D26" s="118">
        <v>160.95241181172426</v>
      </c>
      <c r="E26" s="20">
        <v>34.584089099724082</v>
      </c>
      <c r="F26" s="20">
        <v>51.792507430271641</v>
      </c>
      <c r="G26" s="20">
        <v>74.131209466202705</v>
      </c>
    </row>
    <row r="27" spans="1:7">
      <c r="A27" t="s">
        <v>267</v>
      </c>
      <c r="B27" s="20"/>
      <c r="C27" s="118">
        <v>-57.341286607431385</v>
      </c>
      <c r="D27" s="118">
        <v>-66.941432699014172</v>
      </c>
      <c r="E27" s="20">
        <v>41.373530902823177</v>
      </c>
      <c r="F27" s="20">
        <v>49.723185582073896</v>
      </c>
      <c r="G27" s="20">
        <v>41.326622200688703</v>
      </c>
    </row>
    <row r="28" spans="1:7">
      <c r="A28" t="s">
        <v>283</v>
      </c>
      <c r="B28" s="20"/>
      <c r="C28" s="118">
        <v>143.64318677166261</v>
      </c>
      <c r="D28" s="118">
        <v>104.04672123059335</v>
      </c>
      <c r="E28" s="20">
        <v>69.855139199354724</v>
      </c>
      <c r="F28" s="20">
        <v>40.067651409745409</v>
      </c>
      <c r="G28" s="20">
        <v>79.162857595208251</v>
      </c>
    </row>
    <row r="29" spans="1:7">
      <c r="A29" t="s">
        <v>629</v>
      </c>
      <c r="B29" s="20"/>
      <c r="C29" s="118">
        <v>319.47980259191041</v>
      </c>
      <c r="D29" s="118"/>
      <c r="E29" s="20">
        <v>49.739764064524422</v>
      </c>
      <c r="F29" s="20">
        <v>55.804554836768375</v>
      </c>
      <c r="G29" s="20">
        <v>87.859216024540189</v>
      </c>
    </row>
    <row r="30" spans="1:7">
      <c r="A30" t="s">
        <v>277</v>
      </c>
      <c r="B30" s="20"/>
      <c r="C30" s="118">
        <v>78.406501222534644</v>
      </c>
      <c r="D30" s="118">
        <v>760.66722672588071</v>
      </c>
      <c r="E30" s="20">
        <v>47.807547372219858</v>
      </c>
      <c r="F30" s="20">
        <v>72.958918857425772</v>
      </c>
      <c r="G30" s="20">
        <v>71.925785280951644</v>
      </c>
    </row>
    <row r="31" spans="1:7">
      <c r="A31" t="s">
        <v>473</v>
      </c>
      <c r="B31" s="20"/>
      <c r="C31" s="118">
        <v>-1.6268659440127031</v>
      </c>
      <c r="D31" s="118"/>
      <c r="E31" s="20">
        <v>47.606640958155367</v>
      </c>
      <c r="F31" s="20">
        <v>54.641452051995522</v>
      </c>
      <c r="G31" s="20">
        <v>44.440303087812019</v>
      </c>
    </row>
    <row r="32" spans="1:7">
      <c r="A32" t="s">
        <v>447</v>
      </c>
      <c r="B32" s="20"/>
      <c r="C32" s="118">
        <v>305.93541454326271</v>
      </c>
      <c r="D32" s="118">
        <v>523.5495399041954</v>
      </c>
      <c r="E32" s="20">
        <v>50.144454180324431</v>
      </c>
      <c r="F32" s="20">
        <v>74.205569321276883</v>
      </c>
      <c r="G32" s="20">
        <v>76.491712358121362</v>
      </c>
    </row>
    <row r="33" spans="1:7">
      <c r="A33" t="s">
        <v>470</v>
      </c>
      <c r="B33" s="20"/>
      <c r="C33" s="118">
        <v>-31.185017154254027</v>
      </c>
      <c r="D33" s="118">
        <v>-0.17993134271804934</v>
      </c>
      <c r="E33" s="20">
        <v>30.632351965529821</v>
      </c>
      <c r="F33" s="20">
        <v>28.951234640068101</v>
      </c>
      <c r="G33" s="20">
        <v>39.647951522043975</v>
      </c>
    </row>
    <row r="34" spans="1:7">
      <c r="A34" t="s">
        <v>119</v>
      </c>
      <c r="B34" s="20"/>
      <c r="C34" s="118">
        <v>442.19107415267672</v>
      </c>
      <c r="D34" s="118">
        <v>373.31036021345398</v>
      </c>
      <c r="E34" s="20">
        <v>66.876768172399238</v>
      </c>
      <c r="F34" s="20">
        <v>47.779903424547321</v>
      </c>
      <c r="G34" s="20">
        <v>76.473954669144987</v>
      </c>
    </row>
    <row r="35" spans="1:7">
      <c r="A35" t="s">
        <v>767</v>
      </c>
      <c r="B35" s="20"/>
      <c r="C35" s="118"/>
      <c r="D35" s="118"/>
      <c r="E35" s="20">
        <v>40.850467257329655</v>
      </c>
      <c r="F35" s="20">
        <v>38.411969039509309</v>
      </c>
      <c r="G35" s="20"/>
    </row>
    <row r="36" spans="1:7">
      <c r="A36" t="s">
        <v>523</v>
      </c>
      <c r="B36" s="20"/>
      <c r="C36" s="118">
        <v>-23.51636468823358</v>
      </c>
      <c r="D36" s="118"/>
      <c r="E36" s="20">
        <v>38.363209941882126</v>
      </c>
      <c r="F36" s="20">
        <v>48.270857941672006</v>
      </c>
      <c r="G36" s="20">
        <v>48.463698600028216</v>
      </c>
    </row>
    <row r="37" spans="1:7">
      <c r="A37" t="s">
        <v>217</v>
      </c>
      <c r="B37" s="20"/>
      <c r="C37" s="118">
        <v>-9.6948610753599951</v>
      </c>
      <c r="D37" s="118">
        <v>11.855444653226641</v>
      </c>
      <c r="E37" s="20">
        <v>36.548869299501114</v>
      </c>
      <c r="F37" s="20">
        <v>49.797851811211309</v>
      </c>
      <c r="G37" s="20">
        <v>51.215201081066077</v>
      </c>
    </row>
    <row r="38" spans="1:7">
      <c r="A38" t="s">
        <v>2</v>
      </c>
      <c r="B38" s="20"/>
      <c r="C38" s="118">
        <v>245.96098286505338</v>
      </c>
      <c r="D38" s="118">
        <v>345.26257898274991</v>
      </c>
      <c r="E38" s="20">
        <v>63.152127180091547</v>
      </c>
      <c r="F38" s="20">
        <v>62.997972766882043</v>
      </c>
      <c r="G38" s="20">
        <v>65.460320552973556</v>
      </c>
    </row>
    <row r="39" spans="1:7">
      <c r="A39" t="s">
        <v>648</v>
      </c>
      <c r="B39" s="20"/>
      <c r="C39" s="118">
        <v>-21.829248724786208</v>
      </c>
      <c r="D39" s="118"/>
      <c r="E39" s="20">
        <v>31.99868548544864</v>
      </c>
      <c r="F39" s="20">
        <v>34.971340109390475</v>
      </c>
      <c r="G39" s="20">
        <v>39.728861539869321</v>
      </c>
    </row>
    <row r="40" spans="1:7">
      <c r="A40" t="s">
        <v>380</v>
      </c>
      <c r="B40" s="20"/>
      <c r="C40" s="118">
        <v>-205.03600304265061</v>
      </c>
      <c r="D40" s="118"/>
      <c r="E40" s="20">
        <v>7.0110717958899826</v>
      </c>
      <c r="F40" s="20">
        <v>2.0821229019801116E-2</v>
      </c>
      <c r="G40" s="20">
        <v>38.752021514856409</v>
      </c>
    </row>
    <row r="41" spans="1:7">
      <c r="A41" t="s">
        <v>226</v>
      </c>
      <c r="B41" s="20"/>
      <c r="C41" s="118">
        <v>-18.649873364742007</v>
      </c>
      <c r="D41" s="118">
        <v>54.254769218535728</v>
      </c>
      <c r="E41" s="20">
        <v>31.983415112612558</v>
      </c>
      <c r="F41" s="20">
        <v>55.449705495443723</v>
      </c>
      <c r="G41" s="20">
        <v>58.142913041842895</v>
      </c>
    </row>
    <row r="42" spans="1:7">
      <c r="A42" t="s">
        <v>245</v>
      </c>
      <c r="B42" s="20"/>
      <c r="C42" s="118">
        <v>-18.160017802355242</v>
      </c>
      <c r="D42" s="118">
        <v>0.847363349449477</v>
      </c>
      <c r="E42" s="20">
        <v>33.88084529411271</v>
      </c>
      <c r="F42" s="20">
        <v>47.942414272041056</v>
      </c>
      <c r="G42" s="20">
        <v>41.347655374717426</v>
      </c>
    </row>
    <row r="43" spans="1:7">
      <c r="A43" t="s">
        <v>667</v>
      </c>
      <c r="B43" s="20"/>
      <c r="C43" s="118">
        <v>-7.9263280259903723</v>
      </c>
      <c r="D43" s="118">
        <v>1.8440611690968822</v>
      </c>
      <c r="E43" s="20">
        <v>34.884838010238127</v>
      </c>
      <c r="F43" s="20">
        <v>71.236446714590713</v>
      </c>
      <c r="G43" s="20">
        <v>46.415813914895878</v>
      </c>
    </row>
    <row r="44" spans="1:7">
      <c r="A44" t="s">
        <v>52</v>
      </c>
      <c r="B44" s="20"/>
      <c r="C44" s="118">
        <v>-94.476384448194182</v>
      </c>
      <c r="D44" s="118">
        <v>-1063.1089002285191</v>
      </c>
      <c r="E44" s="20">
        <v>56.084258207649533</v>
      </c>
      <c r="F44" s="20">
        <v>53.099196313446328</v>
      </c>
      <c r="G44" s="20">
        <v>33.896329115326537</v>
      </c>
    </row>
    <row r="45" spans="1:7">
      <c r="A45" t="s">
        <v>462</v>
      </c>
      <c r="B45" s="20"/>
      <c r="C45" s="118">
        <v>-24.4487999211211</v>
      </c>
      <c r="D45" s="118">
        <v>-58.821943849546621</v>
      </c>
      <c r="E45" s="20">
        <v>36.633435719434807</v>
      </c>
      <c r="F45" s="20">
        <v>44.716506899200617</v>
      </c>
      <c r="G45" s="20">
        <v>34.744421068991876</v>
      </c>
    </row>
    <row r="46" spans="1:7">
      <c r="A46" t="s">
        <v>631</v>
      </c>
      <c r="B46" s="20"/>
      <c r="C46" s="118">
        <v>420.80306143485132</v>
      </c>
      <c r="D46" s="118"/>
      <c r="E46" s="20">
        <v>64.589867986940163</v>
      </c>
      <c r="F46" s="20">
        <v>50.96230178977148</v>
      </c>
      <c r="G46" s="20">
        <v>96.211866038640295</v>
      </c>
    </row>
    <row r="47" spans="1:7">
      <c r="A47" t="s">
        <v>272</v>
      </c>
      <c r="B47" s="20"/>
      <c r="C47" s="118">
        <v>135.33071135359535</v>
      </c>
      <c r="D47" s="118">
        <v>485.42669261614662</v>
      </c>
      <c r="E47" s="20">
        <v>46.242473428561517</v>
      </c>
      <c r="F47" s="20">
        <v>55.347321493317203</v>
      </c>
      <c r="G47" s="20">
        <v>76.174190814084454</v>
      </c>
    </row>
    <row r="48" spans="1:7">
      <c r="A48" t="s">
        <v>555</v>
      </c>
      <c r="B48" s="20"/>
      <c r="C48" s="118">
        <v>4.70037877724792</v>
      </c>
      <c r="D48" s="118"/>
      <c r="E48" s="20">
        <v>47.421685773650957</v>
      </c>
      <c r="F48" s="20">
        <v>38.548490119683407</v>
      </c>
      <c r="G48" s="20">
        <v>57.176737002903145</v>
      </c>
    </row>
    <row r="49" spans="1:7">
      <c r="A49" t="s">
        <v>515</v>
      </c>
      <c r="B49" s="20"/>
      <c r="C49" s="118">
        <v>1.409413522714118</v>
      </c>
      <c r="D49" s="118"/>
      <c r="E49" s="20">
        <v>49.954840174122616</v>
      </c>
      <c r="F49" s="20">
        <v>43.345626879166204</v>
      </c>
      <c r="G49" s="20">
        <v>40.60477373147372</v>
      </c>
    </row>
    <row r="50" spans="1:7">
      <c r="A50" t="s">
        <v>215</v>
      </c>
      <c r="B50" s="20"/>
      <c r="C50" s="118">
        <v>-6.8026527713479723</v>
      </c>
      <c r="D50" s="118">
        <v>0.61527074420546057</v>
      </c>
      <c r="E50" s="20">
        <v>43.588672497865844</v>
      </c>
      <c r="F50" s="20">
        <v>40.987466895049351</v>
      </c>
      <c r="G50" s="20">
        <v>47.279879749598692</v>
      </c>
    </row>
    <row r="51" spans="1:7">
      <c r="A51" t="s">
        <v>692</v>
      </c>
      <c r="B51" s="20"/>
      <c r="C51" s="118">
        <v>0.68718478669869132</v>
      </c>
      <c r="D51" s="118">
        <v>-34.503785329814121</v>
      </c>
      <c r="E51" s="20">
        <v>59.52994222169805</v>
      </c>
      <c r="F51" s="20">
        <v>55.898368825223145</v>
      </c>
      <c r="G51" s="20">
        <v>37.142210329878935</v>
      </c>
    </row>
    <row r="52" spans="1:7">
      <c r="A52" t="s">
        <v>170</v>
      </c>
      <c r="B52" s="20"/>
      <c r="C52" s="118">
        <v>-8.2576594947840931</v>
      </c>
      <c r="D52" s="118">
        <v>-9.3018001718748167</v>
      </c>
      <c r="E52" s="20">
        <v>31.247263971750041</v>
      </c>
      <c r="F52" s="20">
        <v>75.999846725527291</v>
      </c>
      <c r="G52" s="20">
        <v>42.704600284247945</v>
      </c>
    </row>
    <row r="53" spans="1:7">
      <c r="A53" t="s">
        <v>509</v>
      </c>
      <c r="B53" s="20"/>
      <c r="C53" s="118">
        <v>-10.459638274881691</v>
      </c>
      <c r="D53" s="118"/>
      <c r="E53" s="20">
        <v>30.190025657252956</v>
      </c>
      <c r="F53" s="20">
        <v>34.888537000507782</v>
      </c>
      <c r="G53" s="20">
        <v>43.781787968228159</v>
      </c>
    </row>
    <row r="54" spans="1:7">
      <c r="A54" t="s">
        <v>261</v>
      </c>
      <c r="B54" s="20"/>
      <c r="C54" s="118">
        <v>-36.472026759643938</v>
      </c>
      <c r="D54" s="118">
        <v>10.485131308669935</v>
      </c>
      <c r="E54" s="20">
        <v>37.420088284139581</v>
      </c>
      <c r="F54" s="20">
        <v>50.721314104126151</v>
      </c>
      <c r="G54" s="20">
        <v>46.815018485440945</v>
      </c>
    </row>
    <row r="55" spans="1:7">
      <c r="A55" t="s">
        <v>144</v>
      </c>
      <c r="B55" s="20"/>
      <c r="C55" s="118">
        <v>301.34602196484707</v>
      </c>
      <c r="D55" s="118">
        <v>505.69804110540019</v>
      </c>
      <c r="E55" s="20">
        <v>66.010769158806866</v>
      </c>
      <c r="F55" s="20">
        <v>60.422523708626166</v>
      </c>
      <c r="G55" s="20">
        <v>59.089779989937348</v>
      </c>
    </row>
    <row r="56" spans="1:7">
      <c r="A56" t="s">
        <v>140</v>
      </c>
      <c r="B56" s="20"/>
      <c r="C56" s="118">
        <v>-1296.9534442535019</v>
      </c>
      <c r="D56" s="118">
        <v>-98.013104683743677</v>
      </c>
      <c r="E56" s="20">
        <v>48.228500333754418</v>
      </c>
      <c r="F56" s="20">
        <v>36.533102874172776</v>
      </c>
      <c r="G56" s="20">
        <v>45.365873418049198</v>
      </c>
    </row>
    <row r="57" spans="1:7">
      <c r="A57" t="s">
        <v>149</v>
      </c>
      <c r="B57" s="20"/>
      <c r="C57" s="118">
        <v>24.279009783610235</v>
      </c>
      <c r="D57" s="118">
        <v>45.351229626345955</v>
      </c>
      <c r="E57" s="20">
        <v>52.431485186170192</v>
      </c>
      <c r="F57" s="20">
        <v>52.619292471539396</v>
      </c>
      <c r="G57" s="20">
        <v>60.370426589596953</v>
      </c>
    </row>
    <row r="58" spans="1:7">
      <c r="A58" t="s">
        <v>93</v>
      </c>
      <c r="B58" s="20"/>
      <c r="C58" s="118">
        <v>-3.8246897067250085</v>
      </c>
      <c r="D58" s="118">
        <v>4.2044583474899611</v>
      </c>
      <c r="E58" s="20">
        <v>28.952782002253155</v>
      </c>
      <c r="F58" s="20">
        <v>54.612793267595407</v>
      </c>
      <c r="G58" s="20">
        <v>50.113460497137417</v>
      </c>
    </row>
    <row r="59" spans="1:7">
      <c r="A59" t="s">
        <v>276</v>
      </c>
      <c r="B59" s="20"/>
      <c r="C59" s="118">
        <v>-5.8568111651821297</v>
      </c>
      <c r="D59" s="118">
        <v>-3.8305788009668085</v>
      </c>
      <c r="E59" s="20">
        <v>32.274858443022083</v>
      </c>
      <c r="F59" s="20">
        <v>45.507823474580697</v>
      </c>
      <c r="G59" s="20">
        <v>38.373076939624802</v>
      </c>
    </row>
    <row r="60" spans="1:7">
      <c r="A60" t="s">
        <v>213</v>
      </c>
      <c r="B60" s="20"/>
      <c r="C60" s="118">
        <v>-2.1305600886367193</v>
      </c>
      <c r="D60" s="118">
        <v>-2.1377639589679154</v>
      </c>
      <c r="E60" s="20">
        <v>34.168988645978878</v>
      </c>
      <c r="F60" s="20">
        <v>53.981062784663699</v>
      </c>
      <c r="G60" s="20">
        <v>39.241322567194921</v>
      </c>
    </row>
    <row r="61" spans="1:7">
      <c r="A61" t="s">
        <v>235</v>
      </c>
      <c r="B61" s="20"/>
      <c r="C61" s="118">
        <v>59.835823284906411</v>
      </c>
      <c r="D61" s="118">
        <v>-385.16667944897137</v>
      </c>
      <c r="E61" s="20">
        <v>48.37330878235263</v>
      </c>
      <c r="F61" s="20">
        <v>33.16467354873798</v>
      </c>
      <c r="G61" s="20">
        <v>42.529062848173083</v>
      </c>
    </row>
    <row r="62" spans="1:7">
      <c r="A62" t="s">
        <v>549</v>
      </c>
      <c r="B62" s="20"/>
      <c r="C62" s="118">
        <v>3.32954049192832</v>
      </c>
      <c r="D62" s="118"/>
      <c r="E62" s="20">
        <v>49.291355963958594</v>
      </c>
      <c r="F62" s="20">
        <v>48.643939946079527</v>
      </c>
      <c r="G62" s="20">
        <v>70.163842491169561</v>
      </c>
    </row>
    <row r="63" spans="1:7">
      <c r="A63" t="s">
        <v>274</v>
      </c>
      <c r="B63" s="20"/>
      <c r="C63" s="118">
        <v>-21.448740706356091</v>
      </c>
      <c r="D63" s="118">
        <v>37.879162812958427</v>
      </c>
      <c r="E63" s="20">
        <v>37.841097347296788</v>
      </c>
      <c r="F63" s="20">
        <v>56.060909523581032</v>
      </c>
      <c r="G63" s="20">
        <v>51.036371600508858</v>
      </c>
    </row>
    <row r="64" spans="1:7">
      <c r="A64" t="s">
        <v>292</v>
      </c>
      <c r="B64" s="20"/>
      <c r="C64" s="118">
        <v>-974.23015891854448</v>
      </c>
      <c r="D64" s="118">
        <v>153.53837016411262</v>
      </c>
      <c r="E64" s="20">
        <v>42.284829303116112</v>
      </c>
      <c r="F64" s="20">
        <v>51.00680153524776</v>
      </c>
      <c r="G64" s="20">
        <v>46.145228152536156</v>
      </c>
    </row>
    <row r="65" spans="1:7">
      <c r="A65" t="s">
        <v>457</v>
      </c>
      <c r="B65" s="20"/>
      <c r="C65" s="118">
        <v>-85.275296049140721</v>
      </c>
      <c r="D65" s="118">
        <v>57.351630602912955</v>
      </c>
      <c r="E65" s="20">
        <v>20.738836017267111</v>
      </c>
      <c r="F65" s="20">
        <v>42.121586360920702</v>
      </c>
      <c r="G65" s="20">
        <v>45.187360265815968</v>
      </c>
    </row>
    <row r="66" spans="1:7">
      <c r="A66" t="s">
        <v>459</v>
      </c>
      <c r="B66" s="20"/>
      <c r="C66" s="118">
        <v>21.170702012185814</v>
      </c>
      <c r="D66" s="118">
        <v>26.351934333001488</v>
      </c>
      <c r="E66" s="20">
        <v>53.019002020850181</v>
      </c>
      <c r="F66" s="20">
        <v>45.473039189159294</v>
      </c>
      <c r="G66" s="20">
        <v>67.969062794673732</v>
      </c>
    </row>
    <row r="67" spans="1:7">
      <c r="A67" t="s">
        <v>345</v>
      </c>
      <c r="B67" s="20"/>
      <c r="C67" s="118">
        <v>-11.927381821875525</v>
      </c>
      <c r="D67" s="118">
        <v>7.4836737984077395</v>
      </c>
      <c r="E67" s="20">
        <v>36.760938883976131</v>
      </c>
      <c r="F67" s="20">
        <v>44.800133160780007</v>
      </c>
      <c r="G67" s="20">
        <v>47.120440328419818</v>
      </c>
    </row>
    <row r="68" spans="1:7">
      <c r="A68" t="s">
        <v>258</v>
      </c>
      <c r="B68" s="20"/>
      <c r="C68" s="118">
        <v>19.250092815762656</v>
      </c>
      <c r="D68" s="118">
        <v>18.566395217977032</v>
      </c>
      <c r="E68" s="20">
        <v>54.254128737897112</v>
      </c>
      <c r="F68" s="20">
        <v>60.838328626048053</v>
      </c>
      <c r="G68" s="20">
        <v>55.516611691521085</v>
      </c>
    </row>
    <row r="69" spans="1:7">
      <c r="A69" t="s">
        <v>295</v>
      </c>
      <c r="B69" s="20"/>
      <c r="C69" s="118">
        <v>-0.96031179999528149</v>
      </c>
      <c r="D69" s="118">
        <v>-17.870163511395276</v>
      </c>
      <c r="E69" s="20">
        <v>61.856186554572851</v>
      </c>
      <c r="F69" s="20">
        <v>54.173864089892248</v>
      </c>
      <c r="G69" s="20">
        <v>50.21005493440888</v>
      </c>
    </row>
    <row r="70" spans="1:7">
      <c r="A70" t="s">
        <v>670</v>
      </c>
      <c r="B70" s="20"/>
      <c r="C70" s="118">
        <v>16.745350717496876</v>
      </c>
      <c r="D70" s="118"/>
      <c r="E70" s="20">
        <v>42.508569073398256</v>
      </c>
      <c r="F70" s="20">
        <v>48.302668525567576</v>
      </c>
      <c r="G70" s="20"/>
    </row>
    <row r="71" spans="1:7">
      <c r="A71" t="s">
        <v>253</v>
      </c>
      <c r="B71" s="20"/>
      <c r="C71" s="118">
        <v>0.700519114944953</v>
      </c>
      <c r="D71" s="118">
        <v>23.330628283215447</v>
      </c>
      <c r="E71" s="20">
        <v>46.633212391239091</v>
      </c>
      <c r="F71" s="20">
        <v>61.727322890026905</v>
      </c>
      <c r="G71" s="20">
        <v>59.624705458051508</v>
      </c>
    </row>
    <row r="72" spans="1:7">
      <c r="A72" t="s">
        <v>701</v>
      </c>
      <c r="B72" s="20"/>
      <c r="C72" s="118">
        <v>-1426.820780661858</v>
      </c>
      <c r="D72" s="118"/>
      <c r="E72" s="20">
        <v>29.946622558748714</v>
      </c>
      <c r="F72" s="20">
        <v>68.112280032366215</v>
      </c>
      <c r="G72" s="20">
        <v>58.419610603015023</v>
      </c>
    </row>
    <row r="73" spans="1:7">
      <c r="A73" t="s">
        <v>479</v>
      </c>
      <c r="B73" s="20"/>
      <c r="C73" s="118">
        <v>45.763110330331074</v>
      </c>
      <c r="D73" s="118"/>
      <c r="E73" s="20">
        <v>41.993783631944922</v>
      </c>
      <c r="F73" s="20">
        <v>36.916375911558177</v>
      </c>
      <c r="G73" s="20">
        <v>62.758549358816865</v>
      </c>
    </row>
    <row r="74" spans="1:7">
      <c r="A74" t="s">
        <v>249</v>
      </c>
      <c r="B74" s="20"/>
      <c r="C74" s="118">
        <v>-92.187972696529101</v>
      </c>
      <c r="D74" s="118">
        <v>95.390071766607463</v>
      </c>
      <c r="E74" s="20">
        <v>44.018661306003224</v>
      </c>
      <c r="F74" s="20">
        <v>79.519364290898679</v>
      </c>
      <c r="G74" s="20">
        <v>50.372548791162565</v>
      </c>
    </row>
    <row r="75" spans="1:7">
      <c r="A75" t="s">
        <v>702</v>
      </c>
      <c r="B75" s="20"/>
      <c r="C75" s="118">
        <v>7.7170034322566039</v>
      </c>
      <c r="D75" s="118"/>
      <c r="E75" s="20">
        <v>40.347486789442641</v>
      </c>
      <c r="F75" s="20">
        <v>51.879193356098959</v>
      </c>
      <c r="G75" s="20"/>
    </row>
    <row r="76" spans="1:7">
      <c r="A76" t="s">
        <v>141</v>
      </c>
      <c r="B76" s="20"/>
      <c r="C76" s="118">
        <v>-60.548463244971344</v>
      </c>
      <c r="D76" s="118">
        <v>354.93207205449323</v>
      </c>
      <c r="E76" s="20">
        <v>45.923378605160977</v>
      </c>
      <c r="F76" s="20">
        <v>58.492385103974023</v>
      </c>
      <c r="G76" s="20">
        <v>57.404484283479519</v>
      </c>
    </row>
    <row r="77" spans="1:7">
      <c r="A77" t="s">
        <v>674</v>
      </c>
      <c r="B77" s="20"/>
      <c r="C77" s="118">
        <v>22.091978436610624</v>
      </c>
      <c r="D77" s="118"/>
      <c r="E77" s="20">
        <v>65.229027468143741</v>
      </c>
      <c r="F77" s="20">
        <v>72.514052590247388</v>
      </c>
      <c r="G77" s="20">
        <v>63.78667960493555</v>
      </c>
    </row>
    <row r="78" spans="1:7">
      <c r="A78" t="s">
        <v>190</v>
      </c>
      <c r="B78" s="20"/>
      <c r="C78" s="118">
        <v>-5243.6945267678948</v>
      </c>
      <c r="D78" s="118">
        <v>-8961.6562881205209</v>
      </c>
      <c r="E78" s="20">
        <v>37.686388106612135</v>
      </c>
      <c r="F78" s="20">
        <v>49.412264544196503</v>
      </c>
      <c r="G78" s="20">
        <v>38.683234195091472</v>
      </c>
    </row>
    <row r="79" spans="1:7">
      <c r="A79" t="s">
        <v>10</v>
      </c>
      <c r="B79" s="20"/>
      <c r="C79" s="118">
        <v>-52.880726679644283</v>
      </c>
      <c r="D79" s="118">
        <v>114.30543359517941</v>
      </c>
      <c r="E79" s="20">
        <v>39.559912824153109</v>
      </c>
      <c r="F79" s="20">
        <v>49.760804637970431</v>
      </c>
      <c r="G79" s="20">
        <v>53.834103226991871</v>
      </c>
    </row>
    <row r="80" spans="1:7">
      <c r="A80" t="s">
        <v>41</v>
      </c>
      <c r="B80" s="20"/>
      <c r="C80" s="118">
        <v>0.93907911350513018</v>
      </c>
      <c r="D80" s="118">
        <v>41.411462644260588</v>
      </c>
      <c r="E80" s="20">
        <v>40.697355345868644</v>
      </c>
      <c r="F80" s="20">
        <v>75.415955054720314</v>
      </c>
      <c r="G80" s="20">
        <v>58.132220504705522</v>
      </c>
    </row>
    <row r="81" spans="1:7">
      <c r="A81" t="s">
        <v>1263</v>
      </c>
      <c r="B81" s="20"/>
      <c r="C81" s="118"/>
      <c r="D81" s="118"/>
      <c r="E81" s="20">
        <v>28.261847299211293</v>
      </c>
      <c r="F81" s="20">
        <v>21.894925089461541</v>
      </c>
      <c r="G81" s="20"/>
    </row>
    <row r="82" spans="1:7">
      <c r="A82" t="s">
        <v>232</v>
      </c>
      <c r="B82" s="20"/>
      <c r="C82" s="118">
        <v>-13.930314527314636</v>
      </c>
      <c r="D82" s="118">
        <v>21.99076349862775</v>
      </c>
      <c r="E82" s="20">
        <v>35.659537423304414</v>
      </c>
      <c r="F82" s="20">
        <v>64.609339612742687</v>
      </c>
      <c r="G82" s="20">
        <v>52.374804365902818</v>
      </c>
    </row>
    <row r="83" spans="1:7">
      <c r="A83" t="s">
        <v>486</v>
      </c>
      <c r="B83" s="20"/>
      <c r="C83" s="118">
        <v>-4.1960944768172759</v>
      </c>
      <c r="D83" s="118">
        <v>17.523546525347726</v>
      </c>
      <c r="E83" s="20">
        <v>34.686694252986477</v>
      </c>
      <c r="F83" s="20">
        <v>49.802292131862444</v>
      </c>
      <c r="G83" s="20">
        <v>55.603321422919514</v>
      </c>
    </row>
    <row r="84" spans="1:7">
      <c r="A84" t="s">
        <v>218</v>
      </c>
      <c r="B84" s="20"/>
      <c r="C84" s="118">
        <v>34.151581781676015</v>
      </c>
      <c r="D84" s="118">
        <v>161.04883245779504</v>
      </c>
      <c r="E84" s="20">
        <v>53.940256199100091</v>
      </c>
      <c r="F84" s="20">
        <v>33.651818904839388</v>
      </c>
      <c r="G84" s="20">
        <v>67.753946147631567</v>
      </c>
    </row>
    <row r="85" spans="1:7">
      <c r="A85" t="s">
        <v>395</v>
      </c>
      <c r="B85" s="20"/>
      <c r="C85" s="118">
        <v>-28.654298491772749</v>
      </c>
      <c r="D85" s="118">
        <v>128.42942627966664</v>
      </c>
      <c r="E85" s="20">
        <v>39.358919856604317</v>
      </c>
      <c r="F85" s="20">
        <v>55.941718767672114</v>
      </c>
      <c r="G85" s="20">
        <v>59.952676085516806</v>
      </c>
    </row>
    <row r="86" spans="1:7">
      <c r="A86" t="s">
        <v>532</v>
      </c>
      <c r="B86" s="20"/>
      <c r="C86" s="118">
        <v>-6.8696399977934419E-2</v>
      </c>
      <c r="D86" s="118"/>
      <c r="E86" s="20">
        <v>45.132655573578724</v>
      </c>
      <c r="F86" s="20">
        <v>44.940107369948585</v>
      </c>
      <c r="G86" s="20">
        <v>46.75722664283078</v>
      </c>
    </row>
    <row r="87" spans="1:7">
      <c r="A87" t="s">
        <v>206</v>
      </c>
      <c r="B87" s="20"/>
      <c r="C87" s="118">
        <v>13.599617991644948</v>
      </c>
      <c r="D87" s="118">
        <v>43.538355203526855</v>
      </c>
      <c r="E87" s="20">
        <v>33.620360788546741</v>
      </c>
      <c r="F87" s="20">
        <v>45.005572979989267</v>
      </c>
      <c r="G87" s="20">
        <v>60.989222201933131</v>
      </c>
    </row>
    <row r="88" spans="1:7">
      <c r="A88" t="s">
        <v>396</v>
      </c>
      <c r="B88" s="20"/>
      <c r="C88" s="118">
        <v>16.324670979224933</v>
      </c>
      <c r="D88" s="118">
        <v>35.66575689075691</v>
      </c>
      <c r="E88" s="20">
        <v>34.019802456945328</v>
      </c>
      <c r="F88" s="20">
        <v>33.291098475010315</v>
      </c>
      <c r="G88" s="20">
        <v>55.09483771845489</v>
      </c>
    </row>
    <row r="89" spans="1:7">
      <c r="A89" t="s">
        <v>210</v>
      </c>
      <c r="B89" s="20"/>
      <c r="C89" s="118">
        <v>-6.0320232032478671</v>
      </c>
      <c r="D89" s="118">
        <v>-2.7886159146216549</v>
      </c>
      <c r="E89" s="20">
        <v>39.378184161314728</v>
      </c>
      <c r="F89" s="20">
        <v>48.058450603159848</v>
      </c>
      <c r="G89" s="20">
        <v>43.623737184254857</v>
      </c>
    </row>
    <row r="90" spans="1:7">
      <c r="A90" t="s">
        <v>460</v>
      </c>
      <c r="B90" s="20">
        <v>79.699191673290755</v>
      </c>
      <c r="C90" s="118">
        <v>132.25404858530908</v>
      </c>
      <c r="D90" s="118">
        <v>94.609471311061881</v>
      </c>
      <c r="E90" s="20">
        <v>47.245647020757303</v>
      </c>
      <c r="F90" s="20">
        <v>64.101857526054957</v>
      </c>
      <c r="G90" s="20">
        <v>77.923300819940508</v>
      </c>
    </row>
    <row r="91" spans="1:7">
      <c r="A91" t="s">
        <v>397</v>
      </c>
      <c r="B91" s="20"/>
      <c r="C91" s="118">
        <v>-6.3036497946270176</v>
      </c>
      <c r="D91" s="118">
        <v>-16.168463212389</v>
      </c>
      <c r="E91" s="20">
        <v>30.029742729865468</v>
      </c>
      <c r="F91" s="20">
        <v>36.413157515812429</v>
      </c>
      <c r="G91" s="20">
        <v>38.179295014620571</v>
      </c>
    </row>
    <row r="92" spans="1:7">
      <c r="A92" t="s">
        <v>706</v>
      </c>
      <c r="B92" s="20"/>
      <c r="C92" s="118">
        <v>-9.9652596987974729</v>
      </c>
      <c r="D92" s="118">
        <v>-183.18880183798714</v>
      </c>
      <c r="E92" s="20">
        <v>53.353880391840313</v>
      </c>
      <c r="F92" s="20">
        <v>43.046543728394347</v>
      </c>
      <c r="G92" s="20">
        <v>34.638182631450604</v>
      </c>
    </row>
    <row r="93" spans="1:7">
      <c r="A93" t="s">
        <v>191</v>
      </c>
      <c r="B93" s="20"/>
      <c r="C93" s="118">
        <v>-80.563991080502859</v>
      </c>
      <c r="D93" s="118">
        <v>4.0208475027183965</v>
      </c>
      <c r="E93" s="20">
        <v>43.480769776952869</v>
      </c>
      <c r="F93" s="20">
        <v>60.475501305833511</v>
      </c>
      <c r="G93" s="20">
        <v>43.859124919224456</v>
      </c>
    </row>
    <row r="94" spans="1:7">
      <c r="A94" t="s">
        <v>471</v>
      </c>
      <c r="B94" s="20"/>
      <c r="C94" s="118">
        <v>-19.567539556025775</v>
      </c>
      <c r="D94" s="118"/>
      <c r="E94" s="20">
        <v>24.590158723515813</v>
      </c>
      <c r="F94" s="20">
        <v>40.77380011761656</v>
      </c>
      <c r="G94" s="20">
        <v>50.839668231866185</v>
      </c>
    </row>
    <row r="95" spans="1:7">
      <c r="A95" t="s">
        <v>708</v>
      </c>
      <c r="B95" s="20"/>
      <c r="C95" s="118">
        <v>-51.663217881033603</v>
      </c>
      <c r="D95" s="118">
        <v>109.90058080416631</v>
      </c>
      <c r="E95" s="20">
        <v>44.751885403553011</v>
      </c>
      <c r="F95" s="20">
        <v>67.027816703112052</v>
      </c>
      <c r="G95" s="20">
        <v>52.463701956798964</v>
      </c>
    </row>
    <row r="96" spans="1:7">
      <c r="A96" t="s">
        <v>398</v>
      </c>
      <c r="B96" s="20"/>
      <c r="C96" s="118">
        <v>-0.20003013972777595</v>
      </c>
      <c r="D96" s="118">
        <v>6.5153341380915641</v>
      </c>
      <c r="E96" s="20">
        <v>52.006767549318013</v>
      </c>
      <c r="F96" s="20">
        <v>43.393281599266771</v>
      </c>
      <c r="G96" s="20">
        <v>57.991377328850064</v>
      </c>
    </row>
    <row r="97" spans="1:7">
      <c r="A97" t="s">
        <v>244</v>
      </c>
      <c r="B97" s="20"/>
      <c r="C97" s="118">
        <v>5.7918646024762843</v>
      </c>
      <c r="D97" s="118">
        <v>9.6387715135834995</v>
      </c>
      <c r="E97" s="20">
        <v>72.983937402348715</v>
      </c>
      <c r="F97" s="20">
        <v>66.52679382797632</v>
      </c>
      <c r="G97" s="20">
        <v>57.437773012538173</v>
      </c>
    </row>
    <row r="98" spans="1:7">
      <c r="A98" t="s">
        <v>399</v>
      </c>
      <c r="B98" s="20"/>
      <c r="C98" s="118">
        <v>-12.744794175417162</v>
      </c>
      <c r="D98" s="118">
        <v>4.8408191816957657</v>
      </c>
      <c r="E98" s="20">
        <v>27.509756008489777</v>
      </c>
      <c r="F98" s="20">
        <v>44.901197843584768</v>
      </c>
      <c r="G98" s="20">
        <v>43.894930510864256</v>
      </c>
    </row>
    <row r="99" spans="1:7">
      <c r="A99" t="s">
        <v>211</v>
      </c>
      <c r="B99" s="20"/>
      <c r="C99" s="118">
        <v>82.413549690136847</v>
      </c>
      <c r="D99" s="118">
        <v>62.940141289670279</v>
      </c>
      <c r="E99" s="20">
        <v>53.931463838019951</v>
      </c>
      <c r="F99" s="20">
        <v>52.977144780788436</v>
      </c>
      <c r="G99" s="20">
        <v>66.95249069589002</v>
      </c>
    </row>
    <row r="100" spans="1:7">
      <c r="A100" t="s">
        <v>487</v>
      </c>
      <c r="B100" s="20"/>
      <c r="C100" s="118">
        <v>-20.323302677377058</v>
      </c>
      <c r="D100" s="118"/>
      <c r="E100" s="20">
        <v>63.75576199863044</v>
      </c>
      <c r="F100" s="20">
        <v>50.020644437678712</v>
      </c>
      <c r="G100" s="20">
        <v>50.552742972015011</v>
      </c>
    </row>
    <row r="101" spans="1:7">
      <c r="A101" t="s">
        <v>711</v>
      </c>
      <c r="B101" s="20"/>
      <c r="C101" s="118">
        <v>-64.960561520635878</v>
      </c>
      <c r="D101" s="118">
        <v>35.305340678674284</v>
      </c>
      <c r="E101" s="20">
        <v>32.836201620404353</v>
      </c>
      <c r="F101" s="20">
        <v>41.150801268390936</v>
      </c>
      <c r="G101" s="20">
        <v>44.4008385405768</v>
      </c>
    </row>
    <row r="102" spans="1:7">
      <c r="A102" t="s">
        <v>635</v>
      </c>
      <c r="B102" s="20"/>
      <c r="C102" s="118">
        <v>-26.535772130964972</v>
      </c>
      <c r="D102" s="118"/>
      <c r="E102" s="20">
        <v>59.825418133852239</v>
      </c>
      <c r="F102" s="20">
        <v>60.062269133817793</v>
      </c>
      <c r="G102" s="20">
        <v>53.670727304082135</v>
      </c>
    </row>
    <row r="103" spans="1:7">
      <c r="A103" t="s">
        <v>248</v>
      </c>
      <c r="B103" s="20"/>
      <c r="C103" s="118">
        <v>9.0256905925781616</v>
      </c>
      <c r="D103" s="118">
        <v>30.909968760143034</v>
      </c>
      <c r="E103" s="20">
        <v>52.134305217805839</v>
      </c>
      <c r="F103" s="20">
        <v>61.21366960389178</v>
      </c>
      <c r="G103" s="20">
        <v>71.204064660345253</v>
      </c>
    </row>
    <row r="104" spans="1:7">
      <c r="A104" t="s">
        <v>334</v>
      </c>
      <c r="B104" s="20"/>
      <c r="C104" s="118">
        <v>51.490681661444668</v>
      </c>
      <c r="D104" s="118">
        <v>105.12397540791781</v>
      </c>
      <c r="E104" s="20">
        <v>54.940758386938313</v>
      </c>
      <c r="F104" s="20">
        <v>51.320404591752848</v>
      </c>
      <c r="G104" s="20">
        <v>97.30986680662788</v>
      </c>
    </row>
    <row r="105" spans="1:7">
      <c r="A105" t="s">
        <v>456</v>
      </c>
      <c r="B105" s="20"/>
      <c r="C105" s="118">
        <v>-1.1345535787341987</v>
      </c>
      <c r="D105" s="118">
        <v>-0.27228746662842696</v>
      </c>
      <c r="E105" s="20">
        <v>40.859994008120921</v>
      </c>
      <c r="F105" s="20">
        <v>43.936378391264391</v>
      </c>
      <c r="G105" s="20">
        <v>49.522295786572336</v>
      </c>
    </row>
    <row r="106" spans="1:7">
      <c r="A106" t="s">
        <v>113</v>
      </c>
      <c r="B106" s="20"/>
      <c r="C106" s="118">
        <v>-238.33851821801147</v>
      </c>
      <c r="D106" s="118">
        <v>-19.064500181695507</v>
      </c>
      <c r="E106" s="20">
        <v>31.626371818318809</v>
      </c>
      <c r="F106" s="20">
        <v>64.4214787388117</v>
      </c>
      <c r="G106" s="20">
        <v>43.037618044776515</v>
      </c>
    </row>
    <row r="107" spans="1:7">
      <c r="A107" t="s">
        <v>437</v>
      </c>
      <c r="B107" s="20"/>
      <c r="C107" s="118">
        <v>19.500238717224327</v>
      </c>
      <c r="D107" s="118">
        <v>7.1956649986326227</v>
      </c>
      <c r="E107" s="20">
        <v>62.563561884464995</v>
      </c>
      <c r="F107" s="20">
        <v>27.775190614006465</v>
      </c>
      <c r="G107" s="20">
        <v>57.530344795928748</v>
      </c>
    </row>
    <row r="108" spans="1:7">
      <c r="A108" t="s">
        <v>337</v>
      </c>
      <c r="B108" s="20"/>
      <c r="C108" s="118">
        <v>150.58582512342696</v>
      </c>
      <c r="D108" s="118">
        <v>514.64296627938836</v>
      </c>
      <c r="E108" s="20">
        <v>61.804928534951785</v>
      </c>
      <c r="F108" s="20">
        <v>56.559875185526202</v>
      </c>
      <c r="G108" s="20">
        <v>63.893130486009483</v>
      </c>
    </row>
    <row r="109" spans="1:7">
      <c r="A109" t="s">
        <v>553</v>
      </c>
      <c r="B109" s="20"/>
      <c r="C109" s="118">
        <v>-100.4973096258243</v>
      </c>
      <c r="D109" s="118"/>
      <c r="E109" s="20">
        <v>45.690943602352</v>
      </c>
      <c r="F109" s="20">
        <v>21.51580431917078</v>
      </c>
      <c r="G109" s="20">
        <v>51.826628437481276</v>
      </c>
    </row>
    <row r="110" spans="1:7">
      <c r="A110" t="s">
        <v>714</v>
      </c>
      <c r="B110" s="20"/>
      <c r="C110" s="118">
        <v>-0.66997676954133834</v>
      </c>
      <c r="D110" s="118">
        <v>-9.0809431383047627</v>
      </c>
      <c r="E110" s="20">
        <v>55.187265606867761</v>
      </c>
      <c r="F110" s="20">
        <v>50.985307589533392</v>
      </c>
      <c r="G110" s="20">
        <v>33.680358629336787</v>
      </c>
    </row>
    <row r="111" spans="1:7">
      <c r="A111" t="s">
        <v>262</v>
      </c>
      <c r="B111" s="20"/>
      <c r="C111" s="118">
        <v>-169.92643753327513</v>
      </c>
      <c r="D111" s="118">
        <v>666.10021715461357</v>
      </c>
      <c r="E111" s="20">
        <v>45.264548870010039</v>
      </c>
      <c r="F111" s="20">
        <v>48.153890240912759</v>
      </c>
      <c r="G111" s="20">
        <v>57.13270823054188</v>
      </c>
    </row>
    <row r="112" spans="1:7">
      <c r="A112" t="s">
        <v>216</v>
      </c>
      <c r="B112" s="20"/>
      <c r="C112" s="118">
        <v>-11.774523403389985</v>
      </c>
      <c r="D112" s="118">
        <v>5.1384968758206995</v>
      </c>
      <c r="E112" s="20">
        <v>34.913267557283476</v>
      </c>
      <c r="F112" s="20">
        <v>23.101955572004265</v>
      </c>
      <c r="G112" s="20">
        <v>46.751033230331416</v>
      </c>
    </row>
    <row r="113" spans="1:7">
      <c r="A113" t="s">
        <v>439</v>
      </c>
      <c r="B113" s="20"/>
      <c r="C113" s="118">
        <v>-36.468318489140827</v>
      </c>
      <c r="D113" s="118">
        <v>58.40437926500389</v>
      </c>
      <c r="E113" s="20">
        <v>24.690839711503543</v>
      </c>
      <c r="F113" s="20">
        <v>56.016243971355088</v>
      </c>
      <c r="G113" s="20">
        <v>53.398358349203818</v>
      </c>
    </row>
    <row r="114" spans="1:7">
      <c r="A114" t="s">
        <v>483</v>
      </c>
      <c r="B114" s="20"/>
      <c r="C114" s="118">
        <v>16.481636642610908</v>
      </c>
      <c r="D114" s="118"/>
      <c r="E114" s="20">
        <v>40.670903085639225</v>
      </c>
      <c r="F114" s="20">
        <v>30.946986289234179</v>
      </c>
      <c r="G114" s="20">
        <v>48.915057364399473</v>
      </c>
    </row>
    <row r="115" spans="1:7">
      <c r="A115" t="s">
        <v>263</v>
      </c>
      <c r="B115" s="20"/>
      <c r="C115" s="118">
        <v>-2.8020213180938081</v>
      </c>
      <c r="D115" s="118">
        <v>-19.382628236604717</v>
      </c>
      <c r="E115" s="20">
        <v>34.337796419565251</v>
      </c>
      <c r="F115" s="20">
        <v>48.193326363478128</v>
      </c>
      <c r="G115" s="20">
        <v>34.942935801425712</v>
      </c>
    </row>
    <row r="116" spans="1:7">
      <c r="A116" t="s">
        <v>231</v>
      </c>
      <c r="B116" s="20"/>
      <c r="C116" s="118">
        <v>-3.6678556093392078</v>
      </c>
      <c r="D116" s="118">
        <v>7.4637136784293467</v>
      </c>
      <c r="E116" s="20">
        <v>27.028299479615118</v>
      </c>
      <c r="F116" s="20">
        <v>57.616760895062392</v>
      </c>
      <c r="G116" s="20">
        <v>55.722027678971926</v>
      </c>
    </row>
    <row r="117" spans="1:7">
      <c r="A117" t="s">
        <v>537</v>
      </c>
      <c r="B117" s="20"/>
      <c r="C117" s="118">
        <v>34.965684860005837</v>
      </c>
      <c r="D117" s="118"/>
      <c r="E117" s="20">
        <v>39.858495865873415</v>
      </c>
      <c r="F117" s="20">
        <v>21.209100661567664</v>
      </c>
      <c r="G117" s="20">
        <v>53.670578326870192</v>
      </c>
    </row>
    <row r="118" spans="1:7">
      <c r="A118" t="s">
        <v>401</v>
      </c>
      <c r="B118" s="20"/>
      <c r="C118" s="118">
        <v>-15.179585925718087</v>
      </c>
      <c r="D118" s="118">
        <v>21.182429638770657</v>
      </c>
      <c r="E118" s="20">
        <v>47.291979863105766</v>
      </c>
      <c r="F118" s="20">
        <v>43.032922294092018</v>
      </c>
      <c r="G118" s="20">
        <v>49.451387085978673</v>
      </c>
    </row>
    <row r="119" spans="1:7">
      <c r="A119" t="s">
        <v>133</v>
      </c>
      <c r="B119" s="20"/>
      <c r="C119" s="118">
        <v>351.12686808616587</v>
      </c>
      <c r="D119" s="118">
        <v>381.92307340127513</v>
      </c>
      <c r="E119" s="20">
        <v>84.432465870251022</v>
      </c>
      <c r="F119" s="20">
        <v>60.304736079421936</v>
      </c>
      <c r="G119" s="20">
        <v>98.333059103989356</v>
      </c>
    </row>
    <row r="120" spans="1:7">
      <c r="A120" t="s">
        <v>142</v>
      </c>
      <c r="B120" s="20"/>
      <c r="C120" s="118">
        <v>-4.3073628372069495</v>
      </c>
      <c r="D120" s="118">
        <v>-1.2238322853128225</v>
      </c>
      <c r="E120" s="20">
        <v>32.125808403131131</v>
      </c>
      <c r="F120" s="20">
        <v>56.379153129512424</v>
      </c>
      <c r="G120" s="20">
        <v>39.407242085220794</v>
      </c>
    </row>
    <row r="121" spans="1:7">
      <c r="A121" t="s">
        <v>285</v>
      </c>
      <c r="B121" s="20"/>
      <c r="C121" s="118">
        <v>0.45248885298567743</v>
      </c>
      <c r="D121" s="118">
        <v>9.5889574743187289</v>
      </c>
      <c r="E121" s="20">
        <v>36.910562219130739</v>
      </c>
      <c r="F121" s="20">
        <v>54.112754708045408</v>
      </c>
      <c r="G121" s="20">
        <v>57.933177770890168</v>
      </c>
    </row>
    <row r="122" spans="1:7">
      <c r="A122" t="s">
        <v>185</v>
      </c>
      <c r="B122" s="20"/>
      <c r="C122" s="118">
        <v>-6.4962571427473392</v>
      </c>
      <c r="D122" s="118">
        <v>-1.2009211948188536</v>
      </c>
      <c r="E122" s="20">
        <v>32.542201592471272</v>
      </c>
      <c r="F122" s="20">
        <v>49.301871691026633</v>
      </c>
      <c r="G122" s="20">
        <v>44.876776046039161</v>
      </c>
    </row>
    <row r="123" spans="1:7">
      <c r="A123" t="s">
        <v>242</v>
      </c>
      <c r="B123" s="20"/>
      <c r="C123" s="118">
        <v>1279.505492488139</v>
      </c>
      <c r="D123" s="118"/>
      <c r="E123" s="20">
        <v>74.354323800756362</v>
      </c>
      <c r="F123" s="20">
        <v>75.316137313128294</v>
      </c>
      <c r="G123" s="20">
        <v>65.872657366993224</v>
      </c>
    </row>
    <row r="124" spans="1:7">
      <c r="A124" t="s">
        <v>721</v>
      </c>
      <c r="B124" s="20"/>
      <c r="C124" s="118">
        <v>-10.888367960585228</v>
      </c>
      <c r="D124" s="118">
        <v>6.7181456453934274</v>
      </c>
      <c r="E124" s="20">
        <v>30.591999271450508</v>
      </c>
      <c r="F124" s="20">
        <v>68.93528002987857</v>
      </c>
      <c r="G124" s="20">
        <v>47.652513726069571</v>
      </c>
    </row>
    <row r="125" spans="1:7">
      <c r="A125" t="s">
        <v>205</v>
      </c>
      <c r="B125" s="20"/>
      <c r="C125" s="118">
        <v>7.5621071147273256</v>
      </c>
      <c r="D125" s="118">
        <v>48.217221296635557</v>
      </c>
      <c r="E125" s="20">
        <v>34.831815270945285</v>
      </c>
      <c r="F125" s="20">
        <v>39.892978904274948</v>
      </c>
      <c r="G125" s="20">
        <v>60.690955873151843</v>
      </c>
    </row>
    <row r="126" spans="1:7">
      <c r="A126" t="s">
        <v>722</v>
      </c>
      <c r="B126" s="20"/>
      <c r="C126" s="118">
        <v>1.4963570765619494</v>
      </c>
      <c r="D126" s="118">
        <v>22.953084223043199</v>
      </c>
      <c r="E126" s="20">
        <v>58.845237333450626</v>
      </c>
      <c r="F126" s="20">
        <v>76.292700762771474</v>
      </c>
      <c r="G126" s="20">
        <v>60.398378089113727</v>
      </c>
    </row>
    <row r="127" spans="1:7">
      <c r="A127" t="s">
        <v>228</v>
      </c>
      <c r="B127" s="20"/>
      <c r="C127" s="118">
        <v>25.285394904686491</v>
      </c>
      <c r="D127" s="118">
        <v>24.351044236590909</v>
      </c>
      <c r="E127" s="20">
        <v>63.61781842756848</v>
      </c>
      <c r="F127" s="20">
        <v>60.187085409203959</v>
      </c>
      <c r="G127" s="20">
        <v>67.770368498849265</v>
      </c>
    </row>
    <row r="128" spans="1:7">
      <c r="A128" t="s">
        <v>42</v>
      </c>
      <c r="B128" s="20"/>
      <c r="C128" s="118">
        <v>-20.942968762570668</v>
      </c>
      <c r="D128" s="118">
        <v>20.033850789266367</v>
      </c>
      <c r="E128" s="20">
        <v>37.121574066615203</v>
      </c>
      <c r="F128" s="20">
        <v>30.713406209160713</v>
      </c>
      <c r="G128" s="20">
        <v>48.698590266343352</v>
      </c>
    </row>
    <row r="129" spans="1:7">
      <c r="A129" t="s">
        <v>724</v>
      </c>
      <c r="B129" s="20"/>
      <c r="C129" s="118">
        <v>-34.03391843671308</v>
      </c>
      <c r="D129" s="118">
        <v>13.043977357938275</v>
      </c>
      <c r="E129" s="20">
        <v>29.63735575726098</v>
      </c>
      <c r="F129" s="20">
        <v>53.838176116673054</v>
      </c>
      <c r="G129" s="20">
        <v>43.987680152349618</v>
      </c>
    </row>
    <row r="130" spans="1:7">
      <c r="A130" t="s">
        <v>484</v>
      </c>
      <c r="B130" s="20"/>
      <c r="C130" s="118">
        <v>-5.2863616636122934</v>
      </c>
      <c r="D130" s="118">
        <v>7.8801986769812338</v>
      </c>
      <c r="E130" s="20">
        <v>39.601617594357798</v>
      </c>
      <c r="F130" s="20">
        <v>46.251136340669419</v>
      </c>
      <c r="G130" s="20">
        <v>45.374709690514194</v>
      </c>
    </row>
    <row r="131" spans="1:7">
      <c r="A131" t="s">
        <v>284</v>
      </c>
      <c r="B131" s="20"/>
      <c r="C131" s="118">
        <v>-5.6794311267942099</v>
      </c>
      <c r="D131" s="118">
        <v>0.69708170874042352</v>
      </c>
      <c r="E131" s="20">
        <v>41.092967778161395</v>
      </c>
      <c r="F131" s="20">
        <v>71.7092509092261</v>
      </c>
      <c r="G131" s="20">
        <v>47.615944279192547</v>
      </c>
    </row>
    <row r="132" spans="1:7">
      <c r="A132" t="s">
        <v>192</v>
      </c>
      <c r="B132" s="20"/>
      <c r="C132" s="118">
        <v>-7.0270328755535516</v>
      </c>
      <c r="D132" s="118">
        <v>-0.21801499067052532</v>
      </c>
      <c r="E132" s="20">
        <v>27.763220615802165</v>
      </c>
      <c r="F132" s="20">
        <v>44.77519358580242</v>
      </c>
      <c r="G132" s="20">
        <v>46.395549208367882</v>
      </c>
    </row>
    <row r="133" spans="1:7">
      <c r="A133" t="s">
        <v>57</v>
      </c>
      <c r="B133" s="20"/>
      <c r="C133" s="118">
        <v>-2.7023939068606895</v>
      </c>
      <c r="D133" s="118">
        <v>1.0061085070081344</v>
      </c>
      <c r="E133" s="20">
        <v>27.395466421075913</v>
      </c>
      <c r="F133" s="20">
        <v>45.864297102592701</v>
      </c>
      <c r="G133" s="20">
        <v>45.780783180863857</v>
      </c>
    </row>
    <row r="134" spans="1:7">
      <c r="A134" t="s">
        <v>463</v>
      </c>
      <c r="B134" s="20"/>
      <c r="C134" s="118">
        <v>-3.6643840784337911</v>
      </c>
      <c r="D134" s="118">
        <v>-6.5825058644516332</v>
      </c>
      <c r="E134" s="20">
        <v>24.526971889850788</v>
      </c>
      <c r="F134" s="20">
        <v>41.891015664689583</v>
      </c>
      <c r="G134" s="20">
        <v>45.265649259709122</v>
      </c>
    </row>
    <row r="135" spans="1:7">
      <c r="A135" t="s">
        <v>344</v>
      </c>
      <c r="B135" s="20"/>
      <c r="C135" s="118">
        <v>10.023798450692869</v>
      </c>
      <c r="D135" s="118">
        <v>5.2210334763999633</v>
      </c>
      <c r="E135" s="20">
        <v>58.438070726349181</v>
      </c>
      <c r="F135" s="20">
        <v>58.474013227890225</v>
      </c>
      <c r="G135" s="20">
        <v>57.692185186423302</v>
      </c>
    </row>
    <row r="136" spans="1:7">
      <c r="A136" t="s">
        <v>252</v>
      </c>
      <c r="B136" s="20"/>
      <c r="C136" s="118">
        <v>29.995647296265986</v>
      </c>
      <c r="D136" s="118">
        <v>129.8501191476862</v>
      </c>
      <c r="E136" s="20">
        <v>53.19637416581233</v>
      </c>
      <c r="F136" s="20">
        <v>63.555070753898619</v>
      </c>
      <c r="G136" s="20">
        <v>58.807303176587773</v>
      </c>
    </row>
    <row r="137" spans="1:7">
      <c r="A137" t="s">
        <v>76</v>
      </c>
      <c r="B137" s="20"/>
      <c r="C137" s="118">
        <v>-6.1614447287240992</v>
      </c>
      <c r="D137" s="118">
        <v>1.4164295378885949</v>
      </c>
      <c r="E137" s="20">
        <v>29.854842155062435</v>
      </c>
      <c r="F137" s="20">
        <v>44.71174428259792</v>
      </c>
      <c r="G137" s="20">
        <v>44.394163613082718</v>
      </c>
    </row>
    <row r="138" spans="1:7">
      <c r="A138" t="s">
        <v>273</v>
      </c>
      <c r="B138" s="20"/>
      <c r="C138" s="118">
        <v>-36.166598389928666</v>
      </c>
      <c r="D138" s="118">
        <v>12.950903124911086</v>
      </c>
      <c r="E138" s="20">
        <v>34.824469586211023</v>
      </c>
      <c r="F138" s="20">
        <v>46.579796824387429</v>
      </c>
      <c r="G138" s="20">
        <v>43.701628507483221</v>
      </c>
    </row>
    <row r="139" spans="1:7">
      <c r="A139" t="s">
        <v>342</v>
      </c>
      <c r="B139" s="20"/>
      <c r="C139" s="118">
        <v>-387.62196255057245</v>
      </c>
      <c r="D139" s="118"/>
      <c r="E139" s="20">
        <v>38.077490392632228</v>
      </c>
      <c r="F139" s="20">
        <v>41.367362404939314</v>
      </c>
      <c r="G139" s="20">
        <v>46.580796952208516</v>
      </c>
    </row>
    <row r="140" spans="1:7">
      <c r="A140" t="s">
        <v>472</v>
      </c>
      <c r="B140" s="20"/>
      <c r="C140" s="118">
        <v>-14.329639383907242</v>
      </c>
      <c r="D140" s="118">
        <v>-89.873541817336573</v>
      </c>
      <c r="E140" s="20">
        <v>35.160793162385751</v>
      </c>
      <c r="F140" s="20">
        <v>42.550607659461868</v>
      </c>
      <c r="G140" s="20">
        <v>24.706588567816564</v>
      </c>
    </row>
    <row r="141" spans="1:7">
      <c r="A141" t="s">
        <v>632</v>
      </c>
      <c r="B141" s="20"/>
      <c r="C141" s="118">
        <v>-12.942598772569553</v>
      </c>
      <c r="D141" s="118"/>
      <c r="E141" s="20">
        <v>40.369206861701137</v>
      </c>
      <c r="F141" s="20">
        <v>41.267616347564655</v>
      </c>
      <c r="G141" s="20"/>
    </row>
    <row r="142" spans="1:7">
      <c r="A142" t="s">
        <v>341</v>
      </c>
      <c r="B142" s="20"/>
      <c r="C142" s="118">
        <v>23.229895590303578</v>
      </c>
      <c r="D142" s="118">
        <v>-0.68042611786641061</v>
      </c>
      <c r="E142" s="20">
        <v>69.383294781401531</v>
      </c>
      <c r="F142" s="20">
        <v>53.093461640907194</v>
      </c>
      <c r="G142" s="20">
        <v>58.138492239075212</v>
      </c>
    </row>
    <row r="143" spans="1:7">
      <c r="A143" t="s">
        <v>538</v>
      </c>
      <c r="B143" s="20"/>
      <c r="C143" s="118">
        <v>12.808783613676745</v>
      </c>
      <c r="D143" s="118"/>
      <c r="E143" s="20">
        <v>61.873932053469851</v>
      </c>
      <c r="F143" s="20">
        <v>26.361313079101063</v>
      </c>
      <c r="G143" s="20">
        <v>72.778690278897855</v>
      </c>
    </row>
    <row r="144" spans="1:7">
      <c r="A144" t="s">
        <v>11</v>
      </c>
      <c r="B144" s="20"/>
      <c r="C144" s="118">
        <v>-2422.9447626665569</v>
      </c>
      <c r="D144" s="118">
        <v>-5399.9628730655058</v>
      </c>
      <c r="E144" s="20">
        <v>45.282906501619095</v>
      </c>
      <c r="F144" s="20">
        <v>55.44212257027953</v>
      </c>
      <c r="G144" s="20">
        <v>38.942966089849889</v>
      </c>
    </row>
    <row r="145" spans="1:7">
      <c r="A145" t="s">
        <v>458</v>
      </c>
      <c r="B145" s="20"/>
      <c r="C145" s="118">
        <v>-2.8901857134346898</v>
      </c>
      <c r="D145" s="118">
        <v>-4.9805687453693093</v>
      </c>
      <c r="E145" s="20">
        <v>38.137237649628332</v>
      </c>
      <c r="F145" s="20">
        <v>55.576933015366379</v>
      </c>
      <c r="G145" s="20">
        <v>45.510445339655369</v>
      </c>
    </row>
    <row r="146" spans="1:7">
      <c r="A146" t="s">
        <v>291</v>
      </c>
      <c r="B146" s="20"/>
      <c r="C146" s="118">
        <v>15.087200818696971</v>
      </c>
      <c r="D146" s="118">
        <v>2.809183623098761</v>
      </c>
      <c r="E146" s="20">
        <v>45.263125175993324</v>
      </c>
      <c r="F146" s="20">
        <v>76.447166115178945</v>
      </c>
      <c r="G146" s="20">
        <v>52.301126357699523</v>
      </c>
    </row>
    <row r="147" spans="1:7">
      <c r="A147" t="s">
        <v>535</v>
      </c>
      <c r="B147" s="20"/>
      <c r="C147" s="118">
        <v>-13.742933509208957</v>
      </c>
      <c r="D147" s="118"/>
      <c r="E147" s="20">
        <v>31.363336324723722</v>
      </c>
      <c r="F147" s="20">
        <v>53.547922886492024</v>
      </c>
      <c r="G147" s="20">
        <v>30.550592669713382</v>
      </c>
    </row>
    <row r="148" spans="1:7">
      <c r="A148" t="s">
        <v>9</v>
      </c>
      <c r="B148" s="20"/>
      <c r="C148" s="118">
        <v>25.915226700518303</v>
      </c>
      <c r="D148" s="118">
        <v>36.792377613320895</v>
      </c>
      <c r="E148" s="20">
        <v>48.151203257924337</v>
      </c>
      <c r="F148" s="20">
        <v>54.804583018542893</v>
      </c>
      <c r="G148" s="20">
        <v>62.090775172084868</v>
      </c>
    </row>
    <row r="149" spans="1:7">
      <c r="A149" t="s">
        <v>145</v>
      </c>
      <c r="B149" s="20"/>
      <c r="C149" s="118">
        <v>201.66461894890872</v>
      </c>
      <c r="D149" s="118">
        <v>263.05291737682688</v>
      </c>
      <c r="E149" s="20">
        <v>40.859619920756572</v>
      </c>
      <c r="F149" s="20">
        <v>66.748117506697938</v>
      </c>
      <c r="G149" s="20">
        <v>81.250629021029198</v>
      </c>
    </row>
    <row r="150" spans="1:7">
      <c r="A150" t="s">
        <v>207</v>
      </c>
      <c r="B150" s="20"/>
      <c r="C150" s="118">
        <v>24.586590937940471</v>
      </c>
      <c r="D150" s="118">
        <v>42.567805970261716</v>
      </c>
      <c r="E150" s="20">
        <v>48.224793374721905</v>
      </c>
      <c r="F150" s="20">
        <v>55.868821523426554</v>
      </c>
      <c r="G150" s="20">
        <v>68.236897303439449</v>
      </c>
    </row>
    <row r="151" spans="1:7">
      <c r="A151" t="s">
        <v>465</v>
      </c>
      <c r="B151" s="20">
        <v>85.668473648000997</v>
      </c>
      <c r="C151" s="118">
        <v>80.315789375315134</v>
      </c>
      <c r="D151" s="118"/>
      <c r="E151" s="20">
        <v>52.282217902304112</v>
      </c>
      <c r="F151" s="20">
        <v>70.425800565095557</v>
      </c>
      <c r="G151" s="20">
        <v>86.840088124256766</v>
      </c>
    </row>
    <row r="152" spans="1:7">
      <c r="A152" t="s">
        <v>69</v>
      </c>
      <c r="B152" s="20"/>
      <c r="C152" s="118">
        <v>-22.101641817031634</v>
      </c>
      <c r="D152" s="118">
        <v>134.05870071551277</v>
      </c>
      <c r="E152" s="20">
        <v>42.471203516954731</v>
      </c>
      <c r="F152" s="20">
        <v>56.459870944744956</v>
      </c>
      <c r="G152" s="20">
        <v>61.40813510806543</v>
      </c>
    </row>
    <row r="153" spans="1:7">
      <c r="A153" t="s">
        <v>124</v>
      </c>
      <c r="B153" s="20"/>
      <c r="C153" s="118">
        <v>-5.7680765962766145</v>
      </c>
      <c r="D153" s="118">
        <v>0.30889978845463517</v>
      </c>
      <c r="E153" s="20">
        <v>24.013265326848646</v>
      </c>
      <c r="F153" s="20">
        <v>57.091314785140831</v>
      </c>
      <c r="G153" s="20">
        <v>41.714334607425258</v>
      </c>
    </row>
    <row r="154" spans="1:7">
      <c r="A154" t="s">
        <v>411</v>
      </c>
      <c r="B154" s="20"/>
      <c r="C154" s="118">
        <v>-212.90979187243352</v>
      </c>
      <c r="D154" s="118">
        <v>169.83953777348313</v>
      </c>
      <c r="E154" s="20">
        <v>21.314372896918623</v>
      </c>
      <c r="F154" s="20">
        <v>45.612023108831323</v>
      </c>
      <c r="G154" s="20">
        <v>47.051896744788181</v>
      </c>
    </row>
    <row r="155" spans="1:7">
      <c r="A155" t="s">
        <v>534</v>
      </c>
      <c r="B155" s="20"/>
      <c r="C155" s="118">
        <v>-15.835086021201832</v>
      </c>
      <c r="D155" s="118"/>
      <c r="E155" s="20">
        <v>45.659895135244952</v>
      </c>
      <c r="F155" s="20">
        <v>48.233616937638679</v>
      </c>
      <c r="G155" s="20">
        <v>49.972250929713333</v>
      </c>
    </row>
    <row r="156" spans="1:7">
      <c r="A156" t="s">
        <v>62</v>
      </c>
      <c r="B156" s="20"/>
      <c r="C156" s="118">
        <v>-4.9227752885653775</v>
      </c>
      <c r="D156" s="118">
        <v>-8.6123262203878781</v>
      </c>
      <c r="E156" s="20">
        <v>37.37199831765453</v>
      </c>
      <c r="F156" s="20">
        <v>39.401918051362237</v>
      </c>
      <c r="G156" s="20">
        <v>42.925401697408965</v>
      </c>
    </row>
    <row r="157" spans="1:7">
      <c r="A157" t="s">
        <v>526</v>
      </c>
      <c r="B157" s="20"/>
      <c r="C157" s="118">
        <v>-30.406765754015694</v>
      </c>
      <c r="D157" s="118"/>
      <c r="E157" s="20">
        <v>44.495414684127979</v>
      </c>
      <c r="F157" s="20">
        <v>60.028279981184959</v>
      </c>
      <c r="G157" s="20">
        <v>44.124365223548651</v>
      </c>
    </row>
    <row r="158" spans="1:7">
      <c r="A158" t="s">
        <v>281</v>
      </c>
      <c r="B158" s="20"/>
      <c r="C158" s="118">
        <v>-55.345053227817971</v>
      </c>
      <c r="D158" s="118">
        <v>98.655380492029394</v>
      </c>
      <c r="E158" s="20">
        <v>45.20108868377406</v>
      </c>
      <c r="F158" s="20">
        <v>40.187447376428381</v>
      </c>
      <c r="G158" s="20">
        <v>50.921701189581341</v>
      </c>
    </row>
    <row r="159" spans="1:7">
      <c r="A159" t="s">
        <v>510</v>
      </c>
      <c r="B159" s="20"/>
      <c r="C159" s="118">
        <v>-5.0908029413712175</v>
      </c>
      <c r="D159" s="118">
        <v>0.24044972747929272</v>
      </c>
      <c r="E159" s="20">
        <v>35.528467814567016</v>
      </c>
      <c r="F159" s="20">
        <v>85.950114977319444</v>
      </c>
      <c r="G159" s="20">
        <v>42.880700591258545</v>
      </c>
    </row>
    <row r="160" spans="1:7">
      <c r="A160" t="s">
        <v>729</v>
      </c>
      <c r="B160" s="20"/>
      <c r="C160" s="118">
        <v>-2.3084055026498618</v>
      </c>
      <c r="D160" s="118">
        <v>291.89909683807741</v>
      </c>
      <c r="E160" s="20">
        <v>41.446729528790023</v>
      </c>
      <c r="F160" s="20">
        <v>35.300147677018479</v>
      </c>
      <c r="G160" s="20">
        <v>61.029651859965426</v>
      </c>
    </row>
    <row r="161" spans="1:7">
      <c r="A161" t="s">
        <v>299</v>
      </c>
      <c r="B161" s="20"/>
      <c r="C161" s="118">
        <v>-44.725549744646926</v>
      </c>
      <c r="D161" s="118">
        <v>91.445886391106512</v>
      </c>
      <c r="E161" s="20">
        <v>35.610295082173685</v>
      </c>
      <c r="F161" s="20">
        <v>31.18963332661512</v>
      </c>
      <c r="G161" s="20">
        <v>53.310174330582932</v>
      </c>
    </row>
    <row r="162" spans="1:7">
      <c r="A162" t="s">
        <v>269</v>
      </c>
      <c r="B162" s="20"/>
      <c r="C162" s="118">
        <v>-13.122265440372871</v>
      </c>
      <c r="D162" s="118">
        <v>19.427966686776088</v>
      </c>
      <c r="E162" s="20">
        <v>45.974493539356445</v>
      </c>
      <c r="F162" s="20">
        <v>49.04621866204203</v>
      </c>
      <c r="G162" s="20">
        <v>50.491666935327743</v>
      </c>
    </row>
    <row r="163" spans="1:7">
      <c r="A163" t="s">
        <v>521</v>
      </c>
      <c r="B163" s="20"/>
      <c r="C163" s="118">
        <v>14.40525236726117</v>
      </c>
      <c r="D163" s="118"/>
      <c r="E163" s="20">
        <v>49.419622736565607</v>
      </c>
      <c r="F163" s="20">
        <v>45.586213698857954</v>
      </c>
      <c r="G163" s="20">
        <v>68.753702319223748</v>
      </c>
    </row>
    <row r="164" spans="1:7">
      <c r="A164" t="s">
        <v>270</v>
      </c>
      <c r="B164" s="20"/>
      <c r="C164" s="118">
        <v>66.575397751538503</v>
      </c>
      <c r="D164" s="118">
        <v>685.3830656515072</v>
      </c>
      <c r="E164" s="20">
        <v>46.904103503110491</v>
      </c>
      <c r="F164" s="20">
        <v>20.569173981310275</v>
      </c>
      <c r="G164" s="20">
        <v>61.86498548945378</v>
      </c>
    </row>
    <row r="165" spans="1:7">
      <c r="A165" t="s">
        <v>184</v>
      </c>
      <c r="B165" s="20"/>
      <c r="C165" s="118">
        <v>-47.774268688186226</v>
      </c>
      <c r="D165" s="118">
        <v>2.3755198366669106</v>
      </c>
      <c r="E165" s="20">
        <v>33.895640956654013</v>
      </c>
      <c r="F165" s="20">
        <v>47.481623246730479</v>
      </c>
      <c r="G165" s="20">
        <v>44.854943339950246</v>
      </c>
    </row>
    <row r="166" spans="1:7">
      <c r="A166" t="s">
        <v>286</v>
      </c>
      <c r="B166" s="20"/>
      <c r="C166" s="118">
        <v>8.0148935830001911</v>
      </c>
      <c r="D166" s="118">
        <v>24.73978901345145</v>
      </c>
      <c r="E166" s="20">
        <v>44.989085035983877</v>
      </c>
      <c r="F166" s="20">
        <v>37.170788715641351</v>
      </c>
      <c r="G166" s="20">
        <v>70.682326963727462</v>
      </c>
    </row>
    <row r="167" spans="1:7">
      <c r="A167" t="s">
        <v>531</v>
      </c>
      <c r="B167" s="20"/>
      <c r="C167" s="118">
        <v>34.510693558344343</v>
      </c>
      <c r="D167" s="118"/>
      <c r="E167" s="20">
        <v>68.458235067221239</v>
      </c>
      <c r="F167" s="20">
        <v>44.738533816043649</v>
      </c>
      <c r="G167" s="20">
        <v>72.971486511443231</v>
      </c>
    </row>
    <row r="168" spans="1:7">
      <c r="A168" t="s">
        <v>637</v>
      </c>
      <c r="B168" s="20"/>
      <c r="C168" s="118">
        <v>-52.20989748878246</v>
      </c>
      <c r="D168" s="118"/>
      <c r="E168" s="20">
        <v>22.40076749499584</v>
      </c>
      <c r="F168" s="20">
        <v>44.72968962377557</v>
      </c>
      <c r="G168" s="20">
        <v>47.393229287503196</v>
      </c>
    </row>
    <row r="169" spans="1:7">
      <c r="A169" t="s">
        <v>441</v>
      </c>
      <c r="B169" s="20"/>
      <c r="C169" s="118">
        <v>-10.228407454159765</v>
      </c>
      <c r="D169" s="118">
        <v>479.7549072101981</v>
      </c>
      <c r="E169" s="20">
        <v>53.137254372598733</v>
      </c>
      <c r="F169" s="20">
        <v>59.859309664055566</v>
      </c>
      <c r="G169" s="20">
        <v>60.199334485860504</v>
      </c>
    </row>
    <row r="170" spans="1:7">
      <c r="A170" t="s">
        <v>129</v>
      </c>
      <c r="B170" s="20"/>
      <c r="C170" s="118">
        <v>-9.554194596928518</v>
      </c>
      <c r="D170" s="118">
        <v>-6.9306421631118553</v>
      </c>
      <c r="E170" s="20">
        <v>24.034049590042279</v>
      </c>
      <c r="F170" s="20">
        <v>51.984790608010556</v>
      </c>
      <c r="G170" s="20">
        <v>37.375570318467872</v>
      </c>
    </row>
    <row r="171" spans="1:7">
      <c r="A171" t="s">
        <v>178</v>
      </c>
      <c r="B171" s="20"/>
      <c r="C171" s="118">
        <v>-5.2942902842379347</v>
      </c>
      <c r="D171" s="118">
        <v>14.370417326192211</v>
      </c>
      <c r="E171" s="20">
        <v>32.90140270848395</v>
      </c>
      <c r="F171" s="20">
        <v>34.226663649205122</v>
      </c>
      <c r="G171" s="20">
        <v>55.721884559560095</v>
      </c>
    </row>
    <row r="172" spans="1:7">
      <c r="A172" t="s">
        <v>7</v>
      </c>
      <c r="B172" s="20"/>
      <c r="C172" s="118">
        <v>-2.5599191568119295</v>
      </c>
      <c r="D172" s="118">
        <v>27.697630061631529</v>
      </c>
      <c r="E172" s="20">
        <v>45.440684664173538</v>
      </c>
      <c r="F172" s="20">
        <v>60.065485311603474</v>
      </c>
      <c r="G172" s="20">
        <v>54.851140655522684</v>
      </c>
    </row>
    <row r="173" spans="1:7">
      <c r="A173" t="s">
        <v>151</v>
      </c>
      <c r="B173" s="20"/>
      <c r="C173" s="118">
        <v>-72.129653463362047</v>
      </c>
      <c r="D173" s="118">
        <v>-9.2380869341391758</v>
      </c>
      <c r="E173" s="20">
        <v>48.693234439917909</v>
      </c>
      <c r="F173" s="20">
        <v>46.017114263948677</v>
      </c>
      <c r="G173" s="20">
        <v>47.008502245179912</v>
      </c>
    </row>
    <row r="174" spans="1:7">
      <c r="A174" t="s">
        <v>529</v>
      </c>
      <c r="B174" s="20"/>
      <c r="C174" s="118">
        <v>-12.214179401365275</v>
      </c>
      <c r="D174" s="118"/>
      <c r="E174" s="20">
        <v>29.795124967199516</v>
      </c>
      <c r="F174" s="20">
        <v>46.200942855233542</v>
      </c>
      <c r="G174" s="20">
        <v>38.011224747648924</v>
      </c>
    </row>
    <row r="175" spans="1:7">
      <c r="A175" t="s">
        <v>220</v>
      </c>
      <c r="B175" s="20"/>
      <c r="C175" s="118">
        <v>2.2733423292406751</v>
      </c>
      <c r="D175" s="118">
        <v>3.2794541275415945</v>
      </c>
      <c r="E175" s="20">
        <v>35.720311215428183</v>
      </c>
      <c r="F175" s="20">
        <v>44.706546237960488</v>
      </c>
      <c r="G175" s="20">
        <v>54.299338213687491</v>
      </c>
    </row>
    <row r="176" spans="1:7">
      <c r="A176" t="s">
        <v>733</v>
      </c>
      <c r="B176" s="20"/>
      <c r="C176" s="118">
        <v>8975.6543348119558</v>
      </c>
      <c r="D176" s="118"/>
      <c r="E176" s="20">
        <v>74.636015391594555</v>
      </c>
      <c r="F176" s="20">
        <v>78.565098578882186</v>
      </c>
      <c r="G176" s="20">
        <v>97.890327838348909</v>
      </c>
    </row>
    <row r="177" spans="1:7">
      <c r="A177" t="s">
        <v>92</v>
      </c>
      <c r="B177" s="20"/>
      <c r="C177" s="118">
        <v>36.87610216213244</v>
      </c>
      <c r="D177" s="118">
        <v>99.163378974304095</v>
      </c>
      <c r="E177" s="20">
        <v>38.526950637849623</v>
      </c>
      <c r="F177" s="20">
        <v>34.486966585045622</v>
      </c>
      <c r="G177" s="20">
        <v>60.454812514944159</v>
      </c>
    </row>
    <row r="178" spans="1:7">
      <c r="A178" t="s">
        <v>193</v>
      </c>
      <c r="B178" s="20"/>
      <c r="C178" s="118">
        <v>-478.48686551811454</v>
      </c>
      <c r="D178" s="118">
        <v>-170.10908494566081</v>
      </c>
      <c r="E178" s="20">
        <v>36.365579631912382</v>
      </c>
      <c r="F178" s="20">
        <v>76.439867464342555</v>
      </c>
      <c r="G178" s="20">
        <v>39.127916063680743</v>
      </c>
    </row>
    <row r="179" spans="1:7">
      <c r="A179" t="s">
        <v>6</v>
      </c>
      <c r="B179" s="20"/>
      <c r="C179" s="118">
        <v>-7.6589781201490226</v>
      </c>
      <c r="D179" s="118">
        <v>12.041767732861253</v>
      </c>
      <c r="E179" s="20">
        <v>51.704794843243668</v>
      </c>
      <c r="F179" s="20">
        <v>66.649092455816856</v>
      </c>
      <c r="G179" s="20">
        <v>49.866312633365645</v>
      </c>
    </row>
    <row r="180" spans="1:7">
      <c r="A180" t="s">
        <v>358</v>
      </c>
      <c r="B180" s="20"/>
      <c r="C180" s="118">
        <v>-64.575574857052587</v>
      </c>
      <c r="D180" s="118">
        <v>14.201940683661363</v>
      </c>
      <c r="E180" s="20">
        <v>34.313534648993226</v>
      </c>
      <c r="F180" s="20">
        <v>62.679622194004779</v>
      </c>
      <c r="G180" s="20">
        <v>45.002636817480301</v>
      </c>
    </row>
    <row r="181" spans="1:7">
      <c r="A181" t="s">
        <v>735</v>
      </c>
      <c r="B181" s="20"/>
      <c r="C181" s="118">
        <v>16799.687527278846</v>
      </c>
      <c r="D181" s="118"/>
      <c r="E181" s="20">
        <v>92.658324749112737</v>
      </c>
      <c r="F181" s="20">
        <v>48.193936645559802</v>
      </c>
      <c r="G181" s="20">
        <v>98.705347524511112</v>
      </c>
    </row>
    <row r="182" spans="1:7">
      <c r="A182" t="s">
        <v>227</v>
      </c>
      <c r="B182" s="20"/>
      <c r="C182" s="118">
        <v>-6.0387030453342661</v>
      </c>
      <c r="D182" s="118">
        <v>9.6700906059614766</v>
      </c>
      <c r="E182" s="20">
        <v>38.859013852239059</v>
      </c>
      <c r="F182" s="20">
        <v>44.449290410317197</v>
      </c>
      <c r="G182" s="20">
        <v>51.579669460362993</v>
      </c>
    </row>
    <row r="183" spans="1:7">
      <c r="A183" t="s">
        <v>25</v>
      </c>
      <c r="B183" s="20"/>
      <c r="C183" s="118">
        <v>192.70664683612779</v>
      </c>
      <c r="D183" s="118">
        <v>269.60612550968574</v>
      </c>
      <c r="E183" s="20">
        <v>48.463970907999325</v>
      </c>
      <c r="F183" s="20">
        <v>46.232447750647417</v>
      </c>
      <c r="G183" s="20">
        <v>84.517219666472343</v>
      </c>
    </row>
    <row r="184" spans="1:7">
      <c r="A184" t="s">
        <v>677</v>
      </c>
      <c r="B184" s="20"/>
      <c r="C184" s="118">
        <v>-1.2497627202886097</v>
      </c>
      <c r="D184" s="118"/>
      <c r="E184" s="20">
        <v>36.56789038917811</v>
      </c>
      <c r="F184" s="20">
        <v>42.187764084489544</v>
      </c>
      <c r="G184" s="20"/>
    </row>
    <row r="185" spans="1:7">
      <c r="A185" t="s">
        <v>155</v>
      </c>
      <c r="B185" s="20"/>
      <c r="C185" s="118">
        <v>-23.539837902873675</v>
      </c>
      <c r="D185" s="118">
        <v>-6.8838861405523488</v>
      </c>
      <c r="E185" s="20">
        <v>30.752242210979659</v>
      </c>
      <c r="F185" s="20">
        <v>61.935066226956394</v>
      </c>
      <c r="G185" s="20">
        <v>41.995560876446426</v>
      </c>
    </row>
    <row r="186" spans="1:7">
      <c r="A186" t="s">
        <v>194</v>
      </c>
      <c r="B186" s="20"/>
      <c r="C186" s="118">
        <v>-74.679458171260507</v>
      </c>
      <c r="D186" s="118">
        <v>-13.370357990318382</v>
      </c>
      <c r="E186" s="20">
        <v>22.626136933507699</v>
      </c>
      <c r="F186" s="20">
        <v>39.010417581281544</v>
      </c>
      <c r="G186" s="20">
        <v>41.631508725173468</v>
      </c>
    </row>
    <row r="187" spans="1:7">
      <c r="A187" t="s">
        <v>468</v>
      </c>
      <c r="B187" s="20"/>
      <c r="C187" s="118">
        <v>274.65308340440129</v>
      </c>
      <c r="D187" s="118"/>
      <c r="E187" s="20">
        <v>62.205155325674383</v>
      </c>
      <c r="F187" s="20">
        <v>27.443557881039062</v>
      </c>
      <c r="G187" s="20">
        <v>72.427235758137257</v>
      </c>
    </row>
    <row r="188" spans="1:7">
      <c r="A188" t="s">
        <v>525</v>
      </c>
      <c r="B188" s="20"/>
      <c r="C188" s="118">
        <v>-13.931466661867269</v>
      </c>
      <c r="D188" s="118"/>
      <c r="E188" s="20">
        <v>39.543270771799129</v>
      </c>
      <c r="F188" s="20">
        <v>42.872068958957612</v>
      </c>
      <c r="G188" s="20">
        <v>44.612609617145154</v>
      </c>
    </row>
    <row r="189" spans="1:7">
      <c r="A189" t="s">
        <v>264</v>
      </c>
      <c r="B189" s="20"/>
      <c r="C189" s="118">
        <v>-6.7603260232365869</v>
      </c>
      <c r="D189" s="118">
        <v>6.2236512361377549</v>
      </c>
      <c r="E189" s="20">
        <v>40.018584471509662</v>
      </c>
      <c r="F189" s="20">
        <v>47.118790499964106</v>
      </c>
      <c r="G189" s="20">
        <v>49.616571564040335</v>
      </c>
    </row>
    <row r="190" spans="1:7">
      <c r="A190" t="s">
        <v>293</v>
      </c>
      <c r="B190" s="20"/>
      <c r="C190" s="118">
        <v>-173.61436978884456</v>
      </c>
      <c r="D190" s="118">
        <v>-54.195187576434307</v>
      </c>
      <c r="E190" s="20">
        <v>32.564651975970442</v>
      </c>
      <c r="F190" s="20">
        <v>50.607874930028508</v>
      </c>
      <c r="G190" s="20">
        <v>38.009618000877239</v>
      </c>
    </row>
    <row r="191" spans="1:7">
      <c r="A191" t="s">
        <v>250</v>
      </c>
      <c r="B191" s="20"/>
      <c r="C191" s="118">
        <v>12.636185924555789</v>
      </c>
      <c r="D191" s="118">
        <v>48.093323345335875</v>
      </c>
      <c r="E191" s="20">
        <v>61.394937554742327</v>
      </c>
      <c r="F191" s="20">
        <v>61.083563329448253</v>
      </c>
      <c r="G191" s="20">
        <v>72.221045837560794</v>
      </c>
    </row>
    <row r="192" spans="1:7">
      <c r="A192" t="s">
        <v>71</v>
      </c>
      <c r="B192" s="20"/>
      <c r="C192" s="118">
        <v>-7486.8165657637928</v>
      </c>
      <c r="D192" s="118">
        <v>-8053.8008569804606</v>
      </c>
      <c r="E192" s="20">
        <v>28.509859121333442</v>
      </c>
      <c r="F192" s="20">
        <v>48.585523155167529</v>
      </c>
      <c r="G192" s="20">
        <v>39.345993466170263</v>
      </c>
    </row>
    <row r="193" spans="1:7">
      <c r="A193" t="s">
        <v>224</v>
      </c>
      <c r="B193" s="20"/>
      <c r="C193" s="118">
        <v>2.2363526535662537</v>
      </c>
      <c r="D193" s="118">
        <v>4.2425571259958605</v>
      </c>
      <c r="E193" s="20">
        <v>45.528098166408626</v>
      </c>
      <c r="F193" s="20">
        <v>32.615413268132585</v>
      </c>
      <c r="G193" s="20">
        <v>64.01074573542715</v>
      </c>
    </row>
    <row r="194" spans="1:7">
      <c r="A194" t="s">
        <v>359</v>
      </c>
      <c r="B194" s="20"/>
      <c r="C194" s="118">
        <v>-3.2168989045660679</v>
      </c>
      <c r="D194" s="118">
        <v>-2.8583432648148399</v>
      </c>
      <c r="E194" s="20">
        <v>35.272171215085763</v>
      </c>
      <c r="F194" s="20">
        <v>46.160068714232068</v>
      </c>
      <c r="G194" s="20">
        <v>43.765791037084952</v>
      </c>
    </row>
    <row r="195" spans="1:7">
      <c r="A195" t="s">
        <v>14</v>
      </c>
      <c r="B195" s="20"/>
      <c r="C195" s="118">
        <v>118.51896124336719</v>
      </c>
      <c r="D195" s="118">
        <v>488.47818374580385</v>
      </c>
      <c r="E195" s="20">
        <v>51.113028848973123</v>
      </c>
      <c r="F195" s="20">
        <v>44.846800046101279</v>
      </c>
      <c r="G195" s="20">
        <v>59.598369262738032</v>
      </c>
    </row>
    <row r="196" spans="1:7">
      <c r="A196" t="s">
        <v>480</v>
      </c>
      <c r="B196" s="20"/>
      <c r="C196" s="118">
        <v>-6.7673765700053234</v>
      </c>
      <c r="D196" s="118"/>
      <c r="E196" s="20">
        <v>37.266051851498304</v>
      </c>
      <c r="F196" s="20">
        <v>30.765035228170408</v>
      </c>
      <c r="G196" s="20">
        <v>12.422926465248</v>
      </c>
    </row>
    <row r="197" spans="1:7">
      <c r="A197" t="s">
        <v>533</v>
      </c>
      <c r="B197" s="20"/>
      <c r="C197" s="118">
        <v>96.318463300941346</v>
      </c>
      <c r="D197" s="118"/>
      <c r="E197" s="20">
        <v>49.438238313289148</v>
      </c>
      <c r="F197" s="20">
        <v>69.589915866610738</v>
      </c>
      <c r="G197" s="20">
        <v>69.810173214931169</v>
      </c>
    </row>
    <row r="198" spans="1:7">
      <c r="A198" t="s">
        <v>106</v>
      </c>
      <c r="B198" s="20"/>
      <c r="C198" s="118">
        <v>56.551089757756259</v>
      </c>
      <c r="D198" s="118">
        <v>67.547739308824106</v>
      </c>
      <c r="E198" s="20">
        <v>78.613558708904293</v>
      </c>
      <c r="F198" s="20">
        <v>49.684011726687061</v>
      </c>
      <c r="G198" s="20">
        <v>79.165217349679551</v>
      </c>
    </row>
    <row r="199" spans="1:7">
      <c r="A199" t="s">
        <v>739</v>
      </c>
      <c r="B199" s="20"/>
      <c r="C199" s="118">
        <v>21.205930395233956</v>
      </c>
      <c r="D199" s="118">
        <v>30.404515090221302</v>
      </c>
      <c r="E199" s="20">
        <v>61.563334684725952</v>
      </c>
      <c r="F199" s="20">
        <v>21.810990952321767</v>
      </c>
      <c r="G199" s="20">
        <v>69.743603564347325</v>
      </c>
    </row>
    <row r="200" spans="1:7">
      <c r="A200" t="s">
        <v>251</v>
      </c>
      <c r="B200" s="20"/>
      <c r="C200" s="118">
        <v>-32.317768396688678</v>
      </c>
      <c r="D200" s="118">
        <v>46.962941154733073</v>
      </c>
      <c r="E200" s="20">
        <v>44.494845041832328</v>
      </c>
      <c r="F200" s="20">
        <v>51.12120388393194</v>
      </c>
      <c r="G200" s="20">
        <v>51.089345092839075</v>
      </c>
    </row>
    <row r="201" spans="1:7">
      <c r="A201" t="s">
        <v>204</v>
      </c>
      <c r="B201" s="20"/>
      <c r="C201" s="118">
        <v>-10.267051541574581</v>
      </c>
      <c r="D201" s="118">
        <v>38.67202461470896</v>
      </c>
      <c r="E201" s="20">
        <v>44.574713566606768</v>
      </c>
      <c r="F201" s="20">
        <v>72.106265327643399</v>
      </c>
      <c r="G201" s="20">
        <v>55.07418195697268</v>
      </c>
    </row>
    <row r="202" spans="1:7">
      <c r="A202" t="s">
        <v>3</v>
      </c>
      <c r="B202" s="20"/>
      <c r="C202" s="118">
        <v>-1.7038146230064743</v>
      </c>
      <c r="D202" s="118">
        <v>-4.5683823034888205</v>
      </c>
      <c r="E202" s="20">
        <v>40.425026642308922</v>
      </c>
      <c r="F202" s="20">
        <v>62.296462957658797</v>
      </c>
      <c r="G202" s="20">
        <v>40.639904352037902</v>
      </c>
    </row>
    <row r="203" spans="1:7">
      <c r="A203" t="s">
        <v>450</v>
      </c>
      <c r="B203" s="20"/>
      <c r="C203" s="118">
        <v>88.8366393280549</v>
      </c>
      <c r="D203" s="118">
        <v>18.388397861643284</v>
      </c>
      <c r="E203" s="20">
        <v>54.080301733951103</v>
      </c>
      <c r="F203" s="20">
        <v>47.763307984050954</v>
      </c>
      <c r="G203" s="20">
        <v>55.902329196283176</v>
      </c>
    </row>
    <row r="204" spans="1:7">
      <c r="A204" t="s">
        <v>296</v>
      </c>
      <c r="B204" s="20"/>
      <c r="C204" s="118">
        <v>414.16254507605089</v>
      </c>
      <c r="D204" s="118">
        <v>326.37885267326084</v>
      </c>
      <c r="E204" s="20">
        <v>58.022171242743951</v>
      </c>
      <c r="F204" s="20">
        <v>69.451609007455062</v>
      </c>
      <c r="G204" s="20">
        <v>83.848933885620227</v>
      </c>
    </row>
    <row r="205" spans="1:7">
      <c r="A205" t="s">
        <v>254</v>
      </c>
      <c r="B205" s="20"/>
      <c r="C205" s="118">
        <v>-14.191983135194661</v>
      </c>
      <c r="D205" s="118">
        <v>13.321928254498729</v>
      </c>
      <c r="E205" s="20">
        <v>35.950682940832962</v>
      </c>
      <c r="F205" s="20">
        <v>49.083458386176801</v>
      </c>
      <c r="G205" s="20">
        <v>49.842422846968034</v>
      </c>
    </row>
    <row r="206" spans="1:7">
      <c r="A206" t="s">
        <v>741</v>
      </c>
      <c r="B206" s="20"/>
      <c r="C206" s="118">
        <v>-30.53658125723139</v>
      </c>
      <c r="D206" s="118">
        <v>15.444447534620682</v>
      </c>
      <c r="E206" s="20">
        <v>21.928079835474943</v>
      </c>
      <c r="F206" s="20">
        <v>50.189244949910588</v>
      </c>
      <c r="G206" s="20">
        <v>45.775558280009015</v>
      </c>
    </row>
    <row r="207" spans="1:7">
      <c r="A207" t="s">
        <v>212</v>
      </c>
      <c r="B207" s="20"/>
      <c r="C207" s="118">
        <v>4.2165415057117883</v>
      </c>
      <c r="D207" s="118">
        <v>-6.5886282356110826</v>
      </c>
      <c r="E207" s="20">
        <v>40.478525727147101</v>
      </c>
      <c r="F207" s="20">
        <v>26.134473582550807</v>
      </c>
      <c r="G207" s="20">
        <v>50.603153966854791</v>
      </c>
    </row>
    <row r="208" spans="1:7">
      <c r="A208" t="s">
        <v>137</v>
      </c>
      <c r="B208" s="20"/>
      <c r="C208" s="118">
        <v>-4.1514814543791401</v>
      </c>
      <c r="D208" s="118">
        <v>2.3592416556488294</v>
      </c>
      <c r="E208" s="20">
        <v>37.422831398441971</v>
      </c>
      <c r="F208" s="20">
        <v>49.180972792480851</v>
      </c>
      <c r="G208" s="20">
        <v>46.743532776429305</v>
      </c>
    </row>
    <row r="209" spans="1:7">
      <c r="A209" t="s">
        <v>4</v>
      </c>
      <c r="B209" s="20"/>
      <c r="C209" s="118">
        <v>4.9072539347562838</v>
      </c>
      <c r="D209" s="118">
        <v>28.41315172184359</v>
      </c>
      <c r="E209" s="20">
        <v>50.962896757368284</v>
      </c>
      <c r="F209" s="20">
        <v>54.964192016352328</v>
      </c>
      <c r="G209" s="20">
        <v>53.907578123276451</v>
      </c>
    </row>
    <row r="210" spans="1:7">
      <c r="A210" t="s">
        <v>318</v>
      </c>
      <c r="B210" s="20"/>
      <c r="C210" s="118">
        <v>-2.8693332607865463</v>
      </c>
      <c r="D210" s="118">
        <v>-2.5408026393432914</v>
      </c>
      <c r="E210" s="20">
        <v>36.545087487072962</v>
      </c>
      <c r="F210" s="20">
        <v>49.652451192051736</v>
      </c>
      <c r="G210" s="20">
        <v>39.60322894614351</v>
      </c>
    </row>
    <row r="211" spans="1:7">
      <c r="A211" t="s">
        <v>360</v>
      </c>
      <c r="B211" s="20"/>
      <c r="C211" s="118">
        <v>36.546864205958016</v>
      </c>
      <c r="D211" s="118">
        <v>39.1501587445849</v>
      </c>
      <c r="E211" s="20">
        <v>58.478459981238657</v>
      </c>
      <c r="F211" s="20">
        <v>51.806275040737297</v>
      </c>
      <c r="G211" s="20">
        <v>55.942527304643718</v>
      </c>
    </row>
    <row r="212" spans="1:7">
      <c r="A212" t="s">
        <v>520</v>
      </c>
      <c r="B212" s="20"/>
      <c r="C212" s="118">
        <v>-66.008873602803604</v>
      </c>
      <c r="D212" s="118"/>
      <c r="E212" s="20">
        <v>17.303002305856985</v>
      </c>
      <c r="F212" s="20">
        <v>30.415592408318226</v>
      </c>
      <c r="G212" s="20">
        <v>47.484162956490167</v>
      </c>
    </row>
    <row r="213" spans="1:7">
      <c r="A213" t="s">
        <v>288</v>
      </c>
      <c r="B213" s="20"/>
      <c r="C213" s="118">
        <v>-6.6764389789764156</v>
      </c>
      <c r="D213" s="118">
        <v>-5.5238683123643106</v>
      </c>
      <c r="E213" s="20">
        <v>52.837869747209901</v>
      </c>
      <c r="F213" s="20">
        <v>43.298325356985771</v>
      </c>
      <c r="G213" s="20">
        <v>43.001751895491303</v>
      </c>
    </row>
    <row r="214" spans="1:7">
      <c r="A214" t="s">
        <v>512</v>
      </c>
      <c r="B214" s="20"/>
      <c r="C214" s="118">
        <v>55.023845576045289</v>
      </c>
      <c r="D214" s="118">
        <v>275.88084699578076</v>
      </c>
      <c r="E214" s="20">
        <v>63.875219122795002</v>
      </c>
      <c r="F214" s="20">
        <v>60.267101805314191</v>
      </c>
      <c r="G214" s="20">
        <v>58.289077406333185</v>
      </c>
    </row>
    <row r="215" spans="1:7">
      <c r="A215" t="s">
        <v>474</v>
      </c>
      <c r="B215" s="20"/>
      <c r="C215" s="118">
        <v>-19.898438615752543</v>
      </c>
      <c r="D215" s="118">
        <v>6.0515514326187692</v>
      </c>
      <c r="E215" s="20">
        <v>23.151319784988331</v>
      </c>
      <c r="F215" s="20">
        <v>20.707188869080007</v>
      </c>
      <c r="G215" s="20">
        <v>41.405933939360416</v>
      </c>
    </row>
    <row r="216" spans="1:7">
      <c r="A216" t="s">
        <v>246</v>
      </c>
      <c r="B216" s="20"/>
      <c r="C216" s="118">
        <v>-57.321492631862156</v>
      </c>
      <c r="D216" s="118">
        <v>233.03298073721777</v>
      </c>
      <c r="E216" s="20">
        <v>51.153691106193925</v>
      </c>
      <c r="F216" s="20">
        <v>56.576105524192073</v>
      </c>
      <c r="G216" s="20">
        <v>54.771902310811932</v>
      </c>
    </row>
    <row r="217" spans="1:7">
      <c r="A217" t="s">
        <v>5</v>
      </c>
      <c r="B217" s="20"/>
      <c r="C217" s="118">
        <v>-24.564515457481235</v>
      </c>
      <c r="D217" s="118">
        <v>82.168074911351567</v>
      </c>
      <c r="E217" s="20">
        <v>42.436984985597235</v>
      </c>
      <c r="F217" s="20">
        <v>51.655982911704548</v>
      </c>
      <c r="G217" s="20">
        <v>55.594238300636924</v>
      </c>
    </row>
    <row r="218" spans="1:7">
      <c r="A218" t="s">
        <v>551</v>
      </c>
      <c r="B218" s="20"/>
      <c r="C218" s="118">
        <v>209.65642723889303</v>
      </c>
      <c r="D218" s="118"/>
      <c r="E218" s="20">
        <v>62.225630230549783</v>
      </c>
      <c r="F218" s="20">
        <v>46.336378456861617</v>
      </c>
      <c r="G218" s="20">
        <v>78.578194791083291</v>
      </c>
    </row>
    <row r="219" spans="1:7">
      <c r="A219" t="s">
        <v>198</v>
      </c>
      <c r="B219" s="20"/>
      <c r="C219" s="118">
        <v>-28.687979014597165</v>
      </c>
      <c r="D219" s="118">
        <v>-1.6634410359034923</v>
      </c>
      <c r="E219" s="20">
        <v>26.408907786740759</v>
      </c>
      <c r="F219" s="20">
        <v>44.052273597236628</v>
      </c>
      <c r="G219" s="20">
        <v>39.995922542085211</v>
      </c>
    </row>
    <row r="220" spans="1:7">
      <c r="A220" t="s">
        <v>294</v>
      </c>
      <c r="B220" s="20"/>
      <c r="C220" s="118">
        <v>-44.475610959204914</v>
      </c>
      <c r="D220" s="118">
        <v>174.44648581846479</v>
      </c>
      <c r="E220" s="20">
        <v>37.787780099582385</v>
      </c>
      <c r="F220" s="20">
        <v>59.824330603432202</v>
      </c>
      <c r="G220" s="20">
        <v>54.006946482677115</v>
      </c>
    </row>
    <row r="221" spans="1:7">
      <c r="A221" t="s">
        <v>247</v>
      </c>
      <c r="B221" s="20"/>
      <c r="C221" s="118">
        <v>482.05313268072189</v>
      </c>
      <c r="D221" s="118">
        <v>259.3005512991665</v>
      </c>
      <c r="E221" s="20">
        <v>90.012146547374229</v>
      </c>
      <c r="F221" s="20">
        <v>76.75784574390488</v>
      </c>
      <c r="G221" s="20">
        <v>77.514420381629961</v>
      </c>
    </row>
    <row r="222" spans="1:7">
      <c r="A222" t="s">
        <v>195</v>
      </c>
      <c r="B222" s="20"/>
      <c r="C222" s="118">
        <v>-99.900218731162624</v>
      </c>
      <c r="D222" s="118">
        <v>-28.863242632020985</v>
      </c>
      <c r="E222" s="20">
        <v>34.667858318696297</v>
      </c>
      <c r="F222" s="20">
        <v>37.929512396822318</v>
      </c>
      <c r="G222" s="20">
        <v>39.279169115739464</v>
      </c>
    </row>
    <row r="223" spans="1:7">
      <c r="A223" t="s">
        <v>444</v>
      </c>
      <c r="B223" s="20"/>
      <c r="C223" s="118">
        <v>18.807908116061611</v>
      </c>
      <c r="D223" s="118">
        <v>25.125682894865449</v>
      </c>
      <c r="E223" s="20">
        <v>62.871864779493336</v>
      </c>
      <c r="F223" s="20">
        <v>31.565895976934609</v>
      </c>
      <c r="G223" s="20">
        <v>62.542388579324331</v>
      </c>
    </row>
    <row r="224" spans="1:7">
      <c r="A224" t="s">
        <v>196</v>
      </c>
      <c r="B224" s="20"/>
      <c r="C224" s="118">
        <v>-113.53208896093804</v>
      </c>
      <c r="D224" s="118">
        <v>209.31370866447793</v>
      </c>
      <c r="E224" s="20">
        <v>40.040078417394199</v>
      </c>
      <c r="F224" s="20">
        <v>54.034442073672146</v>
      </c>
      <c r="G224" s="20">
        <v>52.55077635584923</v>
      </c>
    </row>
    <row r="225" spans="1:7">
      <c r="A225" t="s">
        <v>676</v>
      </c>
      <c r="B225" s="20"/>
      <c r="C225" s="118">
        <v>20.491768772654879</v>
      </c>
      <c r="D225" s="118">
        <v>71.396247277888207</v>
      </c>
      <c r="E225" s="20">
        <v>49.707837407619252</v>
      </c>
      <c r="F225" s="20">
        <v>37.5408719156991</v>
      </c>
      <c r="G225" s="20">
        <v>64.157756323735285</v>
      </c>
    </row>
    <row r="226" spans="1:7">
      <c r="A226" t="s">
        <v>112</v>
      </c>
      <c r="B226" s="20"/>
      <c r="C226" s="118">
        <v>8.3620314524709727</v>
      </c>
      <c r="D226" s="118">
        <v>54.373845729728671</v>
      </c>
      <c r="E226" s="20">
        <v>54.930330533152201</v>
      </c>
      <c r="F226" s="20">
        <v>46.005809946972974</v>
      </c>
      <c r="G226" s="20">
        <v>62.426226258183938</v>
      </c>
    </row>
    <row r="227" spans="1:7">
      <c r="A227" t="s">
        <v>746</v>
      </c>
      <c r="B227" s="20"/>
      <c r="C227" s="118">
        <v>24.224036763759642</v>
      </c>
      <c r="D227" s="118">
        <v>132.67537599043948</v>
      </c>
      <c r="E227" s="20">
        <v>50.283046332353429</v>
      </c>
      <c r="F227" s="20">
        <v>40.941373676375441</v>
      </c>
      <c r="G227" s="20">
        <v>61.663905953275048</v>
      </c>
    </row>
    <row r="228" spans="1:7">
      <c r="A228" t="s">
        <v>229</v>
      </c>
      <c r="B228" s="20"/>
      <c r="C228" s="118">
        <v>2.475714329287797</v>
      </c>
      <c r="D228" s="118">
        <v>132.00186735683388</v>
      </c>
      <c r="E228" s="20">
        <v>35.71705601088771</v>
      </c>
      <c r="F228" s="20">
        <v>58.9631350776245</v>
      </c>
      <c r="G228" s="20">
        <v>66.486591037547143</v>
      </c>
    </row>
    <row r="229" spans="1:7">
      <c r="A229" t="s">
        <v>747</v>
      </c>
      <c r="B229" s="20"/>
      <c r="C229" s="118">
        <v>52.043194755117952</v>
      </c>
      <c r="D229" s="118">
        <v>172.93313986504486</v>
      </c>
      <c r="E229" s="20">
        <v>51.978346913613457</v>
      </c>
      <c r="F229" s="20">
        <v>44.324934112278775</v>
      </c>
      <c r="G229" s="20">
        <v>61.944762677369106</v>
      </c>
    </row>
    <row r="230" spans="1:7">
      <c r="A230" t="s">
        <v>748</v>
      </c>
      <c r="B230" s="20"/>
      <c r="C230" s="118">
        <v>-6.1796581259536332</v>
      </c>
      <c r="D230" s="118">
        <v>4.9867721435386692</v>
      </c>
      <c r="E230" s="20">
        <v>37.603384634801877</v>
      </c>
      <c r="F230" s="20">
        <v>55.268497503070279</v>
      </c>
      <c r="G230" s="20">
        <v>48.296141404330697</v>
      </c>
    </row>
    <row r="231" spans="1:7">
      <c r="A231" t="s">
        <v>749</v>
      </c>
      <c r="B231" s="20"/>
      <c r="C231" s="118">
        <v>8.2211410368360216E-2</v>
      </c>
      <c r="D231" s="118">
        <v>-1.3001457007115524</v>
      </c>
      <c r="E231" s="20">
        <v>62.103336123385176</v>
      </c>
      <c r="F231" s="20">
        <v>47.914714705580536</v>
      </c>
      <c r="G231" s="20">
        <v>45.737849457093141</v>
      </c>
    </row>
    <row r="232" spans="1:7">
      <c r="A232" t="s">
        <v>239</v>
      </c>
      <c r="B232" s="20"/>
      <c r="C232" s="118">
        <v>-25.88006852500115</v>
      </c>
      <c r="D232" s="118">
        <v>51.90761880703036</v>
      </c>
      <c r="E232" s="20">
        <v>47.513432415159272</v>
      </c>
      <c r="F232" s="20">
        <v>63.210248684791715</v>
      </c>
      <c r="G232" s="20">
        <v>53.808126217974333</v>
      </c>
    </row>
    <row r="233" spans="1:7">
      <c r="A233" t="s">
        <v>1</v>
      </c>
      <c r="B233" s="20"/>
      <c r="C233" s="118">
        <v>-354.57908667700281</v>
      </c>
      <c r="D233" s="118">
        <v>-506.94201923395724</v>
      </c>
      <c r="E233" s="20">
        <v>35.235474527258887</v>
      </c>
      <c r="F233" s="20">
        <v>65.101482514814194</v>
      </c>
      <c r="G233" s="20">
        <v>37.737834097641368</v>
      </c>
    </row>
    <row r="234" spans="1:7">
      <c r="A234" t="s">
        <v>236</v>
      </c>
      <c r="B234" s="20"/>
      <c r="C234" s="118">
        <v>-2.2815970115572837</v>
      </c>
      <c r="D234" s="118">
        <v>-8.2709144904801271</v>
      </c>
      <c r="E234" s="20">
        <v>31.781273540174773</v>
      </c>
      <c r="F234" s="20">
        <v>49.845636444766519</v>
      </c>
      <c r="G234" s="20">
        <v>38.10319182398927</v>
      </c>
    </row>
    <row r="235" spans="1:7">
      <c r="A235" t="s">
        <v>259</v>
      </c>
      <c r="B235" s="20"/>
      <c r="C235" s="118">
        <v>455.07615910540096</v>
      </c>
      <c r="D235" s="118">
        <v>409.97547007183726</v>
      </c>
      <c r="E235" s="20">
        <v>75.023490232403233</v>
      </c>
      <c r="F235" s="20">
        <v>71.555691634019581</v>
      </c>
      <c r="G235" s="20">
        <v>73.749406468335891</v>
      </c>
    </row>
    <row r="236" spans="1:7">
      <c r="A236" t="s">
        <v>118</v>
      </c>
      <c r="B236" s="20"/>
      <c r="C236" s="118">
        <v>-7.7264878900894907</v>
      </c>
      <c r="D236" s="118">
        <v>-7.4241990298242833</v>
      </c>
      <c r="E236" s="20">
        <v>34.888249888999518</v>
      </c>
      <c r="F236" s="20">
        <v>38.435074249593143</v>
      </c>
      <c r="G236" s="20">
        <v>45.039842178072405</v>
      </c>
    </row>
    <row r="237" spans="1:7">
      <c r="A237" t="s">
        <v>750</v>
      </c>
      <c r="B237" s="20"/>
      <c r="C237" s="118">
        <v>-8.9312882481182854E-2</v>
      </c>
      <c r="D237" s="118">
        <v>8.8083856060293542</v>
      </c>
      <c r="E237" s="20">
        <v>45.065790525283205</v>
      </c>
      <c r="F237" s="20">
        <v>53.052366736668979</v>
      </c>
      <c r="G237" s="20">
        <v>65.251431915317795</v>
      </c>
    </row>
    <row r="238" spans="1:7">
      <c r="A238" t="s">
        <v>237</v>
      </c>
      <c r="B238" s="20"/>
      <c r="C238" s="118">
        <v>-116.91340547440461</v>
      </c>
      <c r="D238" s="118">
        <v>11.212985175614705</v>
      </c>
      <c r="E238" s="20">
        <v>28.499523836350285</v>
      </c>
      <c r="F238" s="20">
        <v>46.154704091622456</v>
      </c>
      <c r="G238" s="20">
        <v>41.962608755136358</v>
      </c>
    </row>
    <row r="239" spans="1:7">
      <c r="A239" t="s">
        <v>173</v>
      </c>
      <c r="B239" s="20"/>
      <c r="C239" s="118">
        <v>-3.6270929235639171</v>
      </c>
      <c r="D239" s="118">
        <v>-3.4445214493341236</v>
      </c>
      <c r="E239" s="20">
        <v>27.40572885397134</v>
      </c>
      <c r="F239" s="20">
        <v>44.383728354454554</v>
      </c>
      <c r="G239" s="20">
        <v>39.294279648031058</v>
      </c>
    </row>
    <row r="240" spans="1:7">
      <c r="A240" t="s">
        <v>753</v>
      </c>
      <c r="B240" s="20"/>
      <c r="C240" s="118">
        <v>-14.32365874041782</v>
      </c>
      <c r="D240" s="118">
        <v>33.663612105580256</v>
      </c>
      <c r="E240" s="20">
        <v>37.722328216791169</v>
      </c>
      <c r="F240" s="20">
        <v>68.670109019486873</v>
      </c>
      <c r="G240" s="20">
        <v>53.605953012770769</v>
      </c>
    </row>
    <row r="241" spans="1:7">
      <c r="A241" t="s">
        <v>754</v>
      </c>
      <c r="B241" s="20"/>
      <c r="C241" s="118">
        <v>-8.3643048895507022</v>
      </c>
      <c r="D241" s="118"/>
      <c r="E241" s="20">
        <v>35.79392252191343</v>
      </c>
      <c r="F241" s="20">
        <v>40.273226091228956</v>
      </c>
      <c r="G241" s="20"/>
    </row>
    <row r="242" spans="1:7">
      <c r="A242" t="s">
        <v>755</v>
      </c>
      <c r="B242" s="20"/>
      <c r="C242" s="118">
        <v>-1.475990558357434</v>
      </c>
      <c r="D242" s="118">
        <v>0.8118703304248287</v>
      </c>
      <c r="E242" s="20">
        <v>30.159026155205588</v>
      </c>
      <c r="F242" s="20">
        <v>49.76953482307372</v>
      </c>
      <c r="G242" s="20">
        <v>46.098946708271278</v>
      </c>
    </row>
    <row r="243" spans="1:7">
      <c r="A243" t="s">
        <v>146</v>
      </c>
      <c r="B243" s="20"/>
      <c r="C243" s="118">
        <v>-30.742075137740841</v>
      </c>
      <c r="D243" s="118">
        <v>4.1485765791787799</v>
      </c>
      <c r="E243" s="20">
        <v>41.462711147539707</v>
      </c>
      <c r="F243" s="20">
        <v>61.003294372284657</v>
      </c>
      <c r="G243" s="20">
        <v>47.996182217603398</v>
      </c>
    </row>
    <row r="244" spans="1:7">
      <c r="A244" t="s">
        <v>268</v>
      </c>
      <c r="B244" s="20"/>
      <c r="C244" s="118">
        <v>-8.3116563351825068</v>
      </c>
      <c r="D244" s="118">
        <v>-21.906510171626216</v>
      </c>
      <c r="E244" s="20">
        <v>32.434725878250973</v>
      </c>
      <c r="F244" s="20">
        <v>37.898874561620524</v>
      </c>
      <c r="G244" s="20">
        <v>32.128797050186805</v>
      </c>
    </row>
    <row r="245" spans="1:7">
      <c r="A245" t="s">
        <v>266</v>
      </c>
      <c r="B245" s="20"/>
      <c r="C245" s="118">
        <v>-29.383477862228062</v>
      </c>
      <c r="D245" s="118">
        <v>-78.526796286170111</v>
      </c>
      <c r="E245" s="20">
        <v>34.289466774918893</v>
      </c>
      <c r="F245" s="20">
        <v>44.919461626751151</v>
      </c>
      <c r="G245" s="20">
        <v>32.339605989192499</v>
      </c>
    </row>
    <row r="246" spans="1:7">
      <c r="A246" t="s">
        <v>28</v>
      </c>
      <c r="B246" s="20"/>
      <c r="C246" s="118">
        <v>-0.8615002366016089</v>
      </c>
      <c r="D246" s="118">
        <v>1.7929025906480356</v>
      </c>
      <c r="E246" s="20">
        <v>27.649364436193565</v>
      </c>
      <c r="F246" s="20">
        <v>53.538716806479449</v>
      </c>
      <c r="G246" s="20">
        <v>53.142558699589671</v>
      </c>
    </row>
    <row r="247" spans="1:7">
      <c r="A247" t="s">
        <v>132</v>
      </c>
      <c r="B247" s="20"/>
      <c r="C247" s="118">
        <v>33.484401177000649</v>
      </c>
      <c r="D247" s="118">
        <v>54.486514371664292</v>
      </c>
      <c r="E247" s="20">
        <v>41.803106697266827</v>
      </c>
      <c r="F247" s="20">
        <v>50.235152247843054</v>
      </c>
      <c r="G247" s="20">
        <v>65.544854416981849</v>
      </c>
    </row>
    <row r="248" spans="1:7">
      <c r="A248" t="s">
        <v>223</v>
      </c>
      <c r="B248" s="20"/>
      <c r="C248" s="118">
        <v>188.19642591458631</v>
      </c>
      <c r="D248" s="118">
        <v>466.3716926350952</v>
      </c>
      <c r="E248" s="20">
        <v>64.240420989665921</v>
      </c>
      <c r="F248" s="20">
        <v>53.078053321247161</v>
      </c>
      <c r="G248" s="20">
        <v>81.03659477954578</v>
      </c>
    </row>
    <row r="249" spans="1:7">
      <c r="A249" t="s">
        <v>759</v>
      </c>
      <c r="B249" s="20"/>
      <c r="C249" s="118">
        <v>-14.389551707775823</v>
      </c>
      <c r="D249" s="118">
        <v>31.353403268514128</v>
      </c>
      <c r="E249" s="20">
        <v>46.41317657339922</v>
      </c>
      <c r="F249" s="20">
        <v>70.158094150270983</v>
      </c>
      <c r="G249" s="20">
        <v>52.883692482392853</v>
      </c>
    </row>
    <row r="250" spans="1:7">
      <c r="A250" t="s">
        <v>340</v>
      </c>
      <c r="B250" s="20"/>
      <c r="C250" s="118">
        <v>-2.0899736489692522</v>
      </c>
      <c r="D250" s="118">
        <v>-1.9119325363759998</v>
      </c>
      <c r="E250" s="20">
        <v>55.46890012180296</v>
      </c>
      <c r="F250" s="20">
        <v>33.332797372882844</v>
      </c>
      <c r="G250" s="20">
        <v>50.148175112640658</v>
      </c>
    </row>
    <row r="251" spans="1:7">
      <c r="A251" t="s">
        <v>678</v>
      </c>
      <c r="B251" s="20"/>
      <c r="C251" s="118">
        <v>-27.589644981116237</v>
      </c>
      <c r="D251" s="118"/>
      <c r="E251" s="20">
        <v>30.036020193135169</v>
      </c>
      <c r="F251" s="20">
        <v>42.534442998676077</v>
      </c>
      <c r="G251" s="20"/>
    </row>
    <row r="252" spans="1:7">
      <c r="A252" t="s">
        <v>2135</v>
      </c>
      <c r="B252" s="20"/>
      <c r="C252" s="118">
        <v>-3.4683144902598162</v>
      </c>
      <c r="D252" s="118">
        <v>-3.2814868354605453</v>
      </c>
      <c r="E252" s="20">
        <v>25.594863534557845</v>
      </c>
      <c r="F252" s="20">
        <v>42.370741647297514</v>
      </c>
      <c r="G252" s="20">
        <v>35.609604188301986</v>
      </c>
    </row>
    <row r="253" spans="1:7">
      <c r="A253" t="s">
        <v>339</v>
      </c>
      <c r="B253" s="20"/>
      <c r="C253" s="118">
        <v>-5.618541194897908</v>
      </c>
      <c r="D253" s="118">
        <v>19.252413188049431</v>
      </c>
      <c r="E253" s="20">
        <v>63.354583275951796</v>
      </c>
      <c r="F253" s="20">
        <v>73.624697370502105</v>
      </c>
      <c r="G253" s="20">
        <v>53.377584635523867</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0B36CD-7B35-4767-99DE-FF1731CB04CC}">
  <sheetPr codeName="Sayfa11"/>
  <dimension ref="A1:O2"/>
  <sheetViews>
    <sheetView workbookViewId="0">
      <pane ySplit="1" topLeftCell="A2" activePane="bottomLeft" state="frozen"/>
      <selection pane="bottomLeft" activeCell="A2" sqref="A2"/>
    </sheetView>
  </sheetViews>
  <sheetFormatPr defaultRowHeight="15"/>
  <cols>
    <col min="1" max="1" width="7.28515625" bestFit="1" customWidth="1"/>
    <col min="2" max="2" width="7.85546875" bestFit="1" customWidth="1"/>
    <col min="3" max="3" width="6.5703125" bestFit="1" customWidth="1"/>
    <col min="4" max="4" width="6.7109375" bestFit="1" customWidth="1"/>
    <col min="5" max="7" width="8.140625" bestFit="1" customWidth="1"/>
    <col min="8" max="8" width="9.28515625" bestFit="1" customWidth="1"/>
    <col min="9" max="9" width="8" bestFit="1" customWidth="1"/>
    <col min="10" max="10" width="5.42578125" bestFit="1" customWidth="1"/>
    <col min="11" max="11" width="5.5703125" bestFit="1" customWidth="1"/>
    <col min="12" max="12" width="6.140625" bestFit="1" customWidth="1"/>
    <col min="13" max="13" width="7.42578125" bestFit="1" customWidth="1"/>
    <col min="14" max="14" width="6.85546875" bestFit="1" customWidth="1"/>
    <col min="15" max="15" width="5.42578125" bestFit="1" customWidth="1"/>
    <col min="16" max="16" width="7.5703125" bestFit="1" customWidth="1"/>
    <col min="17" max="17" width="5.85546875" bestFit="1" customWidth="1"/>
  </cols>
  <sheetData>
    <row r="1" spans="1:15" ht="30" customHeight="1">
      <c r="A1" t="s">
        <v>2134</v>
      </c>
      <c r="B1" t="s">
        <v>2136</v>
      </c>
      <c r="C1" t="s">
        <v>2137</v>
      </c>
      <c r="D1" t="s">
        <v>2138</v>
      </c>
      <c r="E1" t="s">
        <v>2156</v>
      </c>
      <c r="F1" t="s">
        <v>2140</v>
      </c>
      <c r="G1" t="s">
        <v>2141</v>
      </c>
      <c r="H1" t="s">
        <v>2142</v>
      </c>
      <c r="I1" t="s">
        <v>2143</v>
      </c>
      <c r="J1" t="s">
        <v>2144</v>
      </c>
      <c r="K1" t="s">
        <v>2145</v>
      </c>
      <c r="L1" t="s">
        <v>2146</v>
      </c>
      <c r="M1" s="162" t="s">
        <v>2165</v>
      </c>
      <c r="N1" s="163" t="s">
        <v>2166</v>
      </c>
      <c r="O1" s="164" t="s">
        <v>2176</v>
      </c>
    </row>
    <row r="2" spans="1:15">
      <c r="M2" s="20"/>
      <c r="N2" s="20"/>
      <c r="O2" s="20"/>
    </row>
  </sheetData>
  <sortState xmlns:xlrd2="http://schemas.microsoft.com/office/spreadsheetml/2017/richdata2" ref="A2:L7">
    <sortCondition descending="1" ref="L2"/>
  </sortState>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ayfa1"/>
  <dimension ref="A1:E39"/>
  <sheetViews>
    <sheetView topLeftCell="A3" workbookViewId="0">
      <pane xSplit="2" ySplit="14" topLeftCell="C17" activePane="bottomRight" state="frozen"/>
      <selection activeCell="A3" sqref="A3"/>
      <selection pane="topRight" activeCell="C3" sqref="C3"/>
      <selection pane="bottomLeft" activeCell="A17" sqref="A17"/>
      <selection pane="bottomRight" activeCell="A2" sqref="A2"/>
    </sheetView>
  </sheetViews>
  <sheetFormatPr defaultRowHeight="15"/>
  <cols>
    <col min="1" max="1" width="58.140625" customWidth="1"/>
    <col min="2" max="2" width="90.42578125" customWidth="1"/>
    <col min="3" max="3" width="23.140625" customWidth="1"/>
    <col min="4" max="4" width="12" customWidth="1"/>
    <col min="5" max="5" width="17" customWidth="1"/>
  </cols>
  <sheetData>
    <row r="1" spans="1:5" ht="18.75">
      <c r="A1" s="245"/>
      <c r="B1" s="246"/>
      <c r="C1" s="246"/>
      <c r="D1" s="246"/>
      <c r="E1" s="246"/>
    </row>
    <row r="2" spans="1:5" ht="18.75">
      <c r="A2" s="2" t="s">
        <v>556</v>
      </c>
      <c r="B2" s="1" t="s">
        <v>557</v>
      </c>
      <c r="C2" s="1"/>
      <c r="D2" s="1"/>
      <c r="E2" s="1"/>
    </row>
    <row r="3" spans="1:5" ht="18.75">
      <c r="A3" s="3" t="s">
        <v>558</v>
      </c>
      <c r="B3" s="4" t="s">
        <v>559</v>
      </c>
      <c r="C3" s="5"/>
      <c r="D3" s="6"/>
      <c r="E3" s="7"/>
    </row>
    <row r="4" spans="1:5" ht="18.75">
      <c r="A4" s="3" t="s">
        <v>560</v>
      </c>
      <c r="B4" s="4" t="s">
        <v>561</v>
      </c>
      <c r="C4" s="5"/>
      <c r="D4" s="6"/>
      <c r="E4" s="7"/>
    </row>
    <row r="5" spans="1:5" ht="18.75">
      <c r="A5" s="3" t="s">
        <v>562</v>
      </c>
      <c r="B5" s="8" t="s">
        <v>563</v>
      </c>
      <c r="C5" s="5"/>
      <c r="D5" s="6"/>
      <c r="E5" s="7"/>
    </row>
    <row r="6" spans="1:5" ht="18.75">
      <c r="A6" s="3" t="s">
        <v>564</v>
      </c>
      <c r="B6" s="8" t="s">
        <v>565</v>
      </c>
      <c r="C6" s="5"/>
      <c r="D6" s="6"/>
      <c r="E6" s="7"/>
    </row>
    <row r="7" spans="1:5" ht="18.75">
      <c r="A7" s="3" t="s">
        <v>566</v>
      </c>
      <c r="B7" s="8" t="s">
        <v>567</v>
      </c>
      <c r="C7" s="5"/>
      <c r="D7" s="6"/>
      <c r="E7" s="7"/>
    </row>
    <row r="8" spans="1:5" ht="18.75">
      <c r="A8" s="3"/>
      <c r="B8" s="8"/>
      <c r="C8" s="5"/>
      <c r="D8" s="6"/>
      <c r="E8" s="7"/>
    </row>
    <row r="9" spans="1:5" ht="18.75">
      <c r="A9" s="9" t="s">
        <v>568</v>
      </c>
      <c r="B9" s="8"/>
      <c r="C9" s="5"/>
      <c r="D9" s="6"/>
      <c r="E9" s="7"/>
    </row>
    <row r="10" spans="1:5" ht="18.75">
      <c r="A10" s="3" t="s">
        <v>569</v>
      </c>
      <c r="B10" s="8" t="s">
        <v>570</v>
      </c>
      <c r="C10" s="5"/>
      <c r="D10" s="6"/>
      <c r="E10" s="7"/>
    </row>
    <row r="11" spans="1:5" ht="18.75">
      <c r="A11" s="3" t="s">
        <v>571</v>
      </c>
      <c r="B11" s="8" t="s">
        <v>572</v>
      </c>
      <c r="C11" s="5"/>
      <c r="D11" s="6"/>
      <c r="E11" s="7"/>
    </row>
    <row r="12" spans="1:5" ht="18.75">
      <c r="A12" s="3" t="s">
        <v>573</v>
      </c>
      <c r="B12" s="8" t="s">
        <v>574</v>
      </c>
      <c r="C12" s="5"/>
      <c r="D12" s="6"/>
      <c r="E12" s="7"/>
    </row>
    <row r="13" spans="1:5" ht="18.75">
      <c r="A13" s="3"/>
      <c r="B13" s="8"/>
      <c r="C13" s="5"/>
      <c r="D13" s="6"/>
      <c r="E13" s="7"/>
    </row>
    <row r="14" spans="1:5" ht="18.75">
      <c r="A14" s="10" t="s">
        <v>575</v>
      </c>
      <c r="B14" s="3"/>
      <c r="C14" s="5"/>
      <c r="D14" s="6"/>
      <c r="E14" s="7"/>
    </row>
    <row r="15" spans="1:5" ht="18.75">
      <c r="A15" s="3" t="s">
        <v>576</v>
      </c>
      <c r="B15" s="8" t="s">
        <v>577</v>
      </c>
      <c r="C15" s="5"/>
      <c r="D15" s="6"/>
      <c r="E15" s="7"/>
    </row>
    <row r="16" spans="1:5" ht="18.75">
      <c r="A16" s="3" t="s">
        <v>578</v>
      </c>
      <c r="B16" s="8" t="s">
        <v>579</v>
      </c>
      <c r="C16" s="5"/>
      <c r="D16" s="6"/>
      <c r="E16" s="7"/>
    </row>
    <row r="17" spans="1:5" ht="18.75">
      <c r="A17" s="3"/>
      <c r="B17" s="8"/>
      <c r="C17" s="5"/>
      <c r="D17" s="6"/>
      <c r="E17" s="7"/>
    </row>
    <row r="18" spans="1:5" ht="18.75">
      <c r="A18" s="10" t="s">
        <v>580</v>
      </c>
      <c r="B18" s="8"/>
      <c r="C18" s="5"/>
      <c r="D18" s="6"/>
      <c r="E18" s="7"/>
    </row>
    <row r="19" spans="1:5" ht="18.75">
      <c r="A19" s="3" t="s">
        <v>581</v>
      </c>
      <c r="B19" s="8" t="s">
        <v>582</v>
      </c>
      <c r="C19" s="5"/>
      <c r="D19" s="6"/>
      <c r="E19" s="7"/>
    </row>
    <row r="20" spans="1:5" ht="18.75">
      <c r="A20" s="11" t="s">
        <v>583</v>
      </c>
      <c r="B20" s="8" t="s">
        <v>584</v>
      </c>
      <c r="C20" s="5"/>
      <c r="D20" s="6"/>
      <c r="E20" s="7"/>
    </row>
    <row r="21" spans="1:5" ht="18.75">
      <c r="A21" s="11" t="s">
        <v>585</v>
      </c>
      <c r="B21" s="8" t="s">
        <v>586</v>
      </c>
      <c r="C21" s="5"/>
      <c r="D21" s="6"/>
      <c r="E21" s="7"/>
    </row>
    <row r="22" spans="1:5" ht="18.75">
      <c r="A22" s="11"/>
      <c r="B22" s="8"/>
      <c r="C22" s="5"/>
      <c r="D22" s="6"/>
      <c r="E22" s="7"/>
    </row>
    <row r="23" spans="1:5" ht="18.75">
      <c r="A23" s="10" t="s">
        <v>587</v>
      </c>
      <c r="B23" s="8" t="s">
        <v>588</v>
      </c>
      <c r="C23" s="5"/>
      <c r="D23" s="6"/>
      <c r="E23" s="7"/>
    </row>
    <row r="24" spans="1:5" ht="18.75">
      <c r="A24" s="10" t="s">
        <v>589</v>
      </c>
      <c r="B24" s="8" t="s">
        <v>590</v>
      </c>
      <c r="C24" s="5"/>
      <c r="D24" s="6"/>
      <c r="E24" s="7"/>
    </row>
    <row r="25" spans="1:5" ht="18.75">
      <c r="A25" s="3"/>
      <c r="B25" s="8"/>
      <c r="C25" s="5"/>
      <c r="D25" s="6"/>
      <c r="E25" s="7"/>
    </row>
    <row r="26" spans="1:5" ht="18.75">
      <c r="A26" s="10" t="s">
        <v>591</v>
      </c>
      <c r="B26" s="8" t="s">
        <v>592</v>
      </c>
      <c r="C26" s="5"/>
      <c r="D26" s="6"/>
      <c r="E26" s="7"/>
    </row>
    <row r="27" spans="1:5" ht="18.75">
      <c r="A27" s="10" t="s">
        <v>593</v>
      </c>
      <c r="B27" s="8" t="s">
        <v>594</v>
      </c>
      <c r="C27" s="5"/>
      <c r="D27" s="6"/>
      <c r="E27" s="7"/>
    </row>
    <row r="28" spans="1:5" ht="18.75">
      <c r="A28" s="3"/>
      <c r="B28" s="8"/>
      <c r="C28" s="5"/>
      <c r="D28" s="6"/>
      <c r="E28" s="7"/>
    </row>
    <row r="29" spans="1:5" ht="18.75">
      <c r="A29" s="10" t="s">
        <v>595</v>
      </c>
      <c r="B29" s="8" t="s">
        <v>596</v>
      </c>
      <c r="C29" s="5"/>
      <c r="D29" s="6"/>
      <c r="E29" s="7"/>
    </row>
    <row r="30" spans="1:5" ht="18.75">
      <c r="A30" s="10" t="s">
        <v>597</v>
      </c>
      <c r="B30" s="8" t="s">
        <v>598</v>
      </c>
      <c r="C30" s="5"/>
      <c r="D30" s="6"/>
      <c r="E30" s="7"/>
    </row>
    <row r="31" spans="1:5" ht="18.75">
      <c r="A31" s="3"/>
      <c r="B31" s="8"/>
      <c r="C31" s="5"/>
      <c r="D31" s="6"/>
      <c r="E31" s="7"/>
    </row>
    <row r="32" spans="1:5" ht="18.75">
      <c r="A32" s="10" t="s">
        <v>599</v>
      </c>
      <c r="B32" s="8" t="s">
        <v>600</v>
      </c>
      <c r="C32" s="5"/>
      <c r="D32" s="6"/>
      <c r="E32" s="7"/>
    </row>
    <row r="33" spans="1:5" ht="18.75">
      <c r="A33" s="10" t="s">
        <v>601</v>
      </c>
      <c r="B33" s="8" t="s">
        <v>602</v>
      </c>
      <c r="C33" s="5"/>
      <c r="D33" s="6"/>
      <c r="E33" s="7"/>
    </row>
    <row r="34" spans="1:5"/>
    <row r="39" spans="1:5">
      <c r="C39" s="12"/>
    </row>
  </sheetData>
  <mergeCells count="1">
    <mergeCell ref="A1:E1"/>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Check Box 1">
              <controlPr defaultSize="0" autoFill="0" autoLine="0" autoPict="0">
                <anchor moveWithCells="1">
                  <from>
                    <xdr:col>2</xdr:col>
                    <xdr:colOff>533400</xdr:colOff>
                    <xdr:row>2</xdr:row>
                    <xdr:rowOff>9525</xdr:rowOff>
                  </from>
                  <to>
                    <xdr:col>2</xdr:col>
                    <xdr:colOff>1524000</xdr:colOff>
                    <xdr:row>3</xdr:row>
                    <xdr:rowOff>219075</xdr:rowOff>
                  </to>
                </anchor>
              </controlPr>
            </control>
          </mc:Choice>
        </mc:AlternateContent>
        <mc:AlternateContent xmlns:mc="http://schemas.openxmlformats.org/markup-compatibility/2006">
          <mc:Choice Requires="x14">
            <control shapeId="1026" r:id="rId5" name="Check Box 2">
              <controlPr defaultSize="0" autoFill="0" autoLine="0" autoPict="0">
                <anchor moveWithCells="1">
                  <from>
                    <xdr:col>2</xdr:col>
                    <xdr:colOff>533400</xdr:colOff>
                    <xdr:row>4</xdr:row>
                    <xdr:rowOff>9525</xdr:rowOff>
                  </from>
                  <to>
                    <xdr:col>2</xdr:col>
                    <xdr:colOff>1524000</xdr:colOff>
                    <xdr:row>5</xdr:row>
                    <xdr:rowOff>28575</xdr:rowOff>
                  </to>
                </anchor>
              </controlPr>
            </control>
          </mc:Choice>
        </mc:AlternateContent>
        <mc:AlternateContent xmlns:mc="http://schemas.openxmlformats.org/markup-compatibility/2006">
          <mc:Choice Requires="x14">
            <control shapeId="1027" r:id="rId6" name="Check Box 3">
              <controlPr defaultSize="0" autoFill="0" autoLine="0" autoPict="0">
                <anchor moveWithCells="1">
                  <from>
                    <xdr:col>2</xdr:col>
                    <xdr:colOff>533400</xdr:colOff>
                    <xdr:row>5</xdr:row>
                    <xdr:rowOff>9525</xdr:rowOff>
                  </from>
                  <to>
                    <xdr:col>2</xdr:col>
                    <xdr:colOff>1524000</xdr:colOff>
                    <xdr:row>6</xdr:row>
                    <xdr:rowOff>28575</xdr:rowOff>
                  </to>
                </anchor>
              </controlPr>
            </control>
          </mc:Choice>
        </mc:AlternateContent>
        <mc:AlternateContent xmlns:mc="http://schemas.openxmlformats.org/markup-compatibility/2006">
          <mc:Choice Requires="x14">
            <control shapeId="1028" r:id="rId7" name="Check Box 4">
              <controlPr defaultSize="0" autoFill="0" autoLine="0" autoPict="0">
                <anchor moveWithCells="1">
                  <from>
                    <xdr:col>2</xdr:col>
                    <xdr:colOff>533400</xdr:colOff>
                    <xdr:row>6</xdr:row>
                    <xdr:rowOff>9525</xdr:rowOff>
                  </from>
                  <to>
                    <xdr:col>2</xdr:col>
                    <xdr:colOff>1524000</xdr:colOff>
                    <xdr:row>7</xdr:row>
                    <xdr:rowOff>28575</xdr:rowOff>
                  </to>
                </anchor>
              </controlPr>
            </control>
          </mc:Choice>
        </mc:AlternateContent>
        <mc:AlternateContent xmlns:mc="http://schemas.openxmlformats.org/markup-compatibility/2006">
          <mc:Choice Requires="x14">
            <control shapeId="1029" r:id="rId8" name="Check Box 5">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030" r:id="rId9" name="Check Box 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1" r:id="rId10" name="Check Box 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2" r:id="rId11" name="Check Box 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3" r:id="rId12" name="Check Box 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4" r:id="rId13" name="Check Box 1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5" r:id="rId14" name="Check Box 1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6" r:id="rId15" name="Check Box 1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7" r:id="rId16" name="Check Box 1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8" r:id="rId17" name="Check Box 1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9" r:id="rId18" name="Check Box 1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0" r:id="rId19" name="Check Box 1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1" r:id="rId20" name="Check Box 1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2" r:id="rId21" name="Check Box 18">
              <controlPr defaultSize="0" autoFill="0" autoLine="0" autoPict="0">
                <anchor moveWithCells="1">
                  <from>
                    <xdr:col>4</xdr:col>
                    <xdr:colOff>238125</xdr:colOff>
                    <xdr:row>2</xdr:row>
                    <xdr:rowOff>19050</xdr:rowOff>
                  </from>
                  <to>
                    <xdr:col>5</xdr:col>
                    <xdr:colOff>95250</xdr:colOff>
                    <xdr:row>3</xdr:row>
                    <xdr:rowOff>228600</xdr:rowOff>
                  </to>
                </anchor>
              </controlPr>
            </control>
          </mc:Choice>
        </mc:AlternateContent>
        <mc:AlternateContent xmlns:mc="http://schemas.openxmlformats.org/markup-compatibility/2006">
          <mc:Choice Requires="x14">
            <control shapeId="1043" r:id="rId22" name="Check Box 19">
              <controlPr defaultSize="0" autoFill="0" autoLine="0" autoPict="0">
                <anchor moveWithCells="1">
                  <from>
                    <xdr:col>4</xdr:col>
                    <xdr:colOff>238125</xdr:colOff>
                    <xdr:row>4</xdr:row>
                    <xdr:rowOff>19050</xdr:rowOff>
                  </from>
                  <to>
                    <xdr:col>5</xdr:col>
                    <xdr:colOff>95250</xdr:colOff>
                    <xdr:row>5</xdr:row>
                    <xdr:rowOff>38100</xdr:rowOff>
                  </to>
                </anchor>
              </controlPr>
            </control>
          </mc:Choice>
        </mc:AlternateContent>
        <mc:AlternateContent xmlns:mc="http://schemas.openxmlformats.org/markup-compatibility/2006">
          <mc:Choice Requires="x14">
            <control shapeId="1044" r:id="rId23" name="Check Box 20">
              <controlPr defaultSize="0" autoFill="0" autoLine="0" autoPict="0">
                <anchor moveWithCells="1">
                  <from>
                    <xdr:col>4</xdr:col>
                    <xdr:colOff>238125</xdr:colOff>
                    <xdr:row>5</xdr:row>
                    <xdr:rowOff>19050</xdr:rowOff>
                  </from>
                  <to>
                    <xdr:col>5</xdr:col>
                    <xdr:colOff>95250</xdr:colOff>
                    <xdr:row>6</xdr:row>
                    <xdr:rowOff>38100</xdr:rowOff>
                  </to>
                </anchor>
              </controlPr>
            </control>
          </mc:Choice>
        </mc:AlternateContent>
        <mc:AlternateContent xmlns:mc="http://schemas.openxmlformats.org/markup-compatibility/2006">
          <mc:Choice Requires="x14">
            <control shapeId="1045" r:id="rId24" name="Check Box 21">
              <controlPr defaultSize="0" autoFill="0" autoLine="0" autoPict="0">
                <anchor moveWithCells="1">
                  <from>
                    <xdr:col>4</xdr:col>
                    <xdr:colOff>238125</xdr:colOff>
                    <xdr:row>6</xdr:row>
                    <xdr:rowOff>19050</xdr:rowOff>
                  </from>
                  <to>
                    <xdr:col>5</xdr:col>
                    <xdr:colOff>95250</xdr:colOff>
                    <xdr:row>7</xdr:row>
                    <xdr:rowOff>38100</xdr:rowOff>
                  </to>
                </anchor>
              </controlPr>
            </control>
          </mc:Choice>
        </mc:AlternateContent>
        <mc:AlternateContent xmlns:mc="http://schemas.openxmlformats.org/markup-compatibility/2006">
          <mc:Choice Requires="x14">
            <control shapeId="1046" r:id="rId25" name="Check Box 22">
              <controlPr defaultSize="0" autoFill="0" autoLine="0" autoPict="0">
                <anchor moveWithCells="1">
                  <from>
                    <xdr:col>4</xdr:col>
                    <xdr:colOff>238125</xdr:colOff>
                    <xdr:row>25</xdr:row>
                    <xdr:rowOff>19050</xdr:rowOff>
                  </from>
                  <to>
                    <xdr:col>5</xdr:col>
                    <xdr:colOff>95250</xdr:colOff>
                    <xdr:row>26</xdr:row>
                    <xdr:rowOff>38100</xdr:rowOff>
                  </to>
                </anchor>
              </controlPr>
            </control>
          </mc:Choice>
        </mc:AlternateContent>
        <mc:AlternateContent xmlns:mc="http://schemas.openxmlformats.org/markup-compatibility/2006">
          <mc:Choice Requires="x14">
            <control shapeId="1047" r:id="rId26" name="Check Box 23">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48" r:id="rId27" name="Check Box 24">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49" r:id="rId28" name="Check Box 25">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0" r:id="rId29" name="Check Box 26">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1" r:id="rId30" name="Check Box 27">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2" r:id="rId31" name="Check Box 28">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3" r:id="rId32" name="Check Box 29">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4" r:id="rId33" name="Check Box 30">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5" r:id="rId34" name="Check Box 31">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6" r:id="rId35" name="Check Box 32">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7" r:id="rId36" name="Check Box 33">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58" r:id="rId37" name="Check Box 3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59" r:id="rId38" name="Check Box 35">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60" r:id="rId39" name="Check Box 36">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61" r:id="rId40" name="Check Box 37">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62" r:id="rId41" name="Check Box 3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3" r:id="rId42" name="Check Box 3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4" r:id="rId43" name="Check Box 4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5" r:id="rId44" name="Check Box 4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6" r:id="rId45" name="Check Box 4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7" r:id="rId46" name="Check Box 4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8" r:id="rId47" name="Check Box 4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9" r:id="rId48" name="Check Box 4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0" r:id="rId49" name="Check Box 4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1" r:id="rId50" name="Check Box 47">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72" r:id="rId51" name="Check Box 4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73" r:id="rId52" name="Check Box 49">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74" r:id="rId53" name="Check Box 50">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75" r:id="rId54" name="Check Box 5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6" r:id="rId55" name="Check Box 52">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077" r:id="rId56" name="Check Box 53">
              <controlPr defaultSize="0" autoFill="0" autoLine="0" autoPict="0">
                <anchor moveWithCells="1">
                  <from>
                    <xdr:col>4</xdr:col>
                    <xdr:colOff>238125</xdr:colOff>
                    <xdr:row>25</xdr:row>
                    <xdr:rowOff>19050</xdr:rowOff>
                  </from>
                  <to>
                    <xdr:col>5</xdr:col>
                    <xdr:colOff>95250</xdr:colOff>
                    <xdr:row>26</xdr:row>
                    <xdr:rowOff>38100</xdr:rowOff>
                  </to>
                </anchor>
              </controlPr>
            </control>
          </mc:Choice>
        </mc:AlternateContent>
        <mc:AlternateContent xmlns:mc="http://schemas.openxmlformats.org/markup-compatibility/2006">
          <mc:Choice Requires="x14">
            <control shapeId="1078" r:id="rId57" name="Check Box 5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79" r:id="rId58" name="Check Box 55">
              <controlPr defaultSize="0" autoFill="0" autoLine="0" autoPict="0">
                <anchor moveWithCells="1">
                  <from>
                    <xdr:col>4</xdr:col>
                    <xdr:colOff>238125</xdr:colOff>
                    <xdr:row>28</xdr:row>
                    <xdr:rowOff>0</xdr:rowOff>
                  </from>
                  <to>
                    <xdr:col>5</xdr:col>
                    <xdr:colOff>95250</xdr:colOff>
                    <xdr:row>29</xdr:row>
                    <xdr:rowOff>19050</xdr:rowOff>
                  </to>
                </anchor>
              </controlPr>
            </control>
          </mc:Choice>
        </mc:AlternateContent>
        <mc:AlternateContent xmlns:mc="http://schemas.openxmlformats.org/markup-compatibility/2006">
          <mc:Choice Requires="x14">
            <control shapeId="1080" r:id="rId59" name="Check Box 56">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81" r:id="rId60" name="Check Box 57">
              <controlPr defaultSize="0" autoFill="0" autoLine="0" autoPict="0">
                <anchor moveWithCells="1">
                  <from>
                    <xdr:col>4</xdr:col>
                    <xdr:colOff>238125</xdr:colOff>
                    <xdr:row>28</xdr:row>
                    <xdr:rowOff>0</xdr:rowOff>
                  </from>
                  <to>
                    <xdr:col>5</xdr:col>
                    <xdr:colOff>95250</xdr:colOff>
                    <xdr:row>29</xdr:row>
                    <xdr:rowOff>19050</xdr:rowOff>
                  </to>
                </anchor>
              </controlPr>
            </control>
          </mc:Choice>
        </mc:AlternateContent>
        <mc:AlternateContent xmlns:mc="http://schemas.openxmlformats.org/markup-compatibility/2006">
          <mc:Choice Requires="x14">
            <control shapeId="1082" r:id="rId61" name="Check Box 5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83" r:id="rId62" name="Check Box 59">
              <controlPr defaultSize="0" autoFill="0" autoLine="0" autoPict="0">
                <anchor moveWithCells="1">
                  <from>
                    <xdr:col>4</xdr:col>
                    <xdr:colOff>238125</xdr:colOff>
                    <xdr:row>28</xdr:row>
                    <xdr:rowOff>19050</xdr:rowOff>
                  </from>
                  <to>
                    <xdr:col>5</xdr:col>
                    <xdr:colOff>95250</xdr:colOff>
                    <xdr:row>29</xdr:row>
                    <xdr:rowOff>38100</xdr:rowOff>
                  </to>
                </anchor>
              </controlPr>
            </control>
          </mc:Choice>
        </mc:AlternateContent>
        <mc:AlternateContent xmlns:mc="http://schemas.openxmlformats.org/markup-compatibility/2006">
          <mc:Choice Requires="x14">
            <control shapeId="1084" r:id="rId63" name="Check Box 60">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85" r:id="rId64" name="Check Box 61">
              <controlPr defaultSize="0" autoFill="0" autoLine="0" autoPict="0">
                <anchor moveWithCells="1">
                  <from>
                    <xdr:col>4</xdr:col>
                    <xdr:colOff>238125</xdr:colOff>
                    <xdr:row>31</xdr:row>
                    <xdr:rowOff>19050</xdr:rowOff>
                  </from>
                  <to>
                    <xdr:col>5</xdr:col>
                    <xdr:colOff>95250</xdr:colOff>
                    <xdr:row>32</xdr:row>
                    <xdr:rowOff>38100</xdr:rowOff>
                  </to>
                </anchor>
              </controlPr>
            </control>
          </mc:Choice>
        </mc:AlternateContent>
        <mc:AlternateContent xmlns:mc="http://schemas.openxmlformats.org/markup-compatibility/2006">
          <mc:Choice Requires="x14">
            <control shapeId="1086" r:id="rId65" name="Check Box 62">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87" r:id="rId66" name="Check Box 63">
              <controlPr defaultSize="0" autoFill="0" autoLine="0" autoPict="0">
                <anchor moveWithCells="1">
                  <from>
                    <xdr:col>4</xdr:col>
                    <xdr:colOff>238125</xdr:colOff>
                    <xdr:row>32</xdr:row>
                    <xdr:rowOff>19050</xdr:rowOff>
                  </from>
                  <to>
                    <xdr:col>5</xdr:col>
                    <xdr:colOff>95250</xdr:colOff>
                    <xdr:row>33</xdr:row>
                    <xdr:rowOff>38100</xdr:rowOff>
                  </to>
                </anchor>
              </controlPr>
            </control>
          </mc:Choice>
        </mc:AlternateContent>
        <mc:AlternateContent xmlns:mc="http://schemas.openxmlformats.org/markup-compatibility/2006">
          <mc:Choice Requires="x14">
            <control shapeId="1088" r:id="rId67" name="Check Box 6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89" r:id="rId68" name="Check Box 65">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0" r:id="rId69" name="Check Box 6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1" r:id="rId70" name="Check Box 67">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2" r:id="rId71" name="Check Box 6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3" r:id="rId72" name="Check Box 69">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4" r:id="rId73" name="Check Box 7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5" r:id="rId74" name="Check Box 71">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6" r:id="rId75" name="Check Box 7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7" r:id="rId76" name="Check Box 73">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8" r:id="rId77" name="Check Box 7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9" r:id="rId78" name="Check Box 75">
              <controlPr defaultSize="0" autoFill="0" autoLine="0" autoPict="0">
                <anchor moveWithCells="1">
                  <from>
                    <xdr:col>3</xdr:col>
                    <xdr:colOff>133350</xdr:colOff>
                    <xdr:row>2</xdr:row>
                    <xdr:rowOff>9525</xdr:rowOff>
                  </from>
                  <to>
                    <xdr:col>4</xdr:col>
                    <xdr:colOff>114300</xdr:colOff>
                    <xdr:row>3</xdr:row>
                    <xdr:rowOff>209550</xdr:rowOff>
                  </to>
                </anchor>
              </controlPr>
            </control>
          </mc:Choice>
        </mc:AlternateContent>
        <mc:AlternateContent xmlns:mc="http://schemas.openxmlformats.org/markup-compatibility/2006">
          <mc:Choice Requires="x14">
            <control shapeId="1100" r:id="rId79" name="Check Box 76">
              <controlPr defaultSize="0" autoFill="0" autoLine="0" autoPict="0">
                <anchor moveWithCells="1">
                  <from>
                    <xdr:col>2</xdr:col>
                    <xdr:colOff>533400</xdr:colOff>
                    <xdr:row>4</xdr:row>
                    <xdr:rowOff>9525</xdr:rowOff>
                  </from>
                  <to>
                    <xdr:col>2</xdr:col>
                    <xdr:colOff>1524000</xdr:colOff>
                    <xdr:row>5</xdr:row>
                    <xdr:rowOff>28575</xdr:rowOff>
                  </to>
                </anchor>
              </controlPr>
            </control>
          </mc:Choice>
        </mc:AlternateContent>
        <mc:AlternateContent xmlns:mc="http://schemas.openxmlformats.org/markup-compatibility/2006">
          <mc:Choice Requires="x14">
            <control shapeId="1101" r:id="rId80" name="Check Box 77">
              <controlPr defaultSize="0" autoFill="0" autoLine="0" autoPict="0">
                <anchor moveWithCells="1">
                  <from>
                    <xdr:col>3</xdr:col>
                    <xdr:colOff>133350</xdr:colOff>
                    <xdr:row>4</xdr:row>
                    <xdr:rowOff>9525</xdr:rowOff>
                  </from>
                  <to>
                    <xdr:col>4</xdr:col>
                    <xdr:colOff>114300</xdr:colOff>
                    <xdr:row>5</xdr:row>
                    <xdr:rowOff>19050</xdr:rowOff>
                  </to>
                </anchor>
              </controlPr>
            </control>
          </mc:Choice>
        </mc:AlternateContent>
        <mc:AlternateContent xmlns:mc="http://schemas.openxmlformats.org/markup-compatibility/2006">
          <mc:Choice Requires="x14">
            <control shapeId="1102" r:id="rId81" name="Check Box 78">
              <controlPr defaultSize="0" autoFill="0" autoLine="0" autoPict="0">
                <anchor moveWithCells="1">
                  <from>
                    <xdr:col>2</xdr:col>
                    <xdr:colOff>533400</xdr:colOff>
                    <xdr:row>5</xdr:row>
                    <xdr:rowOff>9525</xdr:rowOff>
                  </from>
                  <to>
                    <xdr:col>2</xdr:col>
                    <xdr:colOff>1524000</xdr:colOff>
                    <xdr:row>6</xdr:row>
                    <xdr:rowOff>28575</xdr:rowOff>
                  </to>
                </anchor>
              </controlPr>
            </control>
          </mc:Choice>
        </mc:AlternateContent>
        <mc:AlternateContent xmlns:mc="http://schemas.openxmlformats.org/markup-compatibility/2006">
          <mc:Choice Requires="x14">
            <control shapeId="1103" r:id="rId82" name="Check Box 79">
              <controlPr defaultSize="0" autoFill="0" autoLine="0" autoPict="0">
                <anchor moveWithCells="1">
                  <from>
                    <xdr:col>3</xdr:col>
                    <xdr:colOff>133350</xdr:colOff>
                    <xdr:row>5</xdr:row>
                    <xdr:rowOff>9525</xdr:rowOff>
                  </from>
                  <to>
                    <xdr:col>4</xdr:col>
                    <xdr:colOff>114300</xdr:colOff>
                    <xdr:row>6</xdr:row>
                    <xdr:rowOff>19050</xdr:rowOff>
                  </to>
                </anchor>
              </controlPr>
            </control>
          </mc:Choice>
        </mc:AlternateContent>
        <mc:AlternateContent xmlns:mc="http://schemas.openxmlformats.org/markup-compatibility/2006">
          <mc:Choice Requires="x14">
            <control shapeId="1104" r:id="rId83" name="Check Box 80">
              <controlPr defaultSize="0" autoFill="0" autoLine="0" autoPict="0">
                <anchor moveWithCells="1">
                  <from>
                    <xdr:col>2</xdr:col>
                    <xdr:colOff>533400</xdr:colOff>
                    <xdr:row>6</xdr:row>
                    <xdr:rowOff>9525</xdr:rowOff>
                  </from>
                  <to>
                    <xdr:col>2</xdr:col>
                    <xdr:colOff>1524000</xdr:colOff>
                    <xdr:row>7</xdr:row>
                    <xdr:rowOff>28575</xdr:rowOff>
                  </to>
                </anchor>
              </controlPr>
            </control>
          </mc:Choice>
        </mc:AlternateContent>
        <mc:AlternateContent xmlns:mc="http://schemas.openxmlformats.org/markup-compatibility/2006">
          <mc:Choice Requires="x14">
            <control shapeId="1105" r:id="rId84" name="Check Box 81">
              <controlPr defaultSize="0" autoFill="0" autoLine="0" autoPict="0">
                <anchor moveWithCells="1">
                  <from>
                    <xdr:col>3</xdr:col>
                    <xdr:colOff>133350</xdr:colOff>
                    <xdr:row>6</xdr:row>
                    <xdr:rowOff>9525</xdr:rowOff>
                  </from>
                  <to>
                    <xdr:col>4</xdr:col>
                    <xdr:colOff>114300</xdr:colOff>
                    <xdr:row>7</xdr:row>
                    <xdr:rowOff>19050</xdr:rowOff>
                  </to>
                </anchor>
              </controlPr>
            </control>
          </mc:Choice>
        </mc:AlternateContent>
        <mc:AlternateContent xmlns:mc="http://schemas.openxmlformats.org/markup-compatibility/2006">
          <mc:Choice Requires="x14">
            <control shapeId="1106" r:id="rId85" name="Check Box 82">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107" r:id="rId86" name="Check Box 83">
              <controlPr defaultSize="0" autoFill="0" autoLine="0" autoPict="0">
                <anchor moveWithCells="1">
                  <from>
                    <xdr:col>3</xdr:col>
                    <xdr:colOff>133350</xdr:colOff>
                    <xdr:row>25</xdr:row>
                    <xdr:rowOff>9525</xdr:rowOff>
                  </from>
                  <to>
                    <xdr:col>4</xdr:col>
                    <xdr:colOff>114300</xdr:colOff>
                    <xdr:row>26</xdr:row>
                    <xdr:rowOff>19050</xdr:rowOff>
                  </to>
                </anchor>
              </controlPr>
            </control>
          </mc:Choice>
        </mc:AlternateContent>
        <mc:AlternateContent xmlns:mc="http://schemas.openxmlformats.org/markup-compatibility/2006">
          <mc:Choice Requires="x14">
            <control shapeId="1108" r:id="rId87" name="Check Box 8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109" r:id="rId88" name="Check Box 85">
              <controlPr defaultSize="0" autoFill="0" autoLine="0" autoPict="0">
                <anchor moveWithCells="1">
                  <from>
                    <xdr:col>3</xdr:col>
                    <xdr:colOff>133350</xdr:colOff>
                    <xdr:row>28</xdr:row>
                    <xdr:rowOff>0</xdr:rowOff>
                  </from>
                  <to>
                    <xdr:col>4</xdr:col>
                    <xdr:colOff>114300</xdr:colOff>
                    <xdr:row>29</xdr:row>
                    <xdr:rowOff>9525</xdr:rowOff>
                  </to>
                </anchor>
              </controlPr>
            </control>
          </mc:Choice>
        </mc:AlternateContent>
        <mc:AlternateContent xmlns:mc="http://schemas.openxmlformats.org/markup-compatibility/2006">
          <mc:Choice Requires="x14">
            <control shapeId="1110" r:id="rId89" name="Check Box 86">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111" r:id="rId90" name="Check Box 87">
              <controlPr defaultSize="0" autoFill="0" autoLine="0" autoPict="0">
                <anchor moveWithCells="1">
                  <from>
                    <xdr:col>3</xdr:col>
                    <xdr:colOff>133350</xdr:colOff>
                    <xdr:row>28</xdr:row>
                    <xdr:rowOff>0</xdr:rowOff>
                  </from>
                  <to>
                    <xdr:col>4</xdr:col>
                    <xdr:colOff>114300</xdr:colOff>
                    <xdr:row>29</xdr:row>
                    <xdr:rowOff>9525</xdr:rowOff>
                  </to>
                </anchor>
              </controlPr>
            </control>
          </mc:Choice>
        </mc:AlternateContent>
        <mc:AlternateContent xmlns:mc="http://schemas.openxmlformats.org/markup-compatibility/2006">
          <mc:Choice Requires="x14">
            <control shapeId="1112" r:id="rId91" name="Check Box 8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113" r:id="rId92" name="Check Box 89">
              <controlPr defaultSize="0" autoFill="0" autoLine="0" autoPict="0">
                <anchor moveWithCells="1">
                  <from>
                    <xdr:col>3</xdr:col>
                    <xdr:colOff>133350</xdr:colOff>
                    <xdr:row>28</xdr:row>
                    <xdr:rowOff>9525</xdr:rowOff>
                  </from>
                  <to>
                    <xdr:col>4</xdr:col>
                    <xdr:colOff>114300</xdr:colOff>
                    <xdr:row>29</xdr:row>
                    <xdr:rowOff>19050</xdr:rowOff>
                  </to>
                </anchor>
              </controlPr>
            </control>
          </mc:Choice>
        </mc:AlternateContent>
        <mc:AlternateContent xmlns:mc="http://schemas.openxmlformats.org/markup-compatibility/2006">
          <mc:Choice Requires="x14">
            <control shapeId="1114" r:id="rId93" name="Check Box 90">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115" r:id="rId94" name="Check Box 91">
              <controlPr defaultSize="0" autoFill="0" autoLine="0" autoPict="0">
                <anchor moveWithCells="1">
                  <from>
                    <xdr:col>3</xdr:col>
                    <xdr:colOff>133350</xdr:colOff>
                    <xdr:row>31</xdr:row>
                    <xdr:rowOff>9525</xdr:rowOff>
                  </from>
                  <to>
                    <xdr:col>4</xdr:col>
                    <xdr:colOff>114300</xdr:colOff>
                    <xdr:row>32</xdr:row>
                    <xdr:rowOff>19050</xdr:rowOff>
                  </to>
                </anchor>
              </controlPr>
            </control>
          </mc:Choice>
        </mc:AlternateContent>
        <mc:AlternateContent xmlns:mc="http://schemas.openxmlformats.org/markup-compatibility/2006">
          <mc:Choice Requires="x14">
            <control shapeId="1116" r:id="rId95" name="Check Box 92">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117" r:id="rId96" name="Check Box 93">
              <controlPr defaultSize="0" autoFill="0" autoLine="0" autoPict="0">
                <anchor moveWithCells="1">
                  <from>
                    <xdr:col>3</xdr:col>
                    <xdr:colOff>133350</xdr:colOff>
                    <xdr:row>32</xdr:row>
                    <xdr:rowOff>9525</xdr:rowOff>
                  </from>
                  <to>
                    <xdr:col>4</xdr:col>
                    <xdr:colOff>114300</xdr:colOff>
                    <xdr:row>33</xdr:row>
                    <xdr:rowOff>19050</xdr:rowOff>
                  </to>
                </anchor>
              </controlPr>
            </control>
          </mc:Choice>
        </mc:AlternateContent>
        <mc:AlternateContent xmlns:mc="http://schemas.openxmlformats.org/markup-compatibility/2006">
          <mc:Choice Requires="x14">
            <control shapeId="1118" r:id="rId97" name="Check Box 9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19" r:id="rId98" name="Check Box 95">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0" r:id="rId99" name="Check Box 9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1" r:id="rId100" name="Check Box 97">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2" r:id="rId101" name="Check Box 9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3" r:id="rId102" name="Check Box 99">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4" r:id="rId103" name="Check Box 10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5" r:id="rId104" name="Check Box 101">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6" r:id="rId105" name="Check Box 10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7" r:id="rId106" name="Check Box 103">
              <controlPr defaultSize="0" autoFill="0" autoLine="0" autoPict="0">
                <anchor moveWithCells="1">
                  <from>
                    <xdr:col>3</xdr:col>
                    <xdr:colOff>133350</xdr:colOff>
                    <xdr:row>33</xdr:row>
                    <xdr:rowOff>0</xdr:rowOff>
                  </from>
                  <to>
                    <xdr:col>4</xdr:col>
                    <xdr:colOff>114300</xdr:colOff>
                    <xdr:row>34</xdr:row>
                    <xdr:rowOff>0</xdr:rowOff>
                  </to>
                </anchor>
              </controlPr>
            </control>
          </mc:Choice>
        </mc:AlternateContent>
        <mc:AlternateContent xmlns:mc="http://schemas.openxmlformats.org/markup-compatibility/2006">
          <mc:Choice Requires="x14">
            <control shapeId="1128" r:id="rId107" name="Check Box 10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9" r:id="rId108" name="Check Box 10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0" r:id="rId109" name="Check Box 106">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31" r:id="rId110" name="Check Box 10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2" r:id="rId111" name="Check Box 108">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33" r:id="rId112" name="Check Box 10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4" r:id="rId113" name="Check Box 11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5" r:id="rId114" name="Check Box 11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6" r:id="rId115" name="Check Box 11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7" r:id="rId116" name="Check Box 11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8" r:id="rId117" name="Check Box 11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9" r:id="rId118" name="Check Box 11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0" r:id="rId119" name="Check Box 11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1" r:id="rId120" name="Check Box 11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2" r:id="rId121" name="Check Box 11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3" r:id="rId122" name="Check Box 11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4" r:id="rId123" name="Check Box 12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5" r:id="rId124" name="Check Box 12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6" r:id="rId125" name="Check Box 12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7" r:id="rId126" name="Check Box 12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8" r:id="rId127" name="Check Box 12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9" r:id="rId128" name="Check Box 125">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50" r:id="rId129" name="Check Box 126">
              <controlPr defaultSize="0" autoFill="0" autoLine="0" autoPict="0">
                <anchor moveWithCells="1">
                  <from>
                    <xdr:col>2</xdr:col>
                    <xdr:colOff>533400</xdr:colOff>
                    <xdr:row>3</xdr:row>
                    <xdr:rowOff>9525</xdr:rowOff>
                  </from>
                  <to>
                    <xdr:col>2</xdr:col>
                    <xdr:colOff>1524000</xdr:colOff>
                    <xdr:row>4</xdr:row>
                    <xdr:rowOff>219075</xdr:rowOff>
                  </to>
                </anchor>
              </controlPr>
            </control>
          </mc:Choice>
        </mc:AlternateContent>
        <mc:AlternateContent xmlns:mc="http://schemas.openxmlformats.org/markup-compatibility/2006">
          <mc:Choice Requires="x14">
            <control shapeId="1151" r:id="rId130" name="Check Box 127">
              <controlPr defaultSize="0" autoFill="0" autoLine="0" autoPict="0">
                <anchor moveWithCells="1">
                  <from>
                    <xdr:col>4</xdr:col>
                    <xdr:colOff>238125</xdr:colOff>
                    <xdr:row>3</xdr:row>
                    <xdr:rowOff>19050</xdr:rowOff>
                  </from>
                  <to>
                    <xdr:col>5</xdr:col>
                    <xdr:colOff>95250</xdr:colOff>
                    <xdr:row>4</xdr:row>
                    <xdr:rowOff>228600</xdr:rowOff>
                  </to>
                </anchor>
              </controlPr>
            </control>
          </mc:Choice>
        </mc:AlternateContent>
        <mc:AlternateContent xmlns:mc="http://schemas.openxmlformats.org/markup-compatibility/2006">
          <mc:Choice Requires="x14">
            <control shapeId="1152" r:id="rId131" name="Check Box 128">
              <controlPr defaultSize="0" autoFill="0" autoLine="0" autoPict="0">
                <anchor moveWithCells="1">
                  <from>
                    <xdr:col>3</xdr:col>
                    <xdr:colOff>133350</xdr:colOff>
                    <xdr:row>3</xdr:row>
                    <xdr:rowOff>9525</xdr:rowOff>
                  </from>
                  <to>
                    <xdr:col>4</xdr:col>
                    <xdr:colOff>114300</xdr:colOff>
                    <xdr:row>4</xdr:row>
                    <xdr:rowOff>209550</xdr:rowOff>
                  </to>
                </anchor>
              </controlPr>
            </control>
          </mc:Choice>
        </mc:AlternateContent>
        <mc:AlternateContent xmlns:mc="http://schemas.openxmlformats.org/markup-compatibility/2006">
          <mc:Choice Requires="x14">
            <control shapeId="1153" r:id="rId132" name="Check Box 129">
              <controlPr defaultSize="0" autoFill="0" autoLine="0" autoPict="0">
                <anchor moveWithCells="1">
                  <from>
                    <xdr:col>2</xdr:col>
                    <xdr:colOff>533400</xdr:colOff>
                    <xdr:row>9</xdr:row>
                    <xdr:rowOff>9525</xdr:rowOff>
                  </from>
                  <to>
                    <xdr:col>2</xdr:col>
                    <xdr:colOff>1524000</xdr:colOff>
                    <xdr:row>10</xdr:row>
                    <xdr:rowOff>171450</xdr:rowOff>
                  </to>
                </anchor>
              </controlPr>
            </control>
          </mc:Choice>
        </mc:AlternateContent>
        <mc:AlternateContent xmlns:mc="http://schemas.openxmlformats.org/markup-compatibility/2006">
          <mc:Choice Requires="x14">
            <control shapeId="1154" r:id="rId133" name="Check Box 130">
              <controlPr defaultSize="0" autoFill="0" autoLine="0" autoPict="0">
                <anchor moveWithCells="1">
                  <from>
                    <xdr:col>4</xdr:col>
                    <xdr:colOff>238125</xdr:colOff>
                    <xdr:row>9</xdr:row>
                    <xdr:rowOff>19050</xdr:rowOff>
                  </from>
                  <to>
                    <xdr:col>5</xdr:col>
                    <xdr:colOff>95250</xdr:colOff>
                    <xdr:row>10</xdr:row>
                    <xdr:rowOff>180975</xdr:rowOff>
                  </to>
                </anchor>
              </controlPr>
            </control>
          </mc:Choice>
        </mc:AlternateContent>
        <mc:AlternateContent xmlns:mc="http://schemas.openxmlformats.org/markup-compatibility/2006">
          <mc:Choice Requires="x14">
            <control shapeId="1155" r:id="rId134" name="Check Box 131">
              <controlPr defaultSize="0" autoFill="0" autoLine="0" autoPict="0">
                <anchor moveWithCells="1">
                  <from>
                    <xdr:col>3</xdr:col>
                    <xdr:colOff>133350</xdr:colOff>
                    <xdr:row>9</xdr:row>
                    <xdr:rowOff>9525</xdr:rowOff>
                  </from>
                  <to>
                    <xdr:col>4</xdr:col>
                    <xdr:colOff>114300</xdr:colOff>
                    <xdr:row>10</xdr:row>
                    <xdr:rowOff>161925</xdr:rowOff>
                  </to>
                </anchor>
              </controlPr>
            </control>
          </mc:Choice>
        </mc:AlternateContent>
        <mc:AlternateContent xmlns:mc="http://schemas.openxmlformats.org/markup-compatibility/2006">
          <mc:Choice Requires="x14">
            <control shapeId="1156" r:id="rId135" name="Check Box 132">
              <controlPr defaultSize="0" autoFill="0" autoLine="0" autoPict="0">
                <anchor moveWithCells="1">
                  <from>
                    <xdr:col>2</xdr:col>
                    <xdr:colOff>533400</xdr:colOff>
                    <xdr:row>9</xdr:row>
                    <xdr:rowOff>9525</xdr:rowOff>
                  </from>
                  <to>
                    <xdr:col>2</xdr:col>
                    <xdr:colOff>1524000</xdr:colOff>
                    <xdr:row>10</xdr:row>
                    <xdr:rowOff>171450</xdr:rowOff>
                  </to>
                </anchor>
              </controlPr>
            </control>
          </mc:Choice>
        </mc:AlternateContent>
        <mc:AlternateContent xmlns:mc="http://schemas.openxmlformats.org/markup-compatibility/2006">
          <mc:Choice Requires="x14">
            <control shapeId="1157" r:id="rId136" name="Check Box 133">
              <controlPr defaultSize="0" autoFill="0" autoLine="0" autoPict="0">
                <anchor moveWithCells="1">
                  <from>
                    <xdr:col>4</xdr:col>
                    <xdr:colOff>238125</xdr:colOff>
                    <xdr:row>9</xdr:row>
                    <xdr:rowOff>19050</xdr:rowOff>
                  </from>
                  <to>
                    <xdr:col>5</xdr:col>
                    <xdr:colOff>95250</xdr:colOff>
                    <xdr:row>10</xdr:row>
                    <xdr:rowOff>180975</xdr:rowOff>
                  </to>
                </anchor>
              </controlPr>
            </control>
          </mc:Choice>
        </mc:AlternateContent>
        <mc:AlternateContent xmlns:mc="http://schemas.openxmlformats.org/markup-compatibility/2006">
          <mc:Choice Requires="x14">
            <control shapeId="1158" r:id="rId137" name="Check Box 134">
              <controlPr defaultSize="0" autoFill="0" autoLine="0" autoPict="0">
                <anchor moveWithCells="1">
                  <from>
                    <xdr:col>3</xdr:col>
                    <xdr:colOff>133350</xdr:colOff>
                    <xdr:row>9</xdr:row>
                    <xdr:rowOff>9525</xdr:rowOff>
                  </from>
                  <to>
                    <xdr:col>4</xdr:col>
                    <xdr:colOff>114300</xdr:colOff>
                    <xdr:row>10</xdr:row>
                    <xdr:rowOff>161925</xdr:rowOff>
                  </to>
                </anchor>
              </controlPr>
            </control>
          </mc:Choice>
        </mc:AlternateContent>
        <mc:AlternateContent xmlns:mc="http://schemas.openxmlformats.org/markup-compatibility/2006">
          <mc:Choice Requires="x14">
            <control shapeId="1159" r:id="rId138" name="Check Box 135">
              <controlPr defaultSize="0" autoFill="0" autoLine="0" autoPict="0">
                <anchor moveWithCells="1">
                  <from>
                    <xdr:col>2</xdr:col>
                    <xdr:colOff>533400</xdr:colOff>
                    <xdr:row>10</xdr:row>
                    <xdr:rowOff>9525</xdr:rowOff>
                  </from>
                  <to>
                    <xdr:col>2</xdr:col>
                    <xdr:colOff>1524000</xdr:colOff>
                    <xdr:row>11</xdr:row>
                    <xdr:rowOff>171450</xdr:rowOff>
                  </to>
                </anchor>
              </controlPr>
            </control>
          </mc:Choice>
        </mc:AlternateContent>
        <mc:AlternateContent xmlns:mc="http://schemas.openxmlformats.org/markup-compatibility/2006">
          <mc:Choice Requires="x14">
            <control shapeId="1160" r:id="rId139" name="Check Box 136">
              <controlPr defaultSize="0" autoFill="0" autoLine="0" autoPict="0">
                <anchor moveWithCells="1">
                  <from>
                    <xdr:col>4</xdr:col>
                    <xdr:colOff>238125</xdr:colOff>
                    <xdr:row>10</xdr:row>
                    <xdr:rowOff>19050</xdr:rowOff>
                  </from>
                  <to>
                    <xdr:col>5</xdr:col>
                    <xdr:colOff>95250</xdr:colOff>
                    <xdr:row>11</xdr:row>
                    <xdr:rowOff>180975</xdr:rowOff>
                  </to>
                </anchor>
              </controlPr>
            </control>
          </mc:Choice>
        </mc:AlternateContent>
        <mc:AlternateContent xmlns:mc="http://schemas.openxmlformats.org/markup-compatibility/2006">
          <mc:Choice Requires="x14">
            <control shapeId="1161" r:id="rId140" name="Check Box 137">
              <controlPr defaultSize="0" autoFill="0" autoLine="0" autoPict="0">
                <anchor moveWithCells="1">
                  <from>
                    <xdr:col>3</xdr:col>
                    <xdr:colOff>133350</xdr:colOff>
                    <xdr:row>10</xdr:row>
                    <xdr:rowOff>9525</xdr:rowOff>
                  </from>
                  <to>
                    <xdr:col>4</xdr:col>
                    <xdr:colOff>114300</xdr:colOff>
                    <xdr:row>11</xdr:row>
                    <xdr:rowOff>161925</xdr:rowOff>
                  </to>
                </anchor>
              </controlPr>
            </control>
          </mc:Choice>
        </mc:AlternateContent>
        <mc:AlternateContent xmlns:mc="http://schemas.openxmlformats.org/markup-compatibility/2006">
          <mc:Choice Requires="x14">
            <control shapeId="1162" r:id="rId141" name="Check Box 138">
              <controlPr defaultSize="0" autoFill="0" autoLine="0" autoPict="0">
                <anchor moveWithCells="1">
                  <from>
                    <xdr:col>2</xdr:col>
                    <xdr:colOff>533400</xdr:colOff>
                    <xdr:row>11</xdr:row>
                    <xdr:rowOff>9525</xdr:rowOff>
                  </from>
                  <to>
                    <xdr:col>2</xdr:col>
                    <xdr:colOff>1524000</xdr:colOff>
                    <xdr:row>12</xdr:row>
                    <xdr:rowOff>171450</xdr:rowOff>
                  </to>
                </anchor>
              </controlPr>
            </control>
          </mc:Choice>
        </mc:AlternateContent>
        <mc:AlternateContent xmlns:mc="http://schemas.openxmlformats.org/markup-compatibility/2006">
          <mc:Choice Requires="x14">
            <control shapeId="1163" r:id="rId142" name="Check Box 139">
              <controlPr defaultSize="0" autoFill="0" autoLine="0" autoPict="0">
                <anchor moveWithCells="1">
                  <from>
                    <xdr:col>4</xdr:col>
                    <xdr:colOff>238125</xdr:colOff>
                    <xdr:row>11</xdr:row>
                    <xdr:rowOff>19050</xdr:rowOff>
                  </from>
                  <to>
                    <xdr:col>5</xdr:col>
                    <xdr:colOff>95250</xdr:colOff>
                    <xdr:row>12</xdr:row>
                    <xdr:rowOff>180975</xdr:rowOff>
                  </to>
                </anchor>
              </controlPr>
            </control>
          </mc:Choice>
        </mc:AlternateContent>
        <mc:AlternateContent xmlns:mc="http://schemas.openxmlformats.org/markup-compatibility/2006">
          <mc:Choice Requires="x14">
            <control shapeId="1164" r:id="rId143" name="Check Box 140">
              <controlPr defaultSize="0" autoFill="0" autoLine="0" autoPict="0">
                <anchor moveWithCells="1">
                  <from>
                    <xdr:col>3</xdr:col>
                    <xdr:colOff>133350</xdr:colOff>
                    <xdr:row>11</xdr:row>
                    <xdr:rowOff>9525</xdr:rowOff>
                  </from>
                  <to>
                    <xdr:col>4</xdr:col>
                    <xdr:colOff>114300</xdr:colOff>
                    <xdr:row>12</xdr:row>
                    <xdr:rowOff>161925</xdr:rowOff>
                  </to>
                </anchor>
              </controlPr>
            </control>
          </mc:Choice>
        </mc:AlternateContent>
        <mc:AlternateContent xmlns:mc="http://schemas.openxmlformats.org/markup-compatibility/2006">
          <mc:Choice Requires="x14">
            <control shapeId="1165" r:id="rId144" name="Check Box 141">
              <controlPr defaultSize="0" autoFill="0" autoLine="0" autoPict="0">
                <anchor moveWithCells="1">
                  <from>
                    <xdr:col>2</xdr:col>
                    <xdr:colOff>533400</xdr:colOff>
                    <xdr:row>14</xdr:row>
                    <xdr:rowOff>9525</xdr:rowOff>
                  </from>
                  <to>
                    <xdr:col>2</xdr:col>
                    <xdr:colOff>1524000</xdr:colOff>
                    <xdr:row>15</xdr:row>
                    <xdr:rowOff>171450</xdr:rowOff>
                  </to>
                </anchor>
              </controlPr>
            </control>
          </mc:Choice>
        </mc:AlternateContent>
        <mc:AlternateContent xmlns:mc="http://schemas.openxmlformats.org/markup-compatibility/2006">
          <mc:Choice Requires="x14">
            <control shapeId="1166" r:id="rId145" name="Check Box 142">
              <controlPr defaultSize="0" autoFill="0" autoLine="0" autoPict="0">
                <anchor moveWithCells="1">
                  <from>
                    <xdr:col>4</xdr:col>
                    <xdr:colOff>238125</xdr:colOff>
                    <xdr:row>14</xdr:row>
                    <xdr:rowOff>19050</xdr:rowOff>
                  </from>
                  <to>
                    <xdr:col>5</xdr:col>
                    <xdr:colOff>95250</xdr:colOff>
                    <xdr:row>15</xdr:row>
                    <xdr:rowOff>180975</xdr:rowOff>
                  </to>
                </anchor>
              </controlPr>
            </control>
          </mc:Choice>
        </mc:AlternateContent>
        <mc:AlternateContent xmlns:mc="http://schemas.openxmlformats.org/markup-compatibility/2006">
          <mc:Choice Requires="x14">
            <control shapeId="1167" r:id="rId146" name="Check Box 143">
              <controlPr defaultSize="0" autoFill="0" autoLine="0" autoPict="0">
                <anchor moveWithCells="1">
                  <from>
                    <xdr:col>3</xdr:col>
                    <xdr:colOff>133350</xdr:colOff>
                    <xdr:row>14</xdr:row>
                    <xdr:rowOff>9525</xdr:rowOff>
                  </from>
                  <to>
                    <xdr:col>4</xdr:col>
                    <xdr:colOff>114300</xdr:colOff>
                    <xdr:row>15</xdr:row>
                    <xdr:rowOff>161925</xdr:rowOff>
                  </to>
                </anchor>
              </controlPr>
            </control>
          </mc:Choice>
        </mc:AlternateContent>
        <mc:AlternateContent xmlns:mc="http://schemas.openxmlformats.org/markup-compatibility/2006">
          <mc:Choice Requires="x14">
            <control shapeId="1168" r:id="rId147" name="Check Box 144">
              <controlPr defaultSize="0" autoFill="0" autoLine="0" autoPict="0">
                <anchor moveWithCells="1">
                  <from>
                    <xdr:col>2</xdr:col>
                    <xdr:colOff>533400</xdr:colOff>
                    <xdr:row>15</xdr:row>
                    <xdr:rowOff>9525</xdr:rowOff>
                  </from>
                  <to>
                    <xdr:col>2</xdr:col>
                    <xdr:colOff>1524000</xdr:colOff>
                    <xdr:row>16</xdr:row>
                    <xdr:rowOff>171450</xdr:rowOff>
                  </to>
                </anchor>
              </controlPr>
            </control>
          </mc:Choice>
        </mc:AlternateContent>
        <mc:AlternateContent xmlns:mc="http://schemas.openxmlformats.org/markup-compatibility/2006">
          <mc:Choice Requires="x14">
            <control shapeId="1169" r:id="rId148" name="Check Box 145">
              <controlPr defaultSize="0" autoFill="0" autoLine="0" autoPict="0">
                <anchor moveWithCells="1">
                  <from>
                    <xdr:col>4</xdr:col>
                    <xdr:colOff>238125</xdr:colOff>
                    <xdr:row>15</xdr:row>
                    <xdr:rowOff>19050</xdr:rowOff>
                  </from>
                  <to>
                    <xdr:col>5</xdr:col>
                    <xdr:colOff>95250</xdr:colOff>
                    <xdr:row>16</xdr:row>
                    <xdr:rowOff>180975</xdr:rowOff>
                  </to>
                </anchor>
              </controlPr>
            </control>
          </mc:Choice>
        </mc:AlternateContent>
        <mc:AlternateContent xmlns:mc="http://schemas.openxmlformats.org/markup-compatibility/2006">
          <mc:Choice Requires="x14">
            <control shapeId="1170" r:id="rId149" name="Check Box 146">
              <controlPr defaultSize="0" autoFill="0" autoLine="0" autoPict="0">
                <anchor moveWithCells="1">
                  <from>
                    <xdr:col>3</xdr:col>
                    <xdr:colOff>133350</xdr:colOff>
                    <xdr:row>15</xdr:row>
                    <xdr:rowOff>9525</xdr:rowOff>
                  </from>
                  <to>
                    <xdr:col>4</xdr:col>
                    <xdr:colOff>114300</xdr:colOff>
                    <xdr:row>16</xdr:row>
                    <xdr:rowOff>161925</xdr:rowOff>
                  </to>
                </anchor>
              </controlPr>
            </control>
          </mc:Choice>
        </mc:AlternateContent>
        <mc:AlternateContent xmlns:mc="http://schemas.openxmlformats.org/markup-compatibility/2006">
          <mc:Choice Requires="x14">
            <control shapeId="1171" r:id="rId150" name="Check Box 147">
              <controlPr defaultSize="0" autoFill="0" autoLine="0" autoPict="0">
                <anchor moveWithCells="1">
                  <from>
                    <xdr:col>2</xdr:col>
                    <xdr:colOff>533400</xdr:colOff>
                    <xdr:row>18</xdr:row>
                    <xdr:rowOff>9525</xdr:rowOff>
                  </from>
                  <to>
                    <xdr:col>2</xdr:col>
                    <xdr:colOff>1524000</xdr:colOff>
                    <xdr:row>19</xdr:row>
                    <xdr:rowOff>171450</xdr:rowOff>
                  </to>
                </anchor>
              </controlPr>
            </control>
          </mc:Choice>
        </mc:AlternateContent>
        <mc:AlternateContent xmlns:mc="http://schemas.openxmlformats.org/markup-compatibility/2006">
          <mc:Choice Requires="x14">
            <control shapeId="1172" r:id="rId151" name="Check Box 148">
              <controlPr defaultSize="0" autoFill="0" autoLine="0" autoPict="0">
                <anchor moveWithCells="1">
                  <from>
                    <xdr:col>4</xdr:col>
                    <xdr:colOff>238125</xdr:colOff>
                    <xdr:row>18</xdr:row>
                    <xdr:rowOff>19050</xdr:rowOff>
                  </from>
                  <to>
                    <xdr:col>5</xdr:col>
                    <xdr:colOff>95250</xdr:colOff>
                    <xdr:row>19</xdr:row>
                    <xdr:rowOff>180975</xdr:rowOff>
                  </to>
                </anchor>
              </controlPr>
            </control>
          </mc:Choice>
        </mc:AlternateContent>
        <mc:AlternateContent xmlns:mc="http://schemas.openxmlformats.org/markup-compatibility/2006">
          <mc:Choice Requires="x14">
            <control shapeId="1173" r:id="rId152" name="Check Box 149">
              <controlPr defaultSize="0" autoFill="0" autoLine="0" autoPict="0">
                <anchor moveWithCells="1">
                  <from>
                    <xdr:col>3</xdr:col>
                    <xdr:colOff>133350</xdr:colOff>
                    <xdr:row>18</xdr:row>
                    <xdr:rowOff>9525</xdr:rowOff>
                  </from>
                  <to>
                    <xdr:col>4</xdr:col>
                    <xdr:colOff>114300</xdr:colOff>
                    <xdr:row>19</xdr:row>
                    <xdr:rowOff>161925</xdr:rowOff>
                  </to>
                </anchor>
              </controlPr>
            </control>
          </mc:Choice>
        </mc:AlternateContent>
        <mc:AlternateContent xmlns:mc="http://schemas.openxmlformats.org/markup-compatibility/2006">
          <mc:Choice Requires="x14">
            <control shapeId="1174" r:id="rId153" name="Check Box 150">
              <controlPr defaultSize="0" autoFill="0" autoLine="0" autoPict="0">
                <anchor moveWithCells="1">
                  <from>
                    <xdr:col>2</xdr:col>
                    <xdr:colOff>533400</xdr:colOff>
                    <xdr:row>19</xdr:row>
                    <xdr:rowOff>9525</xdr:rowOff>
                  </from>
                  <to>
                    <xdr:col>2</xdr:col>
                    <xdr:colOff>1524000</xdr:colOff>
                    <xdr:row>20</xdr:row>
                    <xdr:rowOff>171450</xdr:rowOff>
                  </to>
                </anchor>
              </controlPr>
            </control>
          </mc:Choice>
        </mc:AlternateContent>
        <mc:AlternateContent xmlns:mc="http://schemas.openxmlformats.org/markup-compatibility/2006">
          <mc:Choice Requires="x14">
            <control shapeId="1175" r:id="rId154" name="Check Box 151">
              <controlPr defaultSize="0" autoFill="0" autoLine="0" autoPict="0">
                <anchor moveWithCells="1">
                  <from>
                    <xdr:col>4</xdr:col>
                    <xdr:colOff>238125</xdr:colOff>
                    <xdr:row>19</xdr:row>
                    <xdr:rowOff>19050</xdr:rowOff>
                  </from>
                  <to>
                    <xdr:col>5</xdr:col>
                    <xdr:colOff>95250</xdr:colOff>
                    <xdr:row>20</xdr:row>
                    <xdr:rowOff>180975</xdr:rowOff>
                  </to>
                </anchor>
              </controlPr>
            </control>
          </mc:Choice>
        </mc:AlternateContent>
        <mc:AlternateContent xmlns:mc="http://schemas.openxmlformats.org/markup-compatibility/2006">
          <mc:Choice Requires="x14">
            <control shapeId="1176" r:id="rId155" name="Check Box 152">
              <controlPr defaultSize="0" autoFill="0" autoLine="0" autoPict="0">
                <anchor moveWithCells="1">
                  <from>
                    <xdr:col>3</xdr:col>
                    <xdr:colOff>133350</xdr:colOff>
                    <xdr:row>19</xdr:row>
                    <xdr:rowOff>9525</xdr:rowOff>
                  </from>
                  <to>
                    <xdr:col>4</xdr:col>
                    <xdr:colOff>114300</xdr:colOff>
                    <xdr:row>20</xdr:row>
                    <xdr:rowOff>161925</xdr:rowOff>
                  </to>
                </anchor>
              </controlPr>
            </control>
          </mc:Choice>
        </mc:AlternateContent>
        <mc:AlternateContent xmlns:mc="http://schemas.openxmlformats.org/markup-compatibility/2006">
          <mc:Choice Requires="x14">
            <control shapeId="1177" r:id="rId156" name="Check Box 153">
              <controlPr defaultSize="0" autoFill="0" autoLine="0" autoPict="0">
                <anchor moveWithCells="1">
                  <from>
                    <xdr:col>2</xdr:col>
                    <xdr:colOff>533400</xdr:colOff>
                    <xdr:row>20</xdr:row>
                    <xdr:rowOff>9525</xdr:rowOff>
                  </from>
                  <to>
                    <xdr:col>2</xdr:col>
                    <xdr:colOff>1524000</xdr:colOff>
                    <xdr:row>21</xdr:row>
                    <xdr:rowOff>171450</xdr:rowOff>
                  </to>
                </anchor>
              </controlPr>
            </control>
          </mc:Choice>
        </mc:AlternateContent>
        <mc:AlternateContent xmlns:mc="http://schemas.openxmlformats.org/markup-compatibility/2006">
          <mc:Choice Requires="x14">
            <control shapeId="1178" r:id="rId157" name="Check Box 154">
              <controlPr defaultSize="0" autoFill="0" autoLine="0" autoPict="0">
                <anchor moveWithCells="1">
                  <from>
                    <xdr:col>4</xdr:col>
                    <xdr:colOff>238125</xdr:colOff>
                    <xdr:row>20</xdr:row>
                    <xdr:rowOff>19050</xdr:rowOff>
                  </from>
                  <to>
                    <xdr:col>5</xdr:col>
                    <xdr:colOff>95250</xdr:colOff>
                    <xdr:row>21</xdr:row>
                    <xdr:rowOff>180975</xdr:rowOff>
                  </to>
                </anchor>
              </controlPr>
            </control>
          </mc:Choice>
        </mc:AlternateContent>
        <mc:AlternateContent xmlns:mc="http://schemas.openxmlformats.org/markup-compatibility/2006">
          <mc:Choice Requires="x14">
            <control shapeId="1179" r:id="rId158" name="Check Box 155">
              <controlPr defaultSize="0" autoFill="0" autoLine="0" autoPict="0">
                <anchor moveWithCells="1">
                  <from>
                    <xdr:col>3</xdr:col>
                    <xdr:colOff>133350</xdr:colOff>
                    <xdr:row>20</xdr:row>
                    <xdr:rowOff>9525</xdr:rowOff>
                  </from>
                  <to>
                    <xdr:col>4</xdr:col>
                    <xdr:colOff>114300</xdr:colOff>
                    <xdr:row>21</xdr:row>
                    <xdr:rowOff>161925</xdr:rowOff>
                  </to>
                </anchor>
              </controlPr>
            </control>
          </mc:Choice>
        </mc:AlternateContent>
        <mc:AlternateContent xmlns:mc="http://schemas.openxmlformats.org/markup-compatibility/2006">
          <mc:Choice Requires="x14">
            <control shapeId="1180" r:id="rId159" name="Check Box 156">
              <controlPr defaultSize="0" autoFill="0" autoLine="0" autoPict="0">
                <anchor moveWithCells="1">
                  <from>
                    <xdr:col>2</xdr:col>
                    <xdr:colOff>533400</xdr:colOff>
                    <xdr:row>22</xdr:row>
                    <xdr:rowOff>9525</xdr:rowOff>
                  </from>
                  <to>
                    <xdr:col>2</xdr:col>
                    <xdr:colOff>1524000</xdr:colOff>
                    <xdr:row>23</xdr:row>
                    <xdr:rowOff>171450</xdr:rowOff>
                  </to>
                </anchor>
              </controlPr>
            </control>
          </mc:Choice>
        </mc:AlternateContent>
        <mc:AlternateContent xmlns:mc="http://schemas.openxmlformats.org/markup-compatibility/2006">
          <mc:Choice Requires="x14">
            <control shapeId="1181" r:id="rId160" name="Check Box 157">
              <controlPr defaultSize="0" autoFill="0" autoLine="0" autoPict="0">
                <anchor moveWithCells="1">
                  <from>
                    <xdr:col>4</xdr:col>
                    <xdr:colOff>238125</xdr:colOff>
                    <xdr:row>22</xdr:row>
                    <xdr:rowOff>19050</xdr:rowOff>
                  </from>
                  <to>
                    <xdr:col>5</xdr:col>
                    <xdr:colOff>95250</xdr:colOff>
                    <xdr:row>23</xdr:row>
                    <xdr:rowOff>180975</xdr:rowOff>
                  </to>
                </anchor>
              </controlPr>
            </control>
          </mc:Choice>
        </mc:AlternateContent>
        <mc:AlternateContent xmlns:mc="http://schemas.openxmlformats.org/markup-compatibility/2006">
          <mc:Choice Requires="x14">
            <control shapeId="1182" r:id="rId161" name="Check Box 158">
              <controlPr defaultSize="0" autoFill="0" autoLine="0" autoPict="0">
                <anchor moveWithCells="1">
                  <from>
                    <xdr:col>3</xdr:col>
                    <xdr:colOff>133350</xdr:colOff>
                    <xdr:row>22</xdr:row>
                    <xdr:rowOff>9525</xdr:rowOff>
                  </from>
                  <to>
                    <xdr:col>4</xdr:col>
                    <xdr:colOff>114300</xdr:colOff>
                    <xdr:row>23</xdr:row>
                    <xdr:rowOff>161925</xdr:rowOff>
                  </to>
                </anchor>
              </controlPr>
            </control>
          </mc:Choice>
        </mc:AlternateContent>
        <mc:AlternateContent xmlns:mc="http://schemas.openxmlformats.org/markup-compatibility/2006">
          <mc:Choice Requires="x14">
            <control shapeId="1183" r:id="rId162" name="Check Box 159">
              <controlPr defaultSize="0" autoFill="0" autoLine="0" autoPict="0">
                <anchor moveWithCells="1">
                  <from>
                    <xdr:col>2</xdr:col>
                    <xdr:colOff>533400</xdr:colOff>
                    <xdr:row>23</xdr:row>
                    <xdr:rowOff>9525</xdr:rowOff>
                  </from>
                  <to>
                    <xdr:col>2</xdr:col>
                    <xdr:colOff>1524000</xdr:colOff>
                    <xdr:row>24</xdr:row>
                    <xdr:rowOff>171450</xdr:rowOff>
                  </to>
                </anchor>
              </controlPr>
            </control>
          </mc:Choice>
        </mc:AlternateContent>
        <mc:AlternateContent xmlns:mc="http://schemas.openxmlformats.org/markup-compatibility/2006">
          <mc:Choice Requires="x14">
            <control shapeId="1184" r:id="rId163" name="Check Box 160">
              <controlPr defaultSize="0" autoFill="0" autoLine="0" autoPict="0">
                <anchor moveWithCells="1">
                  <from>
                    <xdr:col>4</xdr:col>
                    <xdr:colOff>238125</xdr:colOff>
                    <xdr:row>23</xdr:row>
                    <xdr:rowOff>19050</xdr:rowOff>
                  </from>
                  <to>
                    <xdr:col>5</xdr:col>
                    <xdr:colOff>95250</xdr:colOff>
                    <xdr:row>24</xdr:row>
                    <xdr:rowOff>180975</xdr:rowOff>
                  </to>
                </anchor>
              </controlPr>
            </control>
          </mc:Choice>
        </mc:AlternateContent>
        <mc:AlternateContent xmlns:mc="http://schemas.openxmlformats.org/markup-compatibility/2006">
          <mc:Choice Requires="x14">
            <control shapeId="1185" r:id="rId164" name="Check Box 161">
              <controlPr defaultSize="0" autoFill="0" autoLine="0" autoPict="0">
                <anchor moveWithCells="1">
                  <from>
                    <xdr:col>3</xdr:col>
                    <xdr:colOff>133350</xdr:colOff>
                    <xdr:row>23</xdr:row>
                    <xdr:rowOff>9525</xdr:rowOff>
                  </from>
                  <to>
                    <xdr:col>4</xdr:col>
                    <xdr:colOff>114300</xdr:colOff>
                    <xdr:row>24</xdr:row>
                    <xdr:rowOff>161925</xdr:rowOff>
                  </to>
                </anchor>
              </controlPr>
            </control>
          </mc:Choice>
        </mc:AlternateContent>
        <mc:AlternateContent xmlns:mc="http://schemas.openxmlformats.org/markup-compatibility/2006">
          <mc:Choice Requires="x14">
            <control shapeId="1186" r:id="rId165" name="Check Box 162">
              <controlPr defaultSize="0" autoFill="0" autoLine="0" autoPict="0">
                <anchor moveWithCells="1">
                  <from>
                    <xdr:col>2</xdr:col>
                    <xdr:colOff>533400</xdr:colOff>
                    <xdr:row>26</xdr:row>
                    <xdr:rowOff>9525</xdr:rowOff>
                  </from>
                  <to>
                    <xdr:col>2</xdr:col>
                    <xdr:colOff>1524000</xdr:colOff>
                    <xdr:row>27</xdr:row>
                    <xdr:rowOff>171450</xdr:rowOff>
                  </to>
                </anchor>
              </controlPr>
            </control>
          </mc:Choice>
        </mc:AlternateContent>
        <mc:AlternateContent xmlns:mc="http://schemas.openxmlformats.org/markup-compatibility/2006">
          <mc:Choice Requires="x14">
            <control shapeId="1187" r:id="rId166" name="Check Box 163">
              <controlPr defaultSize="0" autoFill="0" autoLine="0" autoPict="0">
                <anchor moveWithCells="1">
                  <from>
                    <xdr:col>4</xdr:col>
                    <xdr:colOff>238125</xdr:colOff>
                    <xdr:row>26</xdr:row>
                    <xdr:rowOff>19050</xdr:rowOff>
                  </from>
                  <to>
                    <xdr:col>5</xdr:col>
                    <xdr:colOff>95250</xdr:colOff>
                    <xdr:row>27</xdr:row>
                    <xdr:rowOff>180975</xdr:rowOff>
                  </to>
                </anchor>
              </controlPr>
            </control>
          </mc:Choice>
        </mc:AlternateContent>
        <mc:AlternateContent xmlns:mc="http://schemas.openxmlformats.org/markup-compatibility/2006">
          <mc:Choice Requires="x14">
            <control shapeId="1188" r:id="rId167" name="Check Box 164">
              <controlPr defaultSize="0" autoFill="0" autoLine="0" autoPict="0">
                <anchor moveWithCells="1">
                  <from>
                    <xdr:col>3</xdr:col>
                    <xdr:colOff>133350</xdr:colOff>
                    <xdr:row>26</xdr:row>
                    <xdr:rowOff>9525</xdr:rowOff>
                  </from>
                  <to>
                    <xdr:col>4</xdr:col>
                    <xdr:colOff>114300</xdr:colOff>
                    <xdr:row>27</xdr:row>
                    <xdr:rowOff>161925</xdr:rowOff>
                  </to>
                </anchor>
              </controlPr>
            </control>
          </mc:Choice>
        </mc:AlternateContent>
        <mc:AlternateContent xmlns:mc="http://schemas.openxmlformats.org/markup-compatibility/2006">
          <mc:Choice Requires="x14">
            <control shapeId="1189" r:id="rId168" name="Check Box 165">
              <controlPr defaultSize="0" autoFill="0" autoLine="0" autoPict="0">
                <anchor moveWithCells="1">
                  <from>
                    <xdr:col>2</xdr:col>
                    <xdr:colOff>533400</xdr:colOff>
                    <xdr:row>29</xdr:row>
                    <xdr:rowOff>9525</xdr:rowOff>
                  </from>
                  <to>
                    <xdr:col>2</xdr:col>
                    <xdr:colOff>1524000</xdr:colOff>
                    <xdr:row>30</xdr:row>
                    <xdr:rowOff>171450</xdr:rowOff>
                  </to>
                </anchor>
              </controlPr>
            </control>
          </mc:Choice>
        </mc:AlternateContent>
        <mc:AlternateContent xmlns:mc="http://schemas.openxmlformats.org/markup-compatibility/2006">
          <mc:Choice Requires="x14">
            <control shapeId="1190" r:id="rId169" name="Check Box 166">
              <controlPr defaultSize="0" autoFill="0" autoLine="0" autoPict="0">
                <anchor moveWithCells="1">
                  <from>
                    <xdr:col>4</xdr:col>
                    <xdr:colOff>238125</xdr:colOff>
                    <xdr:row>29</xdr:row>
                    <xdr:rowOff>19050</xdr:rowOff>
                  </from>
                  <to>
                    <xdr:col>5</xdr:col>
                    <xdr:colOff>95250</xdr:colOff>
                    <xdr:row>30</xdr:row>
                    <xdr:rowOff>180975</xdr:rowOff>
                  </to>
                </anchor>
              </controlPr>
            </control>
          </mc:Choice>
        </mc:AlternateContent>
        <mc:AlternateContent xmlns:mc="http://schemas.openxmlformats.org/markup-compatibility/2006">
          <mc:Choice Requires="x14">
            <control shapeId="1191" r:id="rId170" name="Check Box 167">
              <controlPr defaultSize="0" autoFill="0" autoLine="0" autoPict="0">
                <anchor moveWithCells="1">
                  <from>
                    <xdr:col>3</xdr:col>
                    <xdr:colOff>133350</xdr:colOff>
                    <xdr:row>29</xdr:row>
                    <xdr:rowOff>9525</xdr:rowOff>
                  </from>
                  <to>
                    <xdr:col>4</xdr:col>
                    <xdr:colOff>114300</xdr:colOff>
                    <xdr:row>30</xdr:row>
                    <xdr:rowOff>161925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D2FF6-DE47-4520-9926-6CB14C9ADAB6}">
  <sheetPr codeName="Sayfa13"/>
  <dimension ref="A1:P631"/>
  <sheetViews>
    <sheetView workbookViewId="0">
      <pane ySplit="1" topLeftCell="A37" activePane="bottomLeft" state="frozen"/>
      <selection pane="bottomLeft" sqref="A1:A1048576"/>
    </sheetView>
  </sheetViews>
  <sheetFormatPr defaultRowHeight="15"/>
  <cols>
    <col min="1" max="1" width="8.28515625" bestFit="1" customWidth="1"/>
    <col min="2" max="2" width="47" bestFit="1" customWidth="1"/>
    <col min="3" max="3" width="14.85546875" bestFit="1" customWidth="1"/>
    <col min="4" max="4" width="13.8554687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10" bestFit="1" customWidth="1"/>
    <col min="19" max="19" width="5.42578125" bestFit="1" customWidth="1"/>
    <col min="20" max="20" width="9.5703125" bestFit="1" customWidth="1"/>
    <col min="21" max="21" width="10.5703125" bestFit="1" customWidth="1"/>
  </cols>
  <sheetData>
    <row r="1" spans="1:16"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6">
      <c r="A2" s="85" t="s">
        <v>682</v>
      </c>
      <c r="B2" s="85" t="s">
        <v>683</v>
      </c>
      <c r="C2" s="86">
        <v>10363411307</v>
      </c>
      <c r="D2" s="86">
        <v>0</v>
      </c>
      <c r="E2" s="87">
        <v>0</v>
      </c>
      <c r="F2" s="87">
        <v>0</v>
      </c>
      <c r="G2" s="86">
        <v>35.803426999999999</v>
      </c>
      <c r="H2" s="87">
        <v>259</v>
      </c>
      <c r="I2" s="87">
        <v>5.4062308620861472</v>
      </c>
      <c r="J2" s="86">
        <v>2089864424</v>
      </c>
      <c r="K2" s="87">
        <v>21.532497267870617</v>
      </c>
      <c r="L2" s="87">
        <v>0</v>
      </c>
      <c r="M2" s="87">
        <v>19.89</v>
      </c>
      <c r="N2" s="88">
        <v>42.089484594348342</v>
      </c>
      <c r="O2" s="89">
        <v>2492.1885532356237</v>
      </c>
      <c r="P2" s="88">
        <v>83.072951774520789</v>
      </c>
    </row>
    <row r="3" spans="1:16">
      <c r="A3" s="85" t="s">
        <v>685</v>
      </c>
      <c r="B3" s="85" t="s">
        <v>683</v>
      </c>
      <c r="C3" s="86">
        <v>7810665698</v>
      </c>
      <c r="D3" s="86">
        <v>0</v>
      </c>
      <c r="E3" s="87">
        <v>0</v>
      </c>
      <c r="F3" s="87">
        <v>0</v>
      </c>
      <c r="G3" s="86">
        <v>451.23490800000002</v>
      </c>
      <c r="H3" s="87">
        <v>6.09</v>
      </c>
      <c r="I3" s="87">
        <v>-0.1560321372354716</v>
      </c>
      <c r="J3" s="86">
        <v>3157815002</v>
      </c>
      <c r="K3" s="87">
        <v>3.6346144383793133</v>
      </c>
      <c r="L3" s="87">
        <v>0</v>
      </c>
      <c r="M3" s="87">
        <v>27.99</v>
      </c>
      <c r="N3" s="88">
        <v>63.426380347460125</v>
      </c>
      <c r="O3" s="89">
        <v>641.78242705070181</v>
      </c>
      <c r="P3" s="88">
        <v>21.392747568356729</v>
      </c>
    </row>
    <row r="4" spans="1:16">
      <c r="A4" s="60" t="s">
        <v>434</v>
      </c>
      <c r="B4" s="60" t="s">
        <v>374</v>
      </c>
      <c r="C4" s="61">
        <v>29439691000</v>
      </c>
      <c r="D4" s="61">
        <v>0</v>
      </c>
      <c r="E4" s="62">
        <v>0</v>
      </c>
      <c r="F4" s="62">
        <v>0</v>
      </c>
      <c r="G4" s="61">
        <v>1007.169114</v>
      </c>
      <c r="H4" s="62">
        <v>8.69</v>
      </c>
      <c r="I4" s="62">
        <v>0.14158091214471291</v>
      </c>
      <c r="J4" s="61">
        <v>0</v>
      </c>
      <c r="K4" s="62">
        <v>0</v>
      </c>
      <c r="L4" s="62">
        <v>0</v>
      </c>
      <c r="M4" s="62">
        <v>40.28</v>
      </c>
      <c r="N4" s="63">
        <v>347.93630595625137</v>
      </c>
      <c r="O4" s="64">
        <v>2269.6469493735208</v>
      </c>
      <c r="P4" s="63">
        <v>75.654898312450698</v>
      </c>
    </row>
    <row r="5" spans="1:16">
      <c r="A5" s="85" t="s">
        <v>435</v>
      </c>
      <c r="B5" s="85" t="s">
        <v>683</v>
      </c>
      <c r="C5" s="86">
        <v>11342832137</v>
      </c>
      <c r="D5" s="86">
        <v>0</v>
      </c>
      <c r="E5" s="87">
        <v>0</v>
      </c>
      <c r="F5" s="87">
        <v>0</v>
      </c>
      <c r="G5" s="86">
        <v>64.744270999999998</v>
      </c>
      <c r="H5" s="87">
        <v>104.7</v>
      </c>
      <c r="I5" s="87">
        <v>-0.96348928520531285</v>
      </c>
      <c r="J5" s="86">
        <v>1459724461</v>
      </c>
      <c r="K5" s="87">
        <v>30.135139319282807</v>
      </c>
      <c r="L5" s="87">
        <v>0</v>
      </c>
      <c r="M5" s="87">
        <v>15.05</v>
      </c>
      <c r="N5" s="88">
        <v>86.723233805975028</v>
      </c>
      <c r="O5" s="89">
        <v>736.05737150011078</v>
      </c>
      <c r="P5" s="88">
        <v>24.53524571667036</v>
      </c>
    </row>
    <row r="6" spans="1:16">
      <c r="A6" s="85" t="s">
        <v>686</v>
      </c>
      <c r="B6" s="85" t="s">
        <v>683</v>
      </c>
      <c r="C6" s="86">
        <v>35288102843</v>
      </c>
      <c r="D6" s="86">
        <v>0</v>
      </c>
      <c r="E6" s="87">
        <v>0</v>
      </c>
      <c r="F6" s="87">
        <v>0</v>
      </c>
      <c r="G6" s="86">
        <v>694.73875399999997</v>
      </c>
      <c r="H6" s="87">
        <v>26.18</v>
      </c>
      <c r="I6" s="87">
        <v>-0.40089945721864595</v>
      </c>
      <c r="J6" s="86">
        <v>9395308662</v>
      </c>
      <c r="K6" s="87">
        <v>6.0455704057634287</v>
      </c>
      <c r="L6" s="87">
        <v>0</v>
      </c>
      <c r="M6" s="87">
        <v>34.729999999999997</v>
      </c>
      <c r="N6" s="88">
        <v>37.409960967555847</v>
      </c>
      <c r="O6" s="89">
        <v>569.78232409489544</v>
      </c>
      <c r="P6" s="88">
        <v>18.992744136496515</v>
      </c>
    </row>
    <row r="7" spans="1:16">
      <c r="A7" t="s">
        <v>700</v>
      </c>
      <c r="C7" s="14">
        <v>0</v>
      </c>
      <c r="D7" s="14">
        <v>0</v>
      </c>
      <c r="E7" s="19">
        <v>0</v>
      </c>
      <c r="F7" s="19">
        <v>0</v>
      </c>
      <c r="G7" s="14">
        <v>0</v>
      </c>
      <c r="H7" s="19">
        <v>6.08</v>
      </c>
      <c r="I7" s="19">
        <v>-9.7000000000000003E-7</v>
      </c>
      <c r="J7" s="14">
        <v>0</v>
      </c>
      <c r="K7" s="19">
        <v>0</v>
      </c>
      <c r="L7" s="19">
        <v>0</v>
      </c>
      <c r="M7" s="19">
        <v>0</v>
      </c>
      <c r="N7" s="20">
        <v>0</v>
      </c>
      <c r="O7" s="21">
        <v>0</v>
      </c>
      <c r="P7" s="24">
        <v>0</v>
      </c>
    </row>
    <row r="8" spans="1:16">
      <c r="A8" s="90" t="s">
        <v>712</v>
      </c>
      <c r="B8" s="90" t="s">
        <v>687</v>
      </c>
      <c r="C8" s="91">
        <v>0</v>
      </c>
      <c r="D8" s="91">
        <v>0</v>
      </c>
      <c r="E8" s="92">
        <v>0</v>
      </c>
      <c r="F8" s="92">
        <v>0</v>
      </c>
      <c r="G8" s="91">
        <v>0</v>
      </c>
      <c r="H8" s="92">
        <v>542.25</v>
      </c>
      <c r="I8" s="92">
        <v>-405.62990000000002</v>
      </c>
      <c r="J8" s="91">
        <v>0</v>
      </c>
      <c r="K8" s="92">
        <v>0</v>
      </c>
      <c r="L8" s="92">
        <v>0</v>
      </c>
      <c r="M8" s="92">
        <v>0</v>
      </c>
      <c r="N8" s="93">
        <v>0</v>
      </c>
      <c r="O8" s="94">
        <v>0</v>
      </c>
      <c r="P8" s="93">
        <v>0</v>
      </c>
    </row>
    <row r="9" spans="1:16">
      <c r="A9" s="85" t="s">
        <v>738</v>
      </c>
      <c r="B9" s="85" t="s">
        <v>683</v>
      </c>
      <c r="C9" s="86">
        <v>9346162322</v>
      </c>
      <c r="D9" s="86">
        <v>0</v>
      </c>
      <c r="E9" s="87">
        <v>0</v>
      </c>
      <c r="F9" s="87">
        <v>0</v>
      </c>
      <c r="G9" s="86">
        <v>8.9703370000000007</v>
      </c>
      <c r="H9" s="87">
        <v>153.9</v>
      </c>
      <c r="I9" s="87">
        <v>-3.8509542141445934</v>
      </c>
      <c r="J9" s="86">
        <v>2238951517</v>
      </c>
      <c r="K9" s="87">
        <v>13.765462337164132</v>
      </c>
      <c r="L9" s="87">
        <v>0</v>
      </c>
      <c r="M9" s="87">
        <v>5.5</v>
      </c>
      <c r="N9" s="88">
        <v>23.516401948437789</v>
      </c>
      <c r="O9" s="89">
        <v>132.81070381802908</v>
      </c>
      <c r="P9" s="88">
        <v>4.4270234606009691</v>
      </c>
    </row>
    <row r="10" spans="1:16">
      <c r="A10" s="85" t="s">
        <v>750</v>
      </c>
      <c r="B10" s="85" t="s">
        <v>683</v>
      </c>
      <c r="C10" s="86">
        <v>54752015449</v>
      </c>
      <c r="D10" s="86">
        <v>0</v>
      </c>
      <c r="E10" s="87">
        <v>0</v>
      </c>
      <c r="F10" s="87">
        <v>0</v>
      </c>
      <c r="G10" s="86">
        <v>4648.4724200000001</v>
      </c>
      <c r="H10" s="87">
        <v>6.08</v>
      </c>
      <c r="I10" s="87">
        <v>-7.3273584632321587E-2</v>
      </c>
      <c r="J10" s="86">
        <v>8018316367</v>
      </c>
      <c r="K10" s="87">
        <v>15.863679378317052</v>
      </c>
      <c r="L10" s="87">
        <v>0</v>
      </c>
      <c r="M10" s="87">
        <v>23.24</v>
      </c>
      <c r="N10" s="88">
        <v>304.66968663870136</v>
      </c>
      <c r="O10" s="89">
        <v>610.6162125584965</v>
      </c>
      <c r="P10" s="88">
        <v>20.353873751949884</v>
      </c>
    </row>
    <row r="11" spans="1:16">
      <c r="A11" t="s">
        <v>2183</v>
      </c>
      <c r="C11" s="14">
        <v>27947178234</v>
      </c>
      <c r="D11" s="14">
        <v>0</v>
      </c>
      <c r="E11" s="19">
        <v>0</v>
      </c>
      <c r="F11" s="19">
        <v>0</v>
      </c>
      <c r="G11" s="14">
        <v>0</v>
      </c>
      <c r="H11" s="19">
        <v>60.1</v>
      </c>
      <c r="I11" s="19">
        <v>0</v>
      </c>
      <c r="J11" s="14">
        <v>6729630082</v>
      </c>
      <c r="K11" s="19">
        <v>0</v>
      </c>
      <c r="L11" s="19">
        <v>0</v>
      </c>
      <c r="M11" s="19">
        <v>0</v>
      </c>
      <c r="N11" s="20">
        <v>15.485962233158652</v>
      </c>
      <c r="O11" s="21">
        <v>0</v>
      </c>
      <c r="P11" s="24">
        <v>0</v>
      </c>
    </row>
    <row r="12" spans="1:16">
      <c r="A12" s="60" t="s">
        <v>723</v>
      </c>
      <c r="B12" s="60" t="s">
        <v>374</v>
      </c>
      <c r="C12" s="61">
        <v>0</v>
      </c>
      <c r="D12" s="61">
        <v>2.4580000000000002</v>
      </c>
      <c r="E12" s="62">
        <v>13876.415653495354</v>
      </c>
      <c r="F12" s="62">
        <v>1739.7254652893234</v>
      </c>
      <c r="G12" s="61">
        <v>6.9899999999999997E-4</v>
      </c>
      <c r="H12" s="62">
        <v>4125000</v>
      </c>
      <c r="I12" s="62">
        <v>1417597000000</v>
      </c>
      <c r="J12" s="61">
        <v>20357299000</v>
      </c>
      <c r="K12" s="62">
        <v>0.39181081930368072</v>
      </c>
      <c r="L12" s="62">
        <v>16273393002.441008</v>
      </c>
      <c r="M12" s="62">
        <v>28.43</v>
      </c>
      <c r="N12" s="63">
        <v>0</v>
      </c>
      <c r="O12" s="64">
        <v>0</v>
      </c>
      <c r="P12" s="63">
        <v>0</v>
      </c>
    </row>
    <row r="13" spans="1:16">
      <c r="A13" s="60" t="s">
        <v>719</v>
      </c>
      <c r="B13" s="60" t="s">
        <v>374</v>
      </c>
      <c r="C13" s="61">
        <v>19923</v>
      </c>
      <c r="D13" s="61">
        <v>1000</v>
      </c>
      <c r="E13" s="62">
        <v>33.810912472000339</v>
      </c>
      <c r="F13" s="62">
        <v>6.8304873680808766</v>
      </c>
      <c r="G13" s="61">
        <v>2.3900000000000001E-4</v>
      </c>
      <c r="H13" s="62">
        <v>4950000</v>
      </c>
      <c r="I13" s="62">
        <v>-4.1532674804329872E-3</v>
      </c>
      <c r="J13" s="61">
        <v>0</v>
      </c>
      <c r="K13" s="62">
        <v>0</v>
      </c>
      <c r="L13" s="62">
        <v>40000000</v>
      </c>
      <c r="M13" s="62">
        <v>23.9</v>
      </c>
      <c r="N13" s="63">
        <v>368.74689757873256</v>
      </c>
      <c r="O13" s="64">
        <v>1168</v>
      </c>
      <c r="P13" s="63">
        <v>38.93333333333333</v>
      </c>
    </row>
    <row r="14" spans="1:16">
      <c r="A14" s="60" t="s">
        <v>720</v>
      </c>
      <c r="B14" s="60" t="s">
        <v>374</v>
      </c>
      <c r="C14" s="61">
        <v>577755</v>
      </c>
      <c r="D14" s="61">
        <v>29000</v>
      </c>
      <c r="E14" s="62">
        <v>10.492029913414676</v>
      </c>
      <c r="F14" s="62">
        <v>0.73535393281571881</v>
      </c>
      <c r="G14" s="61">
        <v>7.4329999999999998E-6</v>
      </c>
      <c r="H14" s="62">
        <v>512925</v>
      </c>
      <c r="I14" s="62">
        <v>2898.6546043978888</v>
      </c>
      <c r="J14" s="61">
        <v>0</v>
      </c>
      <c r="K14" s="62">
        <v>0</v>
      </c>
      <c r="L14" s="62">
        <v>1379310.3448275863</v>
      </c>
      <c r="M14" s="62">
        <v>25.63</v>
      </c>
      <c r="N14" s="63">
        <v>368.7554026000949</v>
      </c>
      <c r="O14" s="64">
        <v>1940.8895409675451</v>
      </c>
      <c r="P14" s="63">
        <v>64.696318032251511</v>
      </c>
    </row>
    <row r="15" spans="1:16">
      <c r="A15" s="25" t="s">
        <v>16</v>
      </c>
      <c r="B15" s="25" t="s">
        <v>353</v>
      </c>
      <c r="C15" s="26">
        <v>238701401</v>
      </c>
      <c r="D15" s="26">
        <v>1770000</v>
      </c>
      <c r="E15" s="27">
        <v>29.781006485595917</v>
      </c>
      <c r="F15" s="27">
        <v>11.187119277255348</v>
      </c>
      <c r="G15" s="26">
        <v>8.7624699999999992E-4</v>
      </c>
      <c r="H15" s="27">
        <v>1533</v>
      </c>
      <c r="I15" s="27">
        <v>-17.216323568908592</v>
      </c>
      <c r="J15" s="26">
        <v>-188709133</v>
      </c>
      <c r="K15" s="27">
        <v>-14.106789415433328</v>
      </c>
      <c r="L15" s="27">
        <v>22598.870056497177</v>
      </c>
      <c r="M15" s="27">
        <v>49.5</v>
      </c>
      <c r="N15" s="28">
        <v>91.202804858681304</v>
      </c>
      <c r="O15" s="29">
        <v>530.22064885561929</v>
      </c>
      <c r="P15" s="28">
        <v>17.674021628520642</v>
      </c>
    </row>
    <row r="16" spans="1:16">
      <c r="A16" s="55" t="s">
        <v>554</v>
      </c>
      <c r="B16" s="55" t="s">
        <v>233</v>
      </c>
      <c r="C16" s="56">
        <v>3279541734</v>
      </c>
      <c r="D16" s="56">
        <v>1891070</v>
      </c>
      <c r="E16" s="57">
        <v>5.0494879403976691</v>
      </c>
      <c r="F16" s="57">
        <v>0.22529320406215039</v>
      </c>
      <c r="G16" s="56">
        <v>6.0773900000000004E-4</v>
      </c>
      <c r="H16" s="57">
        <v>13037.5</v>
      </c>
      <c r="I16" s="57">
        <v>-293.01338456562189</v>
      </c>
      <c r="J16" s="56">
        <v>-614132063</v>
      </c>
      <c r="K16" s="57">
        <v>-36.495345203951679</v>
      </c>
      <c r="L16" s="57">
        <v>21152.046196068892</v>
      </c>
      <c r="M16" s="57">
        <v>32.130000000000003</v>
      </c>
      <c r="N16" s="58">
        <v>23.985322030848558</v>
      </c>
      <c r="O16" s="59">
        <v>789.86409595816235</v>
      </c>
      <c r="P16" s="58">
        <v>26.32880319860541</v>
      </c>
    </row>
    <row r="17" spans="1:16" ht="15.75" customHeight="1">
      <c r="A17" s="45" t="s">
        <v>190</v>
      </c>
      <c r="B17" s="45" t="s">
        <v>375</v>
      </c>
      <c r="C17" s="46">
        <v>8450730000</v>
      </c>
      <c r="D17" s="46">
        <v>3150000</v>
      </c>
      <c r="E17" s="47">
        <v>6.8720676135860428</v>
      </c>
      <c r="F17" s="47">
        <v>0.45355691605359488</v>
      </c>
      <c r="G17" s="46">
        <v>1.1325970000000001</v>
      </c>
      <c r="H17" s="47">
        <v>5140</v>
      </c>
      <c r="I17" s="47">
        <v>-102.79080401678766</v>
      </c>
      <c r="J17" s="46">
        <v>-123597000</v>
      </c>
      <c r="K17" s="47">
        <v>-122.5879268914294</v>
      </c>
      <c r="L17" s="47">
        <v>12698.412698412698</v>
      </c>
      <c r="M17" s="47">
        <v>35.950000000000003</v>
      </c>
      <c r="N17" s="48">
        <v>21.29059238382284</v>
      </c>
      <c r="O17" s="49">
        <v>721.36691684355105</v>
      </c>
      <c r="P17" s="48">
        <v>24.045563894785037</v>
      </c>
    </row>
    <row r="18" spans="1:16">
      <c r="A18" s="40" t="s">
        <v>71</v>
      </c>
      <c r="B18" s="40" t="s">
        <v>255</v>
      </c>
      <c r="C18" s="41">
        <v>336306420</v>
      </c>
      <c r="D18" s="41">
        <v>3750000</v>
      </c>
      <c r="E18" s="42">
        <v>13.472129952165519</v>
      </c>
      <c r="F18" s="42">
        <v>0.89814199681103457</v>
      </c>
      <c r="G18" s="41">
        <v>7.3957799999999996E-4</v>
      </c>
      <c r="H18" s="42">
        <v>4015</v>
      </c>
      <c r="I18" s="42">
        <v>-172.44096534063738</v>
      </c>
      <c r="J18" s="41">
        <v>-10342879</v>
      </c>
      <c r="K18" s="42">
        <v>-1450.2731782901067</v>
      </c>
      <c r="L18" s="42">
        <v>10666.666666666666</v>
      </c>
      <c r="M18" s="42">
        <v>19.72</v>
      </c>
      <c r="N18" s="43">
        <v>43.578571089344692</v>
      </c>
      <c r="O18" s="44">
        <v>71.70593614665222</v>
      </c>
      <c r="P18" s="43">
        <v>2.390197871555074</v>
      </c>
    </row>
    <row r="19" spans="1:16">
      <c r="A19" s="90" t="s">
        <v>410</v>
      </c>
      <c r="B19" s="90" t="s">
        <v>609</v>
      </c>
      <c r="C19" s="91">
        <v>849237071</v>
      </c>
      <c r="D19" s="91">
        <v>4244586</v>
      </c>
      <c r="E19" s="92">
        <v>34.683572670267964</v>
      </c>
      <c r="F19" s="92">
        <v>2.8924773900774259</v>
      </c>
      <c r="G19" s="91">
        <v>5.2214700000000004E-4</v>
      </c>
      <c r="H19" s="92">
        <v>2209</v>
      </c>
      <c r="I19" s="92">
        <v>-82.108678001253338</v>
      </c>
      <c r="J19" s="91">
        <v>84300833</v>
      </c>
      <c r="K19" s="92">
        <v>142.2400799882962</v>
      </c>
      <c r="L19" s="92">
        <v>9423.7694795204989</v>
      </c>
      <c r="M19" s="92">
        <v>12.3</v>
      </c>
      <c r="N19" s="93">
        <v>53.472121406965769</v>
      </c>
      <c r="O19" s="94">
        <v>661.30525199874694</v>
      </c>
      <c r="P19" s="93">
        <v>22.043508399958231</v>
      </c>
    </row>
    <row r="20" spans="1:16">
      <c r="A20" s="25" t="s">
        <v>11</v>
      </c>
      <c r="B20" s="25" t="s">
        <v>353</v>
      </c>
      <c r="C20" s="26">
        <v>4795702538</v>
      </c>
      <c r="D20" s="26">
        <v>4873440</v>
      </c>
      <c r="E20" s="27">
        <v>13.279813427651616</v>
      </c>
      <c r="F20" s="27">
        <v>0.72088261176158741</v>
      </c>
      <c r="G20" s="26">
        <v>7.7739300000000003E-4</v>
      </c>
      <c r="H20" s="27">
        <v>3875</v>
      </c>
      <c r="I20" s="27">
        <v>19.706585846111011</v>
      </c>
      <c r="J20" s="26">
        <v>-148778729</v>
      </c>
      <c r="K20" s="27">
        <v>-123.81879670446708</v>
      </c>
      <c r="L20" s="27">
        <v>8207.7546866279263</v>
      </c>
      <c r="M20" s="27">
        <v>15.95</v>
      </c>
      <c r="N20" s="28">
        <v>27.742498663634347</v>
      </c>
      <c r="O20" s="29">
        <v>1867.9589061140266</v>
      </c>
      <c r="P20" s="28">
        <v>62.265296870467552</v>
      </c>
    </row>
    <row r="21" spans="1:16">
      <c r="A21" s="80" t="s">
        <v>386</v>
      </c>
      <c r="B21" s="80" t="s">
        <v>352</v>
      </c>
      <c r="C21" s="81">
        <v>181056017</v>
      </c>
      <c r="D21" s="81">
        <v>4900000</v>
      </c>
      <c r="E21" s="82">
        <v>121.89122970296194</v>
      </c>
      <c r="F21" s="82">
        <v>360.51827773724324</v>
      </c>
      <c r="G21" s="81">
        <v>4.7495229999999999</v>
      </c>
      <c r="H21" s="82">
        <v>69.099999999999994</v>
      </c>
      <c r="I21" s="82">
        <v>-0.66116578852785324</v>
      </c>
      <c r="J21" s="81">
        <v>5473469</v>
      </c>
      <c r="K21" s="82">
        <v>61.770697888304475</v>
      </c>
      <c r="L21" s="82">
        <v>8163.2653061224491</v>
      </c>
      <c r="M21" s="82">
        <v>96.92</v>
      </c>
      <c r="N21" s="83">
        <v>34.051998422297949</v>
      </c>
      <c r="O21" s="84">
        <v>399.66461068216415</v>
      </c>
      <c r="P21" s="83">
        <v>13.322153689405472</v>
      </c>
    </row>
    <row r="22" spans="1:16">
      <c r="A22" s="45" t="s">
        <v>394</v>
      </c>
      <c r="B22" s="45" t="s">
        <v>375</v>
      </c>
      <c r="C22" s="46">
        <v>227558534</v>
      </c>
      <c r="D22" s="46">
        <v>6200000</v>
      </c>
      <c r="E22" s="47">
        <v>121.72128799916469</v>
      </c>
      <c r="F22" s="47">
        <v>130.88310537544589</v>
      </c>
      <c r="G22" s="46">
        <v>2.1097030000000001</v>
      </c>
      <c r="H22" s="47">
        <v>155.80000000000001</v>
      </c>
      <c r="I22" s="47">
        <v>-2.04033495966533</v>
      </c>
      <c r="J22" s="46">
        <v>1749577</v>
      </c>
      <c r="K22" s="47">
        <v>531.5570563627665</v>
      </c>
      <c r="L22" s="47">
        <v>6451.6129032258068</v>
      </c>
      <c r="M22" s="47">
        <v>34.020000000000003</v>
      </c>
      <c r="N22" s="48">
        <v>47.885560001479988</v>
      </c>
      <c r="O22" s="49">
        <v>500.00852567879593</v>
      </c>
      <c r="P22" s="48">
        <v>16.666950855959865</v>
      </c>
    </row>
    <row r="23" spans="1:16">
      <c r="A23" s="90" t="s">
        <v>423</v>
      </c>
      <c r="B23" s="90" t="s">
        <v>390</v>
      </c>
      <c r="C23" s="91">
        <v>471013063</v>
      </c>
      <c r="D23" s="91">
        <v>6224400</v>
      </c>
      <c r="E23" s="92">
        <v>98.135761648584392</v>
      </c>
      <c r="F23" s="92">
        <v>44.039945897091421</v>
      </c>
      <c r="G23" s="91">
        <v>1.5986990000000001</v>
      </c>
      <c r="H23" s="92">
        <v>255</v>
      </c>
      <c r="I23" s="92">
        <v>-12.481861145504638</v>
      </c>
      <c r="J23" s="91">
        <v>15019123</v>
      </c>
      <c r="K23" s="92">
        <v>148.36653245332633</v>
      </c>
      <c r="L23" s="92">
        <v>6426.3222157958999</v>
      </c>
      <c r="M23" s="92">
        <v>25.68</v>
      </c>
      <c r="N23" s="93">
        <v>24.534759882572583</v>
      </c>
      <c r="O23" s="94">
        <v>582.67019772167714</v>
      </c>
      <c r="P23" s="93">
        <v>19.422339924055905</v>
      </c>
    </row>
    <row r="24" spans="1:16">
      <c r="A24" s="30" t="s">
        <v>388</v>
      </c>
      <c r="B24" s="30" t="s">
        <v>349</v>
      </c>
      <c r="C24" s="31">
        <v>162494773</v>
      </c>
      <c r="D24" s="31">
        <v>6917538</v>
      </c>
      <c r="E24" s="32">
        <v>73.002262464317198</v>
      </c>
      <c r="F24" s="32">
        <v>90.975987241460857</v>
      </c>
      <c r="G24" s="31">
        <v>4.5362669999999996</v>
      </c>
      <c r="H24" s="32">
        <v>120.8</v>
      </c>
      <c r="I24" s="32">
        <v>-0.83092475840231816</v>
      </c>
      <c r="J24" s="31">
        <v>-22534642</v>
      </c>
      <c r="K24" s="32">
        <v>-35.608926380991541</v>
      </c>
      <c r="L24" s="32">
        <v>5782.4040865406159</v>
      </c>
      <c r="M24" s="32">
        <v>65.569999999999993</v>
      </c>
      <c r="N24" s="33">
        <v>55.537223898139715</v>
      </c>
      <c r="O24" s="34">
        <v>318.36312443955114</v>
      </c>
      <c r="P24" s="33">
        <v>10.612104147985038</v>
      </c>
    </row>
    <row r="25" spans="1:16">
      <c r="A25" s="35" t="s">
        <v>50</v>
      </c>
      <c r="B25" s="35" t="s">
        <v>200</v>
      </c>
      <c r="C25" s="36">
        <v>91186532</v>
      </c>
      <c r="D25" s="36">
        <v>7347672</v>
      </c>
      <c r="E25" s="37">
        <v>19.180045707084524</v>
      </c>
      <c r="F25" s="37">
        <v>4.1632485147410856</v>
      </c>
      <c r="G25" s="36">
        <v>3.211576</v>
      </c>
      <c r="H25" s="37">
        <v>649.5</v>
      </c>
      <c r="I25" s="37">
        <v>-44.807467284154427</v>
      </c>
      <c r="J25" s="36">
        <v>-1925420</v>
      </c>
      <c r="K25" s="37">
        <v>-2392.7196892106658</v>
      </c>
      <c r="L25" s="37">
        <v>5443.9011431103618</v>
      </c>
      <c r="M25" s="37">
        <v>43.7</v>
      </c>
      <c r="N25" s="38">
        <v>57.965254331545879</v>
      </c>
      <c r="O25" s="39">
        <v>444.74275269865063</v>
      </c>
      <c r="P25" s="38">
        <v>14.824758423288355</v>
      </c>
    </row>
    <row r="26" spans="1:16">
      <c r="A26" s="30" t="s">
        <v>64</v>
      </c>
      <c r="B26" s="30" t="s">
        <v>357</v>
      </c>
      <c r="C26" s="31">
        <v>240921520</v>
      </c>
      <c r="D26" s="31">
        <v>7425000</v>
      </c>
      <c r="E26" s="32">
        <v>48.732174014406411</v>
      </c>
      <c r="F26" s="32">
        <v>40.765563723701959</v>
      </c>
      <c r="G26" s="31">
        <v>5.4653780000000003</v>
      </c>
      <c r="H26" s="32">
        <v>150.19999999999999</v>
      </c>
      <c r="I26" s="32">
        <v>5.1835082775361911</v>
      </c>
      <c r="J26" s="31">
        <v>-3585419</v>
      </c>
      <c r="K26" s="32">
        <v>-333.4129149201251</v>
      </c>
      <c r="L26" s="32">
        <v>5387.2053872053875</v>
      </c>
      <c r="M26" s="32">
        <v>73.599999999999994</v>
      </c>
      <c r="N26" s="33">
        <v>95.206491953348859</v>
      </c>
      <c r="O26" s="34">
        <v>1638.5482405468704</v>
      </c>
      <c r="P26" s="33">
        <v>54.618274684895681</v>
      </c>
    </row>
    <row r="27" spans="1:16">
      <c r="A27" s="30" t="s">
        <v>417</v>
      </c>
      <c r="B27" s="30" t="s">
        <v>349</v>
      </c>
      <c r="C27" s="31">
        <v>651050782</v>
      </c>
      <c r="D27" s="31">
        <v>7635461</v>
      </c>
      <c r="E27" s="32">
        <v>53.096600199407632</v>
      </c>
      <c r="F27" s="32">
        <v>52.681425680470845</v>
      </c>
      <c r="G27" s="31">
        <v>5.6142630000000002</v>
      </c>
      <c r="H27" s="32">
        <v>134.19999999999999</v>
      </c>
      <c r="I27" s="32">
        <v>-11.300767022610387</v>
      </c>
      <c r="J27" s="31">
        <v>5770573</v>
      </c>
      <c r="K27" s="32">
        <v>174.65871274828339</v>
      </c>
      <c r="L27" s="32">
        <v>5238.7144666183221</v>
      </c>
      <c r="M27" s="32">
        <v>73.52</v>
      </c>
      <c r="N27" s="33">
        <v>30.090616389035471</v>
      </c>
      <c r="O27" s="34">
        <v>263.04614060081212</v>
      </c>
      <c r="P27" s="33">
        <v>8.7682046866937373</v>
      </c>
    </row>
    <row r="28" spans="1:16">
      <c r="A28" s="30" t="s">
        <v>377</v>
      </c>
      <c r="B28" s="30" t="s">
        <v>349</v>
      </c>
      <c r="C28" s="31">
        <v>124002509</v>
      </c>
      <c r="D28" s="31">
        <v>8000000</v>
      </c>
      <c r="E28" s="32">
        <v>40.678881721269924</v>
      </c>
      <c r="F28" s="32">
        <v>42.023638141807773</v>
      </c>
      <c r="G28" s="31">
        <v>7.9945810000000002</v>
      </c>
      <c r="H28" s="32">
        <v>123</v>
      </c>
      <c r="I28" s="32">
        <v>2.8220478677873189</v>
      </c>
      <c r="J28" s="31">
        <v>-631248</v>
      </c>
      <c r="K28" s="32">
        <v>-1533.470205054115</v>
      </c>
      <c r="L28" s="32">
        <v>5000</v>
      </c>
      <c r="M28" s="32">
        <v>99.93</v>
      </c>
      <c r="N28" s="33">
        <v>29.700334105349686</v>
      </c>
      <c r="O28" s="34">
        <v>1994.2613568428503</v>
      </c>
      <c r="P28" s="33">
        <v>66.475378561428343</v>
      </c>
    </row>
    <row r="29" spans="1:16">
      <c r="A29" s="30" t="s">
        <v>546</v>
      </c>
      <c r="B29" s="30" t="s">
        <v>357</v>
      </c>
      <c r="C29" s="31">
        <v>155992742</v>
      </c>
      <c r="D29" s="31">
        <v>8000000</v>
      </c>
      <c r="E29" s="32">
        <v>86.244204605061057</v>
      </c>
      <c r="F29" s="32">
        <v>46.871850328837532</v>
      </c>
      <c r="G29" s="31">
        <v>2.010942</v>
      </c>
      <c r="H29" s="32">
        <v>230.7</v>
      </c>
      <c r="I29" s="32">
        <v>-15.13605267474756</v>
      </c>
      <c r="J29" s="31">
        <v>-115395100</v>
      </c>
      <c r="K29" s="32">
        <v>-15.945217777877916</v>
      </c>
      <c r="L29" s="32">
        <v>5000</v>
      </c>
      <c r="M29" s="32">
        <v>25.13</v>
      </c>
      <c r="N29" s="33">
        <v>86.727216051470165</v>
      </c>
      <c r="O29" s="34">
        <v>349.92131892737478</v>
      </c>
      <c r="P29" s="33">
        <v>11.664043964245826</v>
      </c>
    </row>
    <row r="30" spans="1:16">
      <c r="A30" s="90" t="s">
        <v>46</v>
      </c>
      <c r="B30" s="90" t="s">
        <v>609</v>
      </c>
      <c r="C30" s="91">
        <v>5369083553</v>
      </c>
      <c r="D30" s="91">
        <v>8640048</v>
      </c>
      <c r="E30" s="92">
        <v>24.28491798343401</v>
      </c>
      <c r="F30" s="92">
        <v>2.7829096841736023</v>
      </c>
      <c r="G30" s="91">
        <v>1.6379030000000001</v>
      </c>
      <c r="H30" s="92">
        <v>1006</v>
      </c>
      <c r="I30" s="92">
        <v>-7.9312029037683942</v>
      </c>
      <c r="J30" s="91">
        <v>-26123952</v>
      </c>
      <c r="K30" s="92">
        <v>-334.04013604067256</v>
      </c>
      <c r="L30" s="92">
        <v>4629.6039096079094</v>
      </c>
      <c r="M30" s="92">
        <v>18.95</v>
      </c>
      <c r="N30" s="93">
        <v>12.391752669405619</v>
      </c>
      <c r="O30" s="94">
        <v>501.50119918967539</v>
      </c>
      <c r="P30" s="93">
        <v>16.716706639655847</v>
      </c>
    </row>
    <row r="31" spans="1:16">
      <c r="A31" s="55" t="s">
        <v>436</v>
      </c>
      <c r="B31" s="55" t="s">
        <v>233</v>
      </c>
      <c r="C31" s="56">
        <v>358892796</v>
      </c>
      <c r="D31" s="56">
        <v>9284470</v>
      </c>
      <c r="E31" s="57">
        <v>120.50013420662012</v>
      </c>
      <c r="F31" s="57">
        <v>231.7620834396042</v>
      </c>
      <c r="G31" s="56">
        <v>5.8189539999999997</v>
      </c>
      <c r="H31" s="57">
        <v>57.05</v>
      </c>
      <c r="I31" s="57">
        <v>-2.8513337002224688</v>
      </c>
      <c r="J31" s="56">
        <v>-3381110</v>
      </c>
      <c r="K31" s="57">
        <v>-153.77503837497153</v>
      </c>
      <c r="L31" s="57">
        <v>4308.2696158208273</v>
      </c>
      <c r="M31" s="57">
        <v>62.67</v>
      </c>
      <c r="N31" s="58">
        <v>22.042094139091056</v>
      </c>
      <c r="O31" s="59">
        <v>430.68294931524031</v>
      </c>
      <c r="P31" s="58">
        <v>14.35609831050801</v>
      </c>
    </row>
    <row r="32" spans="1:16">
      <c r="A32" s="95" t="s">
        <v>530</v>
      </c>
      <c r="B32" s="95" t="s">
        <v>351</v>
      </c>
      <c r="C32" s="96">
        <v>257737541</v>
      </c>
      <c r="D32" s="96">
        <v>9500000</v>
      </c>
      <c r="E32" s="97">
        <v>36.959015870109013</v>
      </c>
      <c r="F32" s="97">
        <v>17.683739650769862</v>
      </c>
      <c r="G32" s="96">
        <v>5.3107189999999997</v>
      </c>
      <c r="H32" s="97">
        <v>203.8</v>
      </c>
      <c r="I32" s="97">
        <v>-11.178830749210306</v>
      </c>
      <c r="J32" s="96">
        <v>-5361958</v>
      </c>
      <c r="K32" s="97">
        <v>-389.78298599131136</v>
      </c>
      <c r="L32" s="97">
        <v>4210.5263157894733</v>
      </c>
      <c r="M32" s="97">
        <v>55.9</v>
      </c>
      <c r="N32" s="98">
        <v>24.761515628831699</v>
      </c>
      <c r="O32" s="99">
        <v>471.36681887812119</v>
      </c>
      <c r="P32" s="98">
        <v>15.712227295937373</v>
      </c>
    </row>
    <row r="33" spans="1:16">
      <c r="A33" s="60" t="s">
        <v>391</v>
      </c>
      <c r="B33" s="60" t="s">
        <v>287</v>
      </c>
      <c r="C33" s="61">
        <v>16511882</v>
      </c>
      <c r="D33" s="61">
        <v>10650000</v>
      </c>
      <c r="E33" s="62">
        <v>141.33195902136382</v>
      </c>
      <c r="F33" s="62">
        <v>491.50394373626784</v>
      </c>
      <c r="G33" s="61">
        <v>10.108192000000001</v>
      </c>
      <c r="H33" s="62">
        <v>28</v>
      </c>
      <c r="I33" s="62">
        <v>0.87989247282657257</v>
      </c>
      <c r="J33" s="61">
        <v>-2418566</v>
      </c>
      <c r="K33" s="62">
        <v>-118.89276538246217</v>
      </c>
      <c r="L33" s="62">
        <v>3755.868544600939</v>
      </c>
      <c r="M33" s="62">
        <v>94.91</v>
      </c>
      <c r="N33" s="63">
        <v>49.366315461455031</v>
      </c>
      <c r="O33" s="64">
        <v>1929.5794998450151</v>
      </c>
      <c r="P33" s="63">
        <v>64.319316661500508</v>
      </c>
    </row>
    <row r="34" spans="1:16">
      <c r="A34" s="40" t="s">
        <v>39</v>
      </c>
      <c r="B34" s="40" t="s">
        <v>255</v>
      </c>
      <c r="C34" s="41">
        <v>638570889</v>
      </c>
      <c r="D34" s="41">
        <v>10721700</v>
      </c>
      <c r="E34" s="42">
        <v>67.951838832303991</v>
      </c>
      <c r="F34" s="42">
        <v>58.144824555246053</v>
      </c>
      <c r="G34" s="41">
        <v>5.1827810000000003</v>
      </c>
      <c r="H34" s="42">
        <v>113.6</v>
      </c>
      <c r="I34" s="42">
        <v>-3.7040079572821298</v>
      </c>
      <c r="J34" s="41">
        <v>5814918</v>
      </c>
      <c r="K34" s="42">
        <v>200.97709030462681</v>
      </c>
      <c r="L34" s="42">
        <v>3730.7516531893261</v>
      </c>
      <c r="M34" s="42">
        <v>48.33</v>
      </c>
      <c r="N34" s="43">
        <v>36.620577973153658</v>
      </c>
      <c r="O34" s="44">
        <v>651.94716211845184</v>
      </c>
      <c r="P34" s="43">
        <v>21.731572070615062</v>
      </c>
    </row>
    <row r="35" spans="1:16">
      <c r="A35" s="45" t="s">
        <v>51</v>
      </c>
      <c r="B35" s="45" t="s">
        <v>375</v>
      </c>
      <c r="C35" s="46">
        <v>2033187111</v>
      </c>
      <c r="D35" s="46">
        <v>10800000</v>
      </c>
      <c r="E35" s="47">
        <v>34.03029070205681</v>
      </c>
      <c r="F35" s="47">
        <v>4.6474230719513834</v>
      </c>
      <c r="G35" s="46">
        <v>1.717981</v>
      </c>
      <c r="H35" s="47">
        <v>684.5</v>
      </c>
      <c r="I35" s="47">
        <v>-19.664303090730073</v>
      </c>
      <c r="J35" s="46">
        <v>-67675452</v>
      </c>
      <c r="K35" s="47">
        <v>-108.19876016491179</v>
      </c>
      <c r="L35" s="47">
        <v>3703.7037037037039</v>
      </c>
      <c r="M35" s="47">
        <v>15.9</v>
      </c>
      <c r="N35" s="48">
        <v>65.324546238632863</v>
      </c>
      <c r="O35" s="49">
        <v>504.60159448329256</v>
      </c>
      <c r="P35" s="48">
        <v>16.820053149443087</v>
      </c>
    </row>
    <row r="36" spans="1:16">
      <c r="A36" s="65" t="s">
        <v>67</v>
      </c>
      <c r="B36" s="65" t="s">
        <v>608</v>
      </c>
      <c r="C36" s="66">
        <v>24553432694</v>
      </c>
      <c r="D36" s="66">
        <v>10983458</v>
      </c>
      <c r="E36" s="67">
        <v>0.36779769775258381</v>
      </c>
      <c r="F36" s="67">
        <v>2.8849030339595226E-3</v>
      </c>
      <c r="G36" s="66">
        <v>3.4871699999999996E-4</v>
      </c>
      <c r="H36" s="67">
        <v>11515</v>
      </c>
      <c r="I36" s="67">
        <v>42.326041161637477</v>
      </c>
      <c r="J36" s="66">
        <v>5402190789</v>
      </c>
      <c r="K36" s="67">
        <v>23.599775297569558</v>
      </c>
      <c r="L36" s="67">
        <v>3641.8403020250998</v>
      </c>
      <c r="M36" s="67">
        <v>85.99</v>
      </c>
      <c r="N36" s="68">
        <v>0</v>
      </c>
      <c r="O36" s="69">
        <v>1909.6846297531829</v>
      </c>
      <c r="P36" s="68">
        <v>63.656154325106094</v>
      </c>
    </row>
    <row r="37" spans="1:16">
      <c r="A37" s="40" t="s">
        <v>320</v>
      </c>
      <c r="B37" s="40" t="s">
        <v>255</v>
      </c>
      <c r="C37" s="41">
        <v>1138168471</v>
      </c>
      <c r="D37" s="41">
        <v>10994134</v>
      </c>
      <c r="E37" s="42">
        <v>36.149512594414887</v>
      </c>
      <c r="F37" s="42">
        <v>2.107738952754195</v>
      </c>
      <c r="G37" s="41">
        <v>7.01302E-4</v>
      </c>
      <c r="H37" s="42">
        <v>1580</v>
      </c>
      <c r="I37" s="42">
        <v>-41.301173229636788</v>
      </c>
      <c r="J37" s="41">
        <v>164509463</v>
      </c>
      <c r="K37" s="42">
        <v>104.2544831600356</v>
      </c>
      <c r="L37" s="42">
        <v>3638.303844577481</v>
      </c>
      <c r="M37" s="42">
        <v>6.37</v>
      </c>
      <c r="N37" s="43">
        <v>73.797606369392582</v>
      </c>
      <c r="O37" s="44">
        <v>799.73400317977575</v>
      </c>
      <c r="P37" s="43">
        <v>26.657800105992525</v>
      </c>
    </row>
    <row r="38" spans="1:16">
      <c r="A38" s="65" t="s">
        <v>765</v>
      </c>
      <c r="B38" s="65" t="s">
        <v>743</v>
      </c>
      <c r="C38" s="66">
        <v>311457358</v>
      </c>
      <c r="D38" s="66">
        <v>11320341</v>
      </c>
      <c r="E38" s="67">
        <v>17.481760908314499</v>
      </c>
      <c r="F38" s="67">
        <v>5.5350489219749708</v>
      </c>
      <c r="G38" s="66">
        <v>8.0576760000000007</v>
      </c>
      <c r="H38" s="67">
        <v>284</v>
      </c>
      <c r="I38" s="67">
        <v>-2.3132474104836547</v>
      </c>
      <c r="J38" s="66">
        <v>16005244</v>
      </c>
      <c r="K38" s="67">
        <v>197.33377004436795</v>
      </c>
      <c r="L38" s="67">
        <v>3533.46246371907</v>
      </c>
      <c r="M38" s="67">
        <v>71.17</v>
      </c>
      <c r="N38" s="68">
        <v>63.902350149513119</v>
      </c>
      <c r="O38" s="69">
        <v>658.25731682735727</v>
      </c>
      <c r="P38" s="68">
        <v>21.941910560911911</v>
      </c>
    </row>
    <row r="39" spans="1:16">
      <c r="A39" s="30" t="s">
        <v>414</v>
      </c>
      <c r="B39" s="30" t="s">
        <v>349</v>
      </c>
      <c r="C39" s="31">
        <v>-2879838</v>
      </c>
      <c r="D39" s="31">
        <v>13336879</v>
      </c>
      <c r="E39" s="32">
        <v>70.675415713577124</v>
      </c>
      <c r="F39" s="32">
        <v>120.43743127877548</v>
      </c>
      <c r="G39" s="31">
        <v>12.119565</v>
      </c>
      <c r="H39" s="32">
        <v>46.7</v>
      </c>
      <c r="I39" s="32">
        <v>-3.9132306442448765</v>
      </c>
      <c r="J39" s="31">
        <v>-1648253</v>
      </c>
      <c r="K39" s="32">
        <v>-356.02706380634527</v>
      </c>
      <c r="L39" s="32">
        <v>2999.2024370919162</v>
      </c>
      <c r="M39" s="32">
        <v>90.87</v>
      </c>
      <c r="N39" s="33">
        <v>160.96520977022445</v>
      </c>
      <c r="O39" s="34">
        <v>470</v>
      </c>
      <c r="P39" s="33">
        <v>15.666666666666666</v>
      </c>
    </row>
    <row r="40" spans="1:16">
      <c r="A40" s="45" t="s">
        <v>690</v>
      </c>
      <c r="B40" s="45" t="s">
        <v>375</v>
      </c>
      <c r="C40" s="46">
        <v>52360538</v>
      </c>
      <c r="D40" s="46">
        <v>13878486</v>
      </c>
      <c r="E40" s="47">
        <v>37.720735091981908</v>
      </c>
      <c r="F40" s="47">
        <v>43.87293768337134</v>
      </c>
      <c r="G40" s="46">
        <v>13.431647</v>
      </c>
      <c r="H40" s="47">
        <v>78.95</v>
      </c>
      <c r="I40" s="47">
        <v>0.12918373059105193</v>
      </c>
      <c r="J40" s="46">
        <v>-27125850</v>
      </c>
      <c r="K40" s="47">
        <v>-31.695680209099439</v>
      </c>
      <c r="L40" s="47">
        <v>2882.1587599684863</v>
      </c>
      <c r="M40" s="47">
        <v>96.78</v>
      </c>
      <c r="N40" s="48">
        <v>52.822499176123891</v>
      </c>
      <c r="O40" s="49">
        <v>1668.2846840542886</v>
      </c>
      <c r="P40" s="48">
        <v>55.609489468476291</v>
      </c>
    </row>
    <row r="41" spans="1:16">
      <c r="A41" s="40" t="s">
        <v>45</v>
      </c>
      <c r="B41" s="40" t="s">
        <v>255</v>
      </c>
      <c r="C41" s="41">
        <v>879240094</v>
      </c>
      <c r="D41" s="41">
        <v>14175000</v>
      </c>
      <c r="E41" s="42">
        <v>19.859104247779857</v>
      </c>
      <c r="F41" s="42">
        <v>3.9800994564253362</v>
      </c>
      <c r="G41" s="41">
        <v>5.5196949999999996</v>
      </c>
      <c r="H41" s="42">
        <v>365</v>
      </c>
      <c r="I41" s="42">
        <v>-24.897599150072438</v>
      </c>
      <c r="J41" s="41">
        <v>-27853019</v>
      </c>
      <c r="K41" s="42">
        <v>-179.14036535859901</v>
      </c>
      <c r="L41" s="42">
        <v>2821.8694885361551</v>
      </c>
      <c r="M41" s="42">
        <v>38.93</v>
      </c>
      <c r="N41" s="43">
        <v>61.984161215976336</v>
      </c>
      <c r="O41" s="44">
        <v>1165.1133228153024</v>
      </c>
      <c r="P41" s="43">
        <v>38.837110760510079</v>
      </c>
    </row>
    <row r="42" spans="1:16">
      <c r="A42" s="45" t="s">
        <v>54</v>
      </c>
      <c r="B42" s="45" t="s">
        <v>375</v>
      </c>
      <c r="C42" s="46">
        <v>646697458</v>
      </c>
      <c r="D42" s="46">
        <v>14276790</v>
      </c>
      <c r="E42" s="47">
        <v>43.82264251852952</v>
      </c>
      <c r="F42" s="47">
        <v>10.923496421727345</v>
      </c>
      <c r="G42" s="46">
        <v>3.1674739999999999</v>
      </c>
      <c r="H42" s="47">
        <v>288.25</v>
      </c>
      <c r="I42" s="47">
        <v>-0.65706422570769973</v>
      </c>
      <c r="J42" s="46">
        <v>43394990</v>
      </c>
      <c r="K42" s="47">
        <v>92.44795286276134</v>
      </c>
      <c r="L42" s="47">
        <v>2801.7502533832885</v>
      </c>
      <c r="M42" s="47">
        <v>22.18</v>
      </c>
      <c r="N42" s="48">
        <v>14.140957331902888</v>
      </c>
      <c r="O42" s="49">
        <v>342.72815076369199</v>
      </c>
      <c r="P42" s="48">
        <v>11.424271692123066</v>
      </c>
    </row>
    <row r="43" spans="1:16">
      <c r="A43" s="30" t="s">
        <v>104</v>
      </c>
      <c r="B43" s="30" t="s">
        <v>357</v>
      </c>
      <c r="C43" s="31">
        <v>360638941</v>
      </c>
      <c r="D43" s="31">
        <v>15000000</v>
      </c>
      <c r="E43" s="32">
        <v>14.198045411880328</v>
      </c>
      <c r="F43" s="32">
        <v>4.4647941546793479</v>
      </c>
      <c r="G43" s="31">
        <v>12.081939999999999</v>
      </c>
      <c r="H43" s="32">
        <v>233.2</v>
      </c>
      <c r="I43" s="32">
        <v>12.238556527015021</v>
      </c>
      <c r="J43" s="31">
        <v>3667696</v>
      </c>
      <c r="K43" s="32">
        <v>867.02932849396461</v>
      </c>
      <c r="L43" s="32">
        <v>2666.6666666666665</v>
      </c>
      <c r="M43" s="32">
        <v>80.540000000000006</v>
      </c>
      <c r="N43" s="33">
        <v>98.067344001997398</v>
      </c>
      <c r="O43" s="34">
        <v>2267.3644483701796</v>
      </c>
      <c r="P43" s="33">
        <v>75.578814945672647</v>
      </c>
    </row>
    <row r="44" spans="1:16">
      <c r="A44" s="90" t="s">
        <v>427</v>
      </c>
      <c r="B44" s="90" t="s">
        <v>390</v>
      </c>
      <c r="C44" s="91">
        <v>604420825</v>
      </c>
      <c r="D44" s="91">
        <v>16800000</v>
      </c>
      <c r="E44" s="92">
        <v>159.71078293739433</v>
      </c>
      <c r="F44" s="92">
        <v>171.28998599034139</v>
      </c>
      <c r="G44" s="91">
        <v>5.7719040000000001</v>
      </c>
      <c r="H44" s="92">
        <v>43.4</v>
      </c>
      <c r="I44" s="92">
        <v>-1.6071924905297763</v>
      </c>
      <c r="J44" s="91">
        <v>4772795</v>
      </c>
      <c r="K44" s="92">
        <v>195.35722778791043</v>
      </c>
      <c r="L44" s="92">
        <v>2380.9523809523807</v>
      </c>
      <c r="M44" s="92">
        <v>34.35</v>
      </c>
      <c r="N44" s="93">
        <v>52.723015007891988</v>
      </c>
      <c r="O44" s="94">
        <v>382.5622891374955</v>
      </c>
      <c r="P44" s="93">
        <v>12.752076304583182</v>
      </c>
    </row>
    <row r="45" spans="1:16">
      <c r="A45" s="45" t="s">
        <v>297</v>
      </c>
      <c r="B45" s="45" t="s">
        <v>426</v>
      </c>
      <c r="C45" s="46">
        <v>367547592</v>
      </c>
      <c r="D45" s="46">
        <v>17512456</v>
      </c>
      <c r="E45" s="47">
        <v>66.477541030347297</v>
      </c>
      <c r="F45" s="47">
        <v>79.083640322383602</v>
      </c>
      <c r="G45" s="46">
        <v>12.279838</v>
      </c>
      <c r="H45" s="47">
        <v>49</v>
      </c>
      <c r="I45" s="47">
        <v>-2.217046653100077</v>
      </c>
      <c r="J45" s="46">
        <v>-25349652</v>
      </c>
      <c r="K45" s="47">
        <v>-33.160135216057405</v>
      </c>
      <c r="L45" s="47">
        <v>2284.088536753497</v>
      </c>
      <c r="M45" s="47">
        <v>70.12</v>
      </c>
      <c r="N45" s="48">
        <v>33.33316440542422</v>
      </c>
      <c r="O45" s="49">
        <v>33.465331182668585</v>
      </c>
      <c r="P45" s="48">
        <v>1.1155110394222862</v>
      </c>
    </row>
    <row r="46" spans="1:16">
      <c r="A46" s="25" t="s">
        <v>113</v>
      </c>
      <c r="B46" s="25" t="s">
        <v>353</v>
      </c>
      <c r="C46" s="26">
        <v>10527575581</v>
      </c>
      <c r="D46" s="26">
        <v>18000000</v>
      </c>
      <c r="E46" s="27">
        <v>11.211173638629287</v>
      </c>
      <c r="F46" s="27">
        <v>2.133023903848799</v>
      </c>
      <c r="G46" s="26">
        <v>12.229931000000001</v>
      </c>
      <c r="H46" s="27">
        <v>291.75</v>
      </c>
      <c r="I46" s="27">
        <v>-2.4384964028146214</v>
      </c>
      <c r="J46" s="26">
        <v>62342924</v>
      </c>
      <c r="K46" s="27">
        <v>84.307883922800926</v>
      </c>
      <c r="L46" s="27">
        <v>2222.2222222222222</v>
      </c>
      <c r="M46" s="27">
        <v>67.94</v>
      </c>
      <c r="N46" s="28">
        <v>26.71039890836218</v>
      </c>
      <c r="O46" s="29">
        <v>390.89884561185903</v>
      </c>
      <c r="P46" s="28">
        <v>13.0299615203953</v>
      </c>
    </row>
    <row r="47" spans="1:16">
      <c r="A47" s="25" t="s">
        <v>314</v>
      </c>
      <c r="B47" s="25" t="s">
        <v>376</v>
      </c>
      <c r="C47" s="26">
        <v>202339880</v>
      </c>
      <c r="D47" s="26">
        <v>18255333</v>
      </c>
      <c r="E47" s="27">
        <v>48.802011481289234</v>
      </c>
      <c r="F47" s="27">
        <v>51.409646747831097</v>
      </c>
      <c r="G47" s="26">
        <v>15.26498</v>
      </c>
      <c r="H47" s="27">
        <v>53.7</v>
      </c>
      <c r="I47" s="27">
        <v>-3.4797958684090982</v>
      </c>
      <c r="J47" s="26">
        <v>81750563</v>
      </c>
      <c r="K47" s="27">
        <v>11.611874966536927</v>
      </c>
      <c r="L47" s="27">
        <v>2191.1405286334684</v>
      </c>
      <c r="M47" s="27">
        <v>83.61</v>
      </c>
      <c r="N47" s="28">
        <v>44.748796694607449</v>
      </c>
      <c r="O47" s="29">
        <v>878.69060468559849</v>
      </c>
      <c r="P47" s="28">
        <v>29.289686822853284</v>
      </c>
    </row>
    <row r="48" spans="1:16">
      <c r="A48" s="30" t="s">
        <v>336</v>
      </c>
      <c r="B48" s="30" t="s">
        <v>357</v>
      </c>
      <c r="C48" s="31">
        <v>919757915</v>
      </c>
      <c r="D48" s="31">
        <v>19440000</v>
      </c>
      <c r="E48" s="32">
        <v>66.417789909385618</v>
      </c>
      <c r="F48" s="32">
        <v>14.415835353915025</v>
      </c>
      <c r="G48" s="31">
        <v>2.4591859999999999</v>
      </c>
      <c r="H48" s="32">
        <v>244.9</v>
      </c>
      <c r="I48" s="32">
        <v>-3.0292171948788962</v>
      </c>
      <c r="J48" s="31">
        <v>-13239520</v>
      </c>
      <c r="K48" s="32">
        <v>-347.99448922619553</v>
      </c>
      <c r="L48" s="32">
        <v>2057.6131687242801</v>
      </c>
      <c r="M48" s="32">
        <v>12.65</v>
      </c>
      <c r="N48" s="33">
        <v>78.501147953787751</v>
      </c>
      <c r="O48" s="34">
        <v>298.07024390250336</v>
      </c>
      <c r="P48" s="33">
        <v>9.9356747967501118</v>
      </c>
    </row>
    <row r="49" spans="1:16">
      <c r="A49" s="35" t="s">
        <v>201</v>
      </c>
      <c r="B49" s="35" t="s">
        <v>200</v>
      </c>
      <c r="C49" s="36">
        <v>3755081013</v>
      </c>
      <c r="D49" s="36">
        <v>20000000</v>
      </c>
      <c r="E49" s="37">
        <v>23.63024898720753</v>
      </c>
      <c r="F49" s="37">
        <v>8.2623248207019326</v>
      </c>
      <c r="G49" s="36">
        <v>11.626663000000001</v>
      </c>
      <c r="H49" s="37">
        <v>145.6</v>
      </c>
      <c r="I49" s="37">
        <v>-3.8887718716027848</v>
      </c>
      <c r="J49" s="36">
        <v>-127375317</v>
      </c>
      <c r="K49" s="37">
        <v>-22.453329792301911</v>
      </c>
      <c r="L49" s="37">
        <v>2000</v>
      </c>
      <c r="M49" s="37">
        <v>58.13</v>
      </c>
      <c r="N49" s="38">
        <v>26.672591286716067</v>
      </c>
      <c r="O49" s="39">
        <v>199.98982467534216</v>
      </c>
      <c r="P49" s="38">
        <v>6.6663274891780722</v>
      </c>
    </row>
    <row r="50" spans="1:16">
      <c r="A50" s="25" t="s">
        <v>703</v>
      </c>
      <c r="B50" s="25" t="s">
        <v>689</v>
      </c>
      <c r="C50" s="26">
        <v>69325879</v>
      </c>
      <c r="D50" s="26">
        <v>20000000</v>
      </c>
      <c r="E50" s="27">
        <v>142.66777177122682</v>
      </c>
      <c r="F50" s="27">
        <v>445.8367867850838</v>
      </c>
      <c r="G50" s="26">
        <v>52.150770999999999</v>
      </c>
      <c r="H50" s="27">
        <v>16.13</v>
      </c>
      <c r="I50" s="27">
        <v>0.53771376067607335</v>
      </c>
      <c r="J50" s="26">
        <v>-5598285</v>
      </c>
      <c r="K50" s="27">
        <v>-57.160362503873955</v>
      </c>
      <c r="L50" s="27">
        <v>2000</v>
      </c>
      <c r="M50" s="27">
        <v>86.91</v>
      </c>
      <c r="N50" s="28">
        <v>12.430338475408345</v>
      </c>
      <c r="O50" s="29">
        <v>2621.106965453816</v>
      </c>
      <c r="P50" s="28">
        <v>87.370232181793867</v>
      </c>
    </row>
    <row r="51" spans="1:16">
      <c r="A51" s="25" t="s">
        <v>704</v>
      </c>
      <c r="B51" s="25" t="s">
        <v>689</v>
      </c>
      <c r="C51" s="26">
        <v>82997498</v>
      </c>
      <c r="D51" s="26">
        <v>20000000</v>
      </c>
      <c r="E51" s="27">
        <v>145.7583588774857</v>
      </c>
      <c r="F51" s="27">
        <v>560.60907260571423</v>
      </c>
      <c r="G51" s="26">
        <v>59.663963000000003</v>
      </c>
      <c r="H51" s="27">
        <v>13.8</v>
      </c>
      <c r="I51" s="27">
        <v>0.21560618608370952</v>
      </c>
      <c r="J51" s="26">
        <v>-6495135</v>
      </c>
      <c r="K51" s="27">
        <v>-40.029960886109372</v>
      </c>
      <c r="L51" s="27">
        <v>2000</v>
      </c>
      <c r="M51" s="27">
        <v>99.43</v>
      </c>
      <c r="N51" s="28">
        <v>7.7081568777782419</v>
      </c>
      <c r="O51" s="29">
        <v>2733.1902559689293</v>
      </c>
      <c r="P51" s="28">
        <v>91.106341865630981</v>
      </c>
    </row>
    <row r="52" spans="1:16">
      <c r="A52" s="25" t="s">
        <v>705</v>
      </c>
      <c r="B52" s="25" t="s">
        <v>689</v>
      </c>
      <c r="C52" s="26">
        <v>83633027</v>
      </c>
      <c r="D52" s="26">
        <v>20000000</v>
      </c>
      <c r="E52" s="27">
        <v>422.90772745457764</v>
      </c>
      <c r="F52" s="27">
        <v>5286.3465931822202</v>
      </c>
      <c r="G52" s="26">
        <v>58.626662000000003</v>
      </c>
      <c r="H52" s="27">
        <v>4.84</v>
      </c>
      <c r="I52" s="27">
        <v>-0.13737092139609164</v>
      </c>
      <c r="J52" s="26">
        <v>-4821694</v>
      </c>
      <c r="K52" s="27">
        <v>-16.591679189927856</v>
      </c>
      <c r="L52" s="27">
        <v>2000</v>
      </c>
      <c r="M52" s="27">
        <v>97.71</v>
      </c>
      <c r="N52" s="28">
        <v>6.5367797316132519</v>
      </c>
      <c r="O52" s="29">
        <v>240.19468438390999</v>
      </c>
      <c r="P52" s="28">
        <v>8.0064894794636654</v>
      </c>
    </row>
    <row r="53" spans="1:16">
      <c r="A53" s="30" t="s">
        <v>84</v>
      </c>
      <c r="B53" s="30" t="s">
        <v>605</v>
      </c>
      <c r="C53" s="31">
        <v>1981884130</v>
      </c>
      <c r="D53" s="31">
        <v>20000000</v>
      </c>
      <c r="E53" s="32">
        <v>28.31081738638073</v>
      </c>
      <c r="F53" s="32">
        <v>3.7647363545719057</v>
      </c>
      <c r="G53" s="31">
        <v>3.9666589999999999</v>
      </c>
      <c r="H53" s="32">
        <v>356.25</v>
      </c>
      <c r="I53" s="32">
        <v>-19.169283225724485</v>
      </c>
      <c r="J53" s="31">
        <v>-83036840</v>
      </c>
      <c r="K53" s="32">
        <v>-90.562213109265713</v>
      </c>
      <c r="L53" s="32">
        <v>2000</v>
      </c>
      <c r="M53" s="32">
        <v>19.829999999999998</v>
      </c>
      <c r="N53" s="33">
        <v>32.715736228460969</v>
      </c>
      <c r="O53" s="34">
        <v>799.03948776053971</v>
      </c>
      <c r="P53" s="33">
        <v>26.63464959201799</v>
      </c>
    </row>
    <row r="54" spans="1:16">
      <c r="A54" s="25" t="s">
        <v>734</v>
      </c>
      <c r="B54" s="25" t="s">
        <v>689</v>
      </c>
      <c r="C54" s="26">
        <v>162912546</v>
      </c>
      <c r="D54" s="26">
        <v>20000000</v>
      </c>
      <c r="E54" s="27">
        <v>92.597736911309894</v>
      </c>
      <c r="F54" s="27">
        <v>112.92406940403646</v>
      </c>
      <c r="G54" s="26">
        <v>10.537267999999999</v>
      </c>
      <c r="H54" s="27">
        <v>41</v>
      </c>
      <c r="I54" s="27">
        <v>-1.2733424151903066</v>
      </c>
      <c r="J54" s="26">
        <v>-6812646</v>
      </c>
      <c r="K54" s="27">
        <v>-120.36439292456998</v>
      </c>
      <c r="L54" s="27">
        <v>2000</v>
      </c>
      <c r="M54" s="27">
        <v>52.68</v>
      </c>
      <c r="N54" s="28">
        <v>1.7431313922170328</v>
      </c>
      <c r="O54" s="29">
        <v>96.738125761260093</v>
      </c>
      <c r="P54" s="28">
        <v>3.224604192042003</v>
      </c>
    </row>
    <row r="55" spans="1:16">
      <c r="A55" s="30" t="s">
        <v>304</v>
      </c>
      <c r="B55" s="30" t="s">
        <v>349</v>
      </c>
      <c r="C55" s="31">
        <v>206308208</v>
      </c>
      <c r="D55" s="31">
        <v>20990000</v>
      </c>
      <c r="E55" s="32">
        <v>23.334713124740425</v>
      </c>
      <c r="F55" s="32">
        <v>13.394050594798685</v>
      </c>
      <c r="G55" s="31">
        <v>20.765463</v>
      </c>
      <c r="H55" s="32">
        <v>82.55</v>
      </c>
      <c r="I55" s="32">
        <v>-1.0397466805166431</v>
      </c>
      <c r="J55" s="31">
        <v>2866179</v>
      </c>
      <c r="K55" s="32">
        <v>607.83712392003429</v>
      </c>
      <c r="L55" s="32">
        <v>1905.6693663649357</v>
      </c>
      <c r="M55" s="32">
        <v>98.93</v>
      </c>
      <c r="N55" s="33">
        <v>43.190922374501532</v>
      </c>
      <c r="O55" s="34">
        <v>1134.8004769671243</v>
      </c>
      <c r="P55" s="33">
        <v>37.826682565570806</v>
      </c>
    </row>
    <row r="56" spans="1:16">
      <c r="A56" s="40" t="s">
        <v>482</v>
      </c>
      <c r="B56" s="40" t="s">
        <v>255</v>
      </c>
      <c r="C56" s="41">
        <v>3023972122</v>
      </c>
      <c r="D56" s="41">
        <v>21000000</v>
      </c>
      <c r="E56" s="42">
        <v>15.382450304734995</v>
      </c>
      <c r="F56" s="42">
        <v>1.4362698697231555</v>
      </c>
      <c r="G56" s="41">
        <v>4.9969520000000003</v>
      </c>
      <c r="H56" s="42">
        <v>520.5</v>
      </c>
      <c r="I56" s="42">
        <v>16.214180596473454</v>
      </c>
      <c r="J56" s="41">
        <v>40710262</v>
      </c>
      <c r="K56" s="42">
        <v>263.07863113236658</v>
      </c>
      <c r="L56" s="42">
        <v>1904.7619047619048</v>
      </c>
      <c r="M56" s="42">
        <v>23.79</v>
      </c>
      <c r="N56" s="43">
        <v>39.157529117534942</v>
      </c>
      <c r="O56" s="44">
        <v>2348.484872516573</v>
      </c>
      <c r="P56" s="43">
        <v>78.282829083885773</v>
      </c>
    </row>
    <row r="57" spans="1:16">
      <c r="A57" s="55" t="s">
        <v>68</v>
      </c>
      <c r="B57" s="55" t="s">
        <v>356</v>
      </c>
      <c r="C57" s="56">
        <v>1840705156</v>
      </c>
      <c r="D57" s="56">
        <v>21000000</v>
      </c>
      <c r="E57" s="57">
        <v>62.532338012362423</v>
      </c>
      <c r="F57" s="57">
        <v>38.671823136896982</v>
      </c>
      <c r="G57" s="56">
        <v>8.2712769999999995</v>
      </c>
      <c r="H57" s="57">
        <v>77.349999999999994</v>
      </c>
      <c r="I57" s="57">
        <v>-1.3784295137945861</v>
      </c>
      <c r="J57" s="56">
        <v>-125144677</v>
      </c>
      <c r="K57" s="57">
        <v>-12.921044975808281</v>
      </c>
      <c r="L57" s="57">
        <v>1904.7619047619048</v>
      </c>
      <c r="M57" s="57">
        <v>39.380000000000003</v>
      </c>
      <c r="N57" s="58">
        <v>21.154940274216422</v>
      </c>
      <c r="O57" s="59">
        <v>331.89187665101451</v>
      </c>
      <c r="P57" s="58">
        <v>11.063062555033817</v>
      </c>
    </row>
    <row r="58" spans="1:16">
      <c r="A58" s="50" t="s">
        <v>63</v>
      </c>
      <c r="B58" s="50" t="s">
        <v>355</v>
      </c>
      <c r="C58" s="51">
        <v>549820175</v>
      </c>
      <c r="D58" s="51">
        <v>22750000</v>
      </c>
      <c r="E58" s="52">
        <v>40.808864338276102</v>
      </c>
      <c r="F58" s="52">
        <v>14.583709224792674</v>
      </c>
      <c r="G58" s="51">
        <v>7.6577849999999996</v>
      </c>
      <c r="H58" s="52">
        <v>128</v>
      </c>
      <c r="I58" s="52">
        <v>-5.857232950424418E-2</v>
      </c>
      <c r="J58" s="51">
        <v>17853471</v>
      </c>
      <c r="K58" s="52">
        <v>156.73422831896386</v>
      </c>
      <c r="L58" s="52">
        <v>1758.2417582417581</v>
      </c>
      <c r="M58" s="52">
        <v>33.659999999999997</v>
      </c>
      <c r="N58" s="53">
        <v>36.10957121615575</v>
      </c>
      <c r="O58" s="54">
        <v>1276.095830616948</v>
      </c>
      <c r="P58" s="53">
        <v>42.536527687231597</v>
      </c>
    </row>
    <row r="59" spans="1:16">
      <c r="A59" s="50" t="s">
        <v>95</v>
      </c>
      <c r="B59" s="50" t="s">
        <v>355</v>
      </c>
      <c r="C59" s="51">
        <v>418442261</v>
      </c>
      <c r="D59" s="51">
        <v>23000000</v>
      </c>
      <c r="E59" s="52">
        <v>86.673057504561768</v>
      </c>
      <c r="F59" s="52">
        <v>99.168258014372739</v>
      </c>
      <c r="G59" s="51">
        <v>11.696857</v>
      </c>
      <c r="H59" s="52">
        <v>39.46</v>
      </c>
      <c r="I59" s="52">
        <v>-0.64629604398935925</v>
      </c>
      <c r="J59" s="51">
        <v>-26354647</v>
      </c>
      <c r="K59" s="52">
        <v>-33.16303193133264</v>
      </c>
      <c r="L59" s="52">
        <v>1739.1304347826087</v>
      </c>
      <c r="M59" s="52">
        <v>50.85</v>
      </c>
      <c r="N59" s="53">
        <v>77.610472899512956</v>
      </c>
      <c r="O59" s="54">
        <v>373.34109652384262</v>
      </c>
      <c r="P59" s="53">
        <v>12.44470321746142</v>
      </c>
    </row>
    <row r="60" spans="1:16">
      <c r="A60" s="40" t="s">
        <v>448</v>
      </c>
      <c r="B60" s="40" t="s">
        <v>255</v>
      </c>
      <c r="C60" s="41">
        <v>447250420</v>
      </c>
      <c r="D60" s="41">
        <v>23850000</v>
      </c>
      <c r="E60" s="42">
        <v>20.202163270067359</v>
      </c>
      <c r="F60" s="42">
        <v>4.7587127576537247</v>
      </c>
      <c r="G60" s="41">
        <v>10.082440999999999</v>
      </c>
      <c r="H60" s="42">
        <v>196.4</v>
      </c>
      <c r="I60" s="42">
        <v>-13.296024610658238</v>
      </c>
      <c r="J60" s="41">
        <v>5945065</v>
      </c>
      <c r="K60" s="42">
        <v>714.08807136675546</v>
      </c>
      <c r="L60" s="42">
        <v>1677.1488469601677</v>
      </c>
      <c r="M60" s="42">
        <v>42.27</v>
      </c>
      <c r="N60" s="43">
        <v>43.569757440233438</v>
      </c>
      <c r="O60" s="44">
        <v>758.79401008810066</v>
      </c>
      <c r="P60" s="43">
        <v>25.293133669603357</v>
      </c>
    </row>
    <row r="61" spans="1:16">
      <c r="A61" s="50" t="s">
        <v>464</v>
      </c>
      <c r="B61" s="50" t="s">
        <v>355</v>
      </c>
      <c r="C61" s="51">
        <v>2001882616</v>
      </c>
      <c r="D61" s="51">
        <v>24000000</v>
      </c>
      <c r="E61" s="52">
        <v>53.408532547159737</v>
      </c>
      <c r="F61" s="52">
        <v>6.0307737745211991</v>
      </c>
      <c r="G61" s="51">
        <v>2.016016</v>
      </c>
      <c r="H61" s="52">
        <v>371.5</v>
      </c>
      <c r="I61" s="52">
        <v>-5.6811129311312243</v>
      </c>
      <c r="J61" s="51">
        <v>3056816</v>
      </c>
      <c r="K61" s="52">
        <v>2897.1321793657189</v>
      </c>
      <c r="L61" s="52">
        <v>1666.6666666666667</v>
      </c>
      <c r="M61" s="52">
        <v>8.4</v>
      </c>
      <c r="N61" s="53">
        <v>86.727216051470165</v>
      </c>
      <c r="O61" s="54">
        <v>238.08011464761171</v>
      </c>
      <c r="P61" s="53">
        <v>7.9360038215870565</v>
      </c>
    </row>
    <row r="62" spans="1:16">
      <c r="A62" s="55" t="s">
        <v>292</v>
      </c>
      <c r="B62" s="55" t="s">
        <v>356</v>
      </c>
      <c r="C62" s="56">
        <v>8163584863</v>
      </c>
      <c r="D62" s="56">
        <v>24300000</v>
      </c>
      <c r="E62" s="57">
        <v>11.2880842855291</v>
      </c>
      <c r="F62" s="57">
        <v>0.32507363016898921</v>
      </c>
      <c r="G62" s="56">
        <v>2.442218</v>
      </c>
      <c r="H62" s="57">
        <v>1451</v>
      </c>
      <c r="I62" s="57">
        <v>-17.407538622654556</v>
      </c>
      <c r="J62" s="56">
        <v>-70950936</v>
      </c>
      <c r="K62" s="57">
        <v>-489.41849054676317</v>
      </c>
      <c r="L62" s="57">
        <v>1646.0905349794239</v>
      </c>
      <c r="M62" s="57">
        <v>10.050000000000001</v>
      </c>
      <c r="N62" s="58">
        <v>63.288409796063938</v>
      </c>
      <c r="O62" s="59">
        <v>380.73749980580789</v>
      </c>
      <c r="P62" s="58">
        <v>12.691249993526929</v>
      </c>
    </row>
    <row r="63" spans="1:16">
      <c r="A63" s="90" t="s">
        <v>442</v>
      </c>
      <c r="B63" s="90" t="s">
        <v>609</v>
      </c>
      <c r="C63" s="91">
        <v>1596724578</v>
      </c>
      <c r="D63" s="91">
        <v>24883200</v>
      </c>
      <c r="E63" s="92">
        <v>40.261354958510253</v>
      </c>
      <c r="F63" s="92">
        <v>13.154581769771545</v>
      </c>
      <c r="G63" s="91">
        <v>8.1175940000000004</v>
      </c>
      <c r="H63" s="92">
        <v>122.4</v>
      </c>
      <c r="I63" s="92">
        <v>-2.0573909335144833</v>
      </c>
      <c r="J63" s="91">
        <v>-139121733</v>
      </c>
      <c r="K63" s="92">
        <v>-21.999679949357734</v>
      </c>
      <c r="L63" s="92">
        <v>1607.5102880658437</v>
      </c>
      <c r="M63" s="92">
        <v>32.619999999999997</v>
      </c>
      <c r="N63" s="93">
        <v>28.734173077360648</v>
      </c>
      <c r="O63" s="94">
        <v>346.68229757788708</v>
      </c>
      <c r="P63" s="93">
        <v>11.556076585929569</v>
      </c>
    </row>
    <row r="64" spans="1:16">
      <c r="A64" s="90" t="s">
        <v>309</v>
      </c>
      <c r="B64" s="90" t="s">
        <v>609</v>
      </c>
      <c r="C64" s="91">
        <v>5221598542</v>
      </c>
      <c r="D64" s="91">
        <v>25000000</v>
      </c>
      <c r="E64" s="92">
        <v>48.596731414218041</v>
      </c>
      <c r="F64" s="92">
        <v>4.4686649576292448</v>
      </c>
      <c r="G64" s="91">
        <v>1.8682810000000001</v>
      </c>
      <c r="H64" s="92">
        <v>440.75</v>
      </c>
      <c r="I64" s="92">
        <v>-13.479142874080082</v>
      </c>
      <c r="J64" s="91">
        <v>-47172595</v>
      </c>
      <c r="K64" s="92">
        <v>-230.53639512517807</v>
      </c>
      <c r="L64" s="92">
        <v>1600</v>
      </c>
      <c r="M64" s="92">
        <v>7.47</v>
      </c>
      <c r="N64" s="93">
        <v>22.602353734050737</v>
      </c>
      <c r="O64" s="94">
        <v>291.236872511581</v>
      </c>
      <c r="P64" s="93">
        <v>9.707895750386033</v>
      </c>
    </row>
    <row r="65" spans="1:16">
      <c r="A65" s="55" t="s">
        <v>33</v>
      </c>
      <c r="B65" s="55" t="s">
        <v>233</v>
      </c>
      <c r="C65" s="56">
        <v>519583617</v>
      </c>
      <c r="D65" s="56">
        <v>25000000</v>
      </c>
      <c r="E65" s="57">
        <v>18.529584798328631</v>
      </c>
      <c r="F65" s="57">
        <v>8.3279032801476998</v>
      </c>
      <c r="G65" s="56">
        <v>22.966707</v>
      </c>
      <c r="H65" s="57">
        <v>94</v>
      </c>
      <c r="I65" s="57">
        <v>-0.20009069680648395</v>
      </c>
      <c r="J65" s="56">
        <v>1543645</v>
      </c>
      <c r="K65" s="57">
        <v>1441.3935846648678</v>
      </c>
      <c r="L65" s="57">
        <v>1600</v>
      </c>
      <c r="M65" s="57">
        <v>91.86</v>
      </c>
      <c r="N65" s="58">
        <v>19.349633158093827</v>
      </c>
      <c r="O65" s="59">
        <v>1201.1743303460137</v>
      </c>
      <c r="P65" s="58">
        <v>40.039144344867125</v>
      </c>
    </row>
    <row r="66" spans="1:16">
      <c r="A66" s="60" t="s">
        <v>100</v>
      </c>
      <c r="B66" s="60" t="s">
        <v>287</v>
      </c>
      <c r="C66" s="61">
        <v>8264972237</v>
      </c>
      <c r="D66" s="61">
        <v>25200000</v>
      </c>
      <c r="E66" s="62">
        <v>76.636457456456583</v>
      </c>
      <c r="F66" s="62">
        <v>32.352438980267046</v>
      </c>
      <c r="G66" s="61">
        <v>5.4011089999999999</v>
      </c>
      <c r="H66" s="62">
        <v>96.65</v>
      </c>
      <c r="I66" s="62">
        <v>-4.4849304116296338</v>
      </c>
      <c r="J66" s="61">
        <v>78553885</v>
      </c>
      <c r="K66" s="62">
        <v>30.155096721186993</v>
      </c>
      <c r="L66" s="62">
        <v>1587.3015873015872</v>
      </c>
      <c r="M66" s="62">
        <v>21.43</v>
      </c>
      <c r="N66" s="63">
        <v>24.399331594818968</v>
      </c>
      <c r="O66" s="64">
        <v>626.15411994096678</v>
      </c>
      <c r="P66" s="63">
        <v>20.871803998032227</v>
      </c>
    </row>
    <row r="67" spans="1:16">
      <c r="A67" s="90" t="s">
        <v>312</v>
      </c>
      <c r="B67" s="90" t="s">
        <v>609</v>
      </c>
      <c r="C67" s="91">
        <v>470862105</v>
      </c>
      <c r="D67" s="91">
        <v>25382175</v>
      </c>
      <c r="E67" s="92">
        <v>82.487598819445836</v>
      </c>
      <c r="F67" s="92">
        <v>154.7535188045976</v>
      </c>
      <c r="G67" s="91">
        <v>22.044357999999999</v>
      </c>
      <c r="H67" s="92">
        <v>22</v>
      </c>
      <c r="I67" s="92">
        <v>-0.23563467806194185</v>
      </c>
      <c r="J67" s="91">
        <v>-15730860</v>
      </c>
      <c r="K67" s="92">
        <v>-33.88407722146151</v>
      </c>
      <c r="L67" s="92">
        <v>1575.909077925749</v>
      </c>
      <c r="M67" s="92">
        <v>86.84</v>
      </c>
      <c r="N67" s="93">
        <v>31.79525572521305</v>
      </c>
      <c r="O67" s="94">
        <v>529.98714042980328</v>
      </c>
      <c r="P67" s="93">
        <v>17.666238014326776</v>
      </c>
    </row>
    <row r="68" spans="1:16">
      <c r="A68" s="90" t="s">
        <v>416</v>
      </c>
      <c r="B68" s="90" t="s">
        <v>390</v>
      </c>
      <c r="C68" s="91">
        <v>6909611026</v>
      </c>
      <c r="D68" s="91">
        <v>27200000</v>
      </c>
      <c r="E68" s="92">
        <v>73.115577595515262</v>
      </c>
      <c r="F68" s="92">
        <v>13.863190849497023</v>
      </c>
      <c r="G68" s="91">
        <v>3.6238980000000001</v>
      </c>
      <c r="H68" s="92">
        <v>151</v>
      </c>
      <c r="I68" s="92">
        <v>-4.8243017425874655</v>
      </c>
      <c r="J68" s="91">
        <v>-21429790</v>
      </c>
      <c r="K68" s="92">
        <v>-246.10973789290514</v>
      </c>
      <c r="L68" s="92">
        <v>1470.5882352941176</v>
      </c>
      <c r="M68" s="92">
        <v>13.32</v>
      </c>
      <c r="N68" s="93">
        <v>36.326065491562922</v>
      </c>
      <c r="O68" s="94">
        <v>230.85401071956866</v>
      </c>
      <c r="P68" s="93">
        <v>7.6951336906522885</v>
      </c>
    </row>
    <row r="69" spans="1:16">
      <c r="A69" s="60" t="s">
        <v>115</v>
      </c>
      <c r="B69" s="60" t="s">
        <v>287</v>
      </c>
      <c r="C69" s="61">
        <v>1639886673</v>
      </c>
      <c r="D69" s="61">
        <v>28000000</v>
      </c>
      <c r="E69" s="62">
        <v>102.28513166960431</v>
      </c>
      <c r="F69" s="62">
        <v>45.099264404587437</v>
      </c>
      <c r="G69" s="61">
        <v>4.7491070000000004</v>
      </c>
      <c r="H69" s="62">
        <v>82.35</v>
      </c>
      <c r="I69" s="62">
        <v>-2.7775598774809538</v>
      </c>
      <c r="J69" s="61">
        <v>3154808</v>
      </c>
      <c r="K69" s="62">
        <v>718.90270342917859</v>
      </c>
      <c r="L69" s="62">
        <v>1428.5714285714287</v>
      </c>
      <c r="M69" s="62">
        <v>16.96</v>
      </c>
      <c r="N69" s="63">
        <v>25.72990536366402</v>
      </c>
      <c r="O69" s="64">
        <v>153.63778646598288</v>
      </c>
      <c r="P69" s="63">
        <v>5.1212595488660959</v>
      </c>
    </row>
    <row r="70" spans="1:16">
      <c r="A70" s="30" t="s">
        <v>140</v>
      </c>
      <c r="B70" s="30" t="s">
        <v>349</v>
      </c>
      <c r="C70" s="31">
        <v>35696366730</v>
      </c>
      <c r="D70" s="31">
        <v>28125000</v>
      </c>
      <c r="E70" s="32">
        <v>5.5944588982534889</v>
      </c>
      <c r="F70" s="32">
        <v>0.12210809954580973</v>
      </c>
      <c r="G70" s="31">
        <v>4.3228220000000004</v>
      </c>
      <c r="H70" s="32">
        <v>1654</v>
      </c>
      <c r="I70" s="32">
        <v>-34.984773701508857</v>
      </c>
      <c r="J70" s="31">
        <v>162266865</v>
      </c>
      <c r="K70" s="32">
        <v>282.34738496981498</v>
      </c>
      <c r="L70" s="32">
        <v>1422.2222222222222</v>
      </c>
      <c r="M70" s="32">
        <v>15.37</v>
      </c>
      <c r="N70" s="33">
        <v>5.1148354266213447</v>
      </c>
      <c r="O70" s="34">
        <v>253.77334473045877</v>
      </c>
      <c r="P70" s="33">
        <v>8.4591114910152925</v>
      </c>
    </row>
    <row r="71" spans="1:16">
      <c r="A71" s="60" t="s">
        <v>313</v>
      </c>
      <c r="B71" s="60" t="s">
        <v>287</v>
      </c>
      <c r="C71" s="61">
        <v>76967995</v>
      </c>
      <c r="D71" s="61">
        <v>28340000</v>
      </c>
      <c r="E71" s="62">
        <v>89.009503887416656</v>
      </c>
      <c r="F71" s="62">
        <v>116.32492209338542</v>
      </c>
      <c r="G71" s="61">
        <v>16.64443</v>
      </c>
      <c r="H71" s="62">
        <v>27</v>
      </c>
      <c r="I71" s="62">
        <v>0.41075585146510468</v>
      </c>
      <c r="J71" s="61">
        <v>-51595</v>
      </c>
      <c r="K71" s="62">
        <v>-14830.50683205737</v>
      </c>
      <c r="L71" s="62">
        <v>1411.4326040931546</v>
      </c>
      <c r="M71" s="62">
        <v>58.73</v>
      </c>
      <c r="N71" s="63">
        <v>55.438618331220148</v>
      </c>
      <c r="O71" s="64">
        <v>2176.6762539300971</v>
      </c>
      <c r="P71" s="63">
        <v>72.555875131003233</v>
      </c>
    </row>
    <row r="72" spans="1:16">
      <c r="A72" s="50" t="s">
        <v>60</v>
      </c>
      <c r="B72" s="50" t="s">
        <v>355</v>
      </c>
      <c r="C72" s="51">
        <v>385874216</v>
      </c>
      <c r="D72" s="51">
        <v>30000000</v>
      </c>
      <c r="E72" s="52">
        <v>36.649348017261104</v>
      </c>
      <c r="F72" s="52">
        <v>14.543392070341708</v>
      </c>
      <c r="G72" s="51">
        <v>12.224814</v>
      </c>
      <c r="H72" s="52">
        <v>89.3</v>
      </c>
      <c r="I72" s="52">
        <v>-4.6168483903161643</v>
      </c>
      <c r="J72" s="51">
        <v>11913466</v>
      </c>
      <c r="K72" s="52">
        <v>211.52534451351102</v>
      </c>
      <c r="L72" s="52">
        <v>1333.3333333333333</v>
      </c>
      <c r="M72" s="52">
        <v>40.74</v>
      </c>
      <c r="N72" s="53">
        <v>89.311552722303588</v>
      </c>
      <c r="O72" s="54">
        <v>971.9361196070596</v>
      </c>
      <c r="P72" s="53">
        <v>32.397870653568653</v>
      </c>
    </row>
    <row r="73" spans="1:16">
      <c r="A73" s="30" t="s">
        <v>669</v>
      </c>
      <c r="B73" s="30" t="s">
        <v>349</v>
      </c>
      <c r="C73" s="31">
        <v>204500139</v>
      </c>
      <c r="D73" s="31">
        <v>30000000</v>
      </c>
      <c r="E73" s="32">
        <v>1.174006038793562</v>
      </c>
      <c r="F73" s="32">
        <v>1.1023530880690724E-2</v>
      </c>
      <c r="G73" s="31">
        <v>9.3998380000000008</v>
      </c>
      <c r="H73" s="32">
        <v>3625</v>
      </c>
      <c r="I73" s="32">
        <v>421.89216309036829</v>
      </c>
      <c r="J73" s="31">
        <v>30988843</v>
      </c>
      <c r="K73" s="32">
        <v>3436.72075785469</v>
      </c>
      <c r="L73" s="32">
        <v>1333.3333333333333</v>
      </c>
      <c r="M73" s="32">
        <v>31.33</v>
      </c>
      <c r="N73" s="33">
        <v>66.191165879989086</v>
      </c>
      <c r="O73" s="34">
        <v>2828.0688490813654</v>
      </c>
      <c r="P73" s="33">
        <v>94.268961636045518</v>
      </c>
    </row>
    <row r="74" spans="1:16">
      <c r="A74" s="25" t="s">
        <v>756</v>
      </c>
      <c r="B74" s="25" t="s">
        <v>689</v>
      </c>
      <c r="C74" s="26">
        <v>55337978</v>
      </c>
      <c r="D74" s="26">
        <v>30000000</v>
      </c>
      <c r="E74" s="27">
        <v>126.33431141357229</v>
      </c>
      <c r="F74" s="27">
        <v>191.41562335389742</v>
      </c>
      <c r="G74" s="26">
        <v>14.484933</v>
      </c>
      <c r="H74" s="27">
        <v>21.86</v>
      </c>
      <c r="I74" s="27">
        <v>-0.67095132886603537</v>
      </c>
      <c r="J74" s="26">
        <v>-5688287</v>
      </c>
      <c r="K74" s="27">
        <v>-116.02790084255594</v>
      </c>
      <c r="L74" s="27">
        <v>1333.3333333333333</v>
      </c>
      <c r="M74" s="27">
        <v>48.28</v>
      </c>
      <c r="N74" s="28">
        <v>3.2371993996780168</v>
      </c>
      <c r="O74" s="29">
        <v>219.82134888765341</v>
      </c>
      <c r="P74" s="28">
        <v>7.3273782962551142</v>
      </c>
    </row>
    <row r="75" spans="1:16">
      <c r="A75" s="30" t="s">
        <v>727</v>
      </c>
      <c r="B75" s="30" t="s">
        <v>357</v>
      </c>
      <c r="C75" s="31">
        <v>455277050</v>
      </c>
      <c r="D75" s="31">
        <v>31042007</v>
      </c>
      <c r="E75" s="32">
        <v>8.6898522333023962</v>
      </c>
      <c r="F75" s="32">
        <v>1.5552137737640475</v>
      </c>
      <c r="G75" s="31">
        <v>24.164194999999999</v>
      </c>
      <c r="H75" s="32">
        <v>190.5</v>
      </c>
      <c r="I75" s="32">
        <v>8.5610151493409035</v>
      </c>
      <c r="J75" s="31">
        <v>8883359</v>
      </c>
      <c r="K75" s="32">
        <v>628.99194550169591</v>
      </c>
      <c r="L75" s="32">
        <v>1288.5764763856926</v>
      </c>
      <c r="M75" s="32">
        <v>77.84</v>
      </c>
      <c r="N75" s="33">
        <v>83.014332507635672</v>
      </c>
      <c r="O75" s="34">
        <v>2600.7975190544612</v>
      </c>
      <c r="P75" s="33">
        <v>86.693250635148701</v>
      </c>
    </row>
    <row r="76" spans="1:16">
      <c r="A76" s="35" t="s">
        <v>127</v>
      </c>
      <c r="B76" s="35" t="s">
        <v>208</v>
      </c>
      <c r="C76" s="36">
        <v>666088085</v>
      </c>
      <c r="D76" s="36">
        <v>31095331</v>
      </c>
      <c r="E76" s="37">
        <v>75.614457047991507</v>
      </c>
      <c r="F76" s="37">
        <v>33.310932760595882</v>
      </c>
      <c r="G76" s="36">
        <v>7.4210630000000002</v>
      </c>
      <c r="H76" s="37">
        <v>71.3</v>
      </c>
      <c r="I76" s="37">
        <v>-2.1684909334268383</v>
      </c>
      <c r="J76" s="36">
        <v>-76866655</v>
      </c>
      <c r="K76" s="37">
        <v>-29.531129759711803</v>
      </c>
      <c r="L76" s="37">
        <v>1286.3667539027001</v>
      </c>
      <c r="M76" s="37">
        <v>23.86</v>
      </c>
      <c r="N76" s="38">
        <v>44.240831009941445</v>
      </c>
      <c r="O76" s="39">
        <v>394.74945799649026</v>
      </c>
      <c r="P76" s="38">
        <v>13.158315266549675</v>
      </c>
    </row>
    <row r="77" spans="1:16">
      <c r="A77" s="50" t="s">
        <v>335</v>
      </c>
      <c r="B77" s="50" t="s">
        <v>355</v>
      </c>
      <c r="C77" s="51">
        <v>447890029</v>
      </c>
      <c r="D77" s="51">
        <v>31862500</v>
      </c>
      <c r="E77" s="52">
        <v>59.388466884209308</v>
      </c>
      <c r="F77" s="52">
        <v>84.722660414721361</v>
      </c>
      <c r="G77" s="51">
        <v>29.645479000000002</v>
      </c>
      <c r="H77" s="52">
        <v>22.72</v>
      </c>
      <c r="I77" s="52">
        <v>-0.70408115152009287</v>
      </c>
      <c r="J77" s="51">
        <v>-12400268</v>
      </c>
      <c r="K77" s="52">
        <v>-56.529020179241286</v>
      </c>
      <c r="L77" s="52">
        <v>1255.3942722636327</v>
      </c>
      <c r="M77" s="52">
        <v>93.04</v>
      </c>
      <c r="N77" s="53">
        <v>40.883360709649878</v>
      </c>
      <c r="O77" s="54">
        <v>131.88418689629748</v>
      </c>
      <c r="P77" s="53">
        <v>4.3961395632099158</v>
      </c>
    </row>
    <row r="78" spans="1:16">
      <c r="A78" s="30" t="s">
        <v>405</v>
      </c>
      <c r="B78" s="30" t="s">
        <v>349</v>
      </c>
      <c r="C78" s="31">
        <v>7204572126</v>
      </c>
      <c r="D78" s="31">
        <v>32387040</v>
      </c>
      <c r="E78" s="32">
        <v>38.846011312428303</v>
      </c>
      <c r="F78" s="32">
        <v>16.775255087111379</v>
      </c>
      <c r="G78" s="31">
        <v>14.567467000000001</v>
      </c>
      <c r="H78" s="32">
        <v>70.7</v>
      </c>
      <c r="I78" s="32">
        <v>0.35075435043189884</v>
      </c>
      <c r="J78" s="31">
        <v>-327345700</v>
      </c>
      <c r="K78" s="32">
        <v>-7.0740912741484001</v>
      </c>
      <c r="L78" s="32">
        <v>1235.0619260049698</v>
      </c>
      <c r="M78" s="32">
        <v>44.97</v>
      </c>
      <c r="N78" s="33">
        <v>368.74689757873256</v>
      </c>
      <c r="O78" s="34">
        <v>604.81149724496368</v>
      </c>
      <c r="P78" s="33">
        <v>20.160383241498788</v>
      </c>
    </row>
    <row r="79" spans="1:16">
      <c r="A79" s="25" t="s">
        <v>675</v>
      </c>
      <c r="B79" s="25" t="s">
        <v>691</v>
      </c>
      <c r="C79" s="26">
        <v>1459734156</v>
      </c>
      <c r="D79" s="26">
        <v>33811732</v>
      </c>
      <c r="E79" s="27">
        <v>15.235499816619805</v>
      </c>
      <c r="F79" s="27">
        <v>1.5019934320055739</v>
      </c>
      <c r="G79" s="26">
        <v>7.956887</v>
      </c>
      <c r="H79" s="27">
        <v>330</v>
      </c>
      <c r="I79" s="27">
        <v>1.6286589467924273</v>
      </c>
      <c r="J79" s="26">
        <v>174328179</v>
      </c>
      <c r="K79" s="27">
        <v>58.186345192075919</v>
      </c>
      <c r="L79" s="27">
        <v>1183.0213252607114</v>
      </c>
      <c r="M79" s="27">
        <v>23.53</v>
      </c>
      <c r="N79" s="28">
        <v>26.786695117843799</v>
      </c>
      <c r="O79" s="29">
        <v>1757.4283874796215</v>
      </c>
      <c r="P79" s="28">
        <v>58.580946249320718</v>
      </c>
    </row>
    <row r="80" spans="1:16">
      <c r="A80" s="60" t="s">
        <v>17</v>
      </c>
      <c r="B80" s="60" t="s">
        <v>287</v>
      </c>
      <c r="C80" s="61">
        <v>1829648308</v>
      </c>
      <c r="D80" s="61">
        <v>35100498</v>
      </c>
      <c r="E80" s="62">
        <v>457.66280903715614</v>
      </c>
      <c r="F80" s="62">
        <v>2607.7282951208049</v>
      </c>
      <c r="G80" s="61">
        <v>17.518242999999998</v>
      </c>
      <c r="H80" s="62">
        <v>4.99</v>
      </c>
      <c r="I80" s="62">
        <v>-1.8175757504738401</v>
      </c>
      <c r="J80" s="61">
        <v>-43666649</v>
      </c>
      <c r="K80" s="62">
        <v>-4.0191426184317462</v>
      </c>
      <c r="L80" s="62">
        <v>1139.5849711306091</v>
      </c>
      <c r="M80" s="62">
        <v>49.9</v>
      </c>
      <c r="N80" s="63">
        <v>40.719618521247547</v>
      </c>
      <c r="O80" s="64">
        <v>470</v>
      </c>
      <c r="P80" s="63">
        <v>15.666666666666666</v>
      </c>
    </row>
    <row r="81" spans="1:16">
      <c r="A81" s="55" t="s">
        <v>29</v>
      </c>
      <c r="B81" s="55" t="s">
        <v>233</v>
      </c>
      <c r="C81" s="56">
        <v>453946752</v>
      </c>
      <c r="D81" s="56">
        <v>36000000</v>
      </c>
      <c r="E81" s="57">
        <v>73.7995397860699</v>
      </c>
      <c r="F81" s="57">
        <v>93.181237103623616</v>
      </c>
      <c r="G81" s="56">
        <v>23.567941000000001</v>
      </c>
      <c r="H81" s="57">
        <v>23</v>
      </c>
      <c r="I81" s="57">
        <v>-0.16710982967984123</v>
      </c>
      <c r="J81" s="56">
        <v>-15955475</v>
      </c>
      <c r="K81" s="57">
        <v>-49.638133618710818</v>
      </c>
      <c r="L81" s="57">
        <v>1111.1111111111111</v>
      </c>
      <c r="M81" s="57">
        <v>65.459999999999994</v>
      </c>
      <c r="N81" s="58">
        <v>39.925299861183376</v>
      </c>
      <c r="O81" s="59">
        <v>740.36573470032954</v>
      </c>
      <c r="P81" s="58">
        <v>24.67885782334432</v>
      </c>
    </row>
    <row r="82" spans="1:16">
      <c r="A82" s="30" t="s">
        <v>673</v>
      </c>
      <c r="B82" s="30" t="s">
        <v>349</v>
      </c>
      <c r="C82" s="31">
        <v>1474864054</v>
      </c>
      <c r="D82" s="31">
        <v>36732300</v>
      </c>
      <c r="E82" s="32">
        <v>14.97062134455747</v>
      </c>
      <c r="F82" s="32">
        <v>3.340656888377882</v>
      </c>
      <c r="G82" s="31">
        <v>21.706330999999999</v>
      </c>
      <c r="H82" s="32">
        <v>123.1</v>
      </c>
      <c r="I82" s="32">
        <v>3.0358113178863277E-7</v>
      </c>
      <c r="J82" s="31">
        <v>-253569202</v>
      </c>
      <c r="K82" s="32">
        <v>-17.673047691335952</v>
      </c>
      <c r="L82" s="32">
        <v>1088.959852772628</v>
      </c>
      <c r="M82" s="32">
        <v>59.09</v>
      </c>
      <c r="N82" s="33">
        <v>15.272355791452421</v>
      </c>
      <c r="O82" s="34">
        <v>2722.2545680277713</v>
      </c>
      <c r="P82" s="33">
        <v>90.741818934259044</v>
      </c>
    </row>
    <row r="83" spans="1:16">
      <c r="A83" s="30" t="s">
        <v>81</v>
      </c>
      <c r="B83" s="30" t="s">
        <v>349</v>
      </c>
      <c r="C83" s="31">
        <v>886453369</v>
      </c>
      <c r="D83" s="31">
        <v>37250000</v>
      </c>
      <c r="E83" s="32">
        <v>44.80611876300766</v>
      </c>
      <c r="F83" s="32">
        <v>36.449964419774382</v>
      </c>
      <c r="G83" s="31">
        <v>26.585895000000001</v>
      </c>
      <c r="H83" s="32">
        <v>33.58</v>
      </c>
      <c r="I83" s="32">
        <v>-1.3058447405080287</v>
      </c>
      <c r="J83" s="31">
        <v>-336099310</v>
      </c>
      <c r="K83" s="32">
        <v>-3.6574011413471812</v>
      </c>
      <c r="L83" s="32">
        <v>1073.8255033557048</v>
      </c>
      <c r="M83" s="32">
        <v>71.37</v>
      </c>
      <c r="N83" s="33">
        <v>38.787078004221968</v>
      </c>
      <c r="O83" s="34">
        <v>103.23886184231128</v>
      </c>
      <c r="P83" s="33">
        <v>3.4412953947437095</v>
      </c>
    </row>
    <row r="84" spans="1:16">
      <c r="A84" s="70" t="s">
        <v>165</v>
      </c>
      <c r="B84" s="70" t="s">
        <v>221</v>
      </c>
      <c r="C84" s="71">
        <v>10580143341</v>
      </c>
      <c r="D84" s="71">
        <v>37264000</v>
      </c>
      <c r="E84" s="72">
        <v>48.479965709631578</v>
      </c>
      <c r="F84" s="72">
        <v>5.2885635288741346</v>
      </c>
      <c r="G84" s="71">
        <v>3.3655849999999998</v>
      </c>
      <c r="H84" s="72">
        <v>245.2</v>
      </c>
      <c r="I84" s="72">
        <v>0.12360777010104584</v>
      </c>
      <c r="J84" s="71">
        <v>25223013</v>
      </c>
      <c r="K84" s="72">
        <v>363.4357243522017</v>
      </c>
      <c r="L84" s="72">
        <v>1073.4220695577501</v>
      </c>
      <c r="M84" s="72">
        <v>9.0299999999999994</v>
      </c>
      <c r="N84" s="73">
        <v>19.320531940060764</v>
      </c>
      <c r="O84" s="74">
        <v>1036.7189488882332</v>
      </c>
      <c r="P84" s="73">
        <v>34.557298296274439</v>
      </c>
    </row>
    <row r="85" spans="1:16">
      <c r="A85" s="25" t="s">
        <v>713</v>
      </c>
      <c r="B85" s="25" t="s">
        <v>689</v>
      </c>
      <c r="C85" s="26">
        <v>91442529</v>
      </c>
      <c r="D85" s="26">
        <v>37500000</v>
      </c>
      <c r="E85" s="27">
        <v>99.088570938436902</v>
      </c>
      <c r="F85" s="27">
        <v>240.21471742651372</v>
      </c>
      <c r="G85" s="26">
        <v>36.075847000000003</v>
      </c>
      <c r="H85" s="27">
        <v>11.19</v>
      </c>
      <c r="I85" s="27">
        <v>-0.88012892903740791</v>
      </c>
      <c r="J85" s="26">
        <v>-6134544</v>
      </c>
      <c r="K85" s="27">
        <v>-67.242161764590819</v>
      </c>
      <c r="L85" s="27">
        <v>1066.6666666666667</v>
      </c>
      <c r="M85" s="27">
        <v>96.2</v>
      </c>
      <c r="N85" s="28">
        <v>4.7752863045947738</v>
      </c>
      <c r="O85" s="29">
        <v>545.35630077007124</v>
      </c>
      <c r="P85" s="28">
        <v>18.178543359002376</v>
      </c>
    </row>
    <row r="86" spans="1:16">
      <c r="A86" s="45" t="s">
        <v>453</v>
      </c>
      <c r="B86" s="45" t="s">
        <v>375</v>
      </c>
      <c r="C86" s="46">
        <v>2638457366</v>
      </c>
      <c r="D86" s="46">
        <v>37600000</v>
      </c>
      <c r="E86" s="47">
        <v>28.927566922942532</v>
      </c>
      <c r="F86" s="47">
        <v>7.6935018412081204</v>
      </c>
      <c r="G86" s="46">
        <v>13.732926000000001</v>
      </c>
      <c r="H86" s="47">
        <v>100.7</v>
      </c>
      <c r="I86" s="47">
        <v>-2.7774027474284821</v>
      </c>
      <c r="J86" s="46">
        <v>-115451486</v>
      </c>
      <c r="K86" s="47">
        <v>-32.567792154706439</v>
      </c>
      <c r="L86" s="47">
        <v>1063.8297872340424</v>
      </c>
      <c r="M86" s="47">
        <v>36.520000000000003</v>
      </c>
      <c r="N86" s="48">
        <v>45.616553430156905</v>
      </c>
      <c r="O86" s="49">
        <v>189.87044050136609</v>
      </c>
      <c r="P86" s="48">
        <v>6.3290146833788699</v>
      </c>
    </row>
    <row r="87" spans="1:16">
      <c r="A87" s="50" t="s">
        <v>278</v>
      </c>
      <c r="B87" s="50" t="s">
        <v>355</v>
      </c>
      <c r="C87" s="51">
        <v>3337733172</v>
      </c>
      <c r="D87" s="51">
        <v>38700772</v>
      </c>
      <c r="E87" s="52">
        <v>25.479255944958055</v>
      </c>
      <c r="F87" s="52">
        <v>5.9851415754605277</v>
      </c>
      <c r="G87" s="51">
        <v>13.534167</v>
      </c>
      <c r="H87" s="52">
        <v>116</v>
      </c>
      <c r="I87" s="52">
        <v>-10.979502236155142</v>
      </c>
      <c r="J87" s="51">
        <v>-6595639</v>
      </c>
      <c r="K87" s="52">
        <v>-645.43934560396644</v>
      </c>
      <c r="L87" s="52">
        <v>1033.5711132584124</v>
      </c>
      <c r="M87" s="52">
        <v>34.97</v>
      </c>
      <c r="N87" s="53">
        <v>45.16276237742197</v>
      </c>
      <c r="O87" s="54">
        <v>841.36076376690266</v>
      </c>
      <c r="P87" s="53">
        <v>28.04535879223009</v>
      </c>
    </row>
    <row r="88" spans="1:16">
      <c r="A88" s="25" t="s">
        <v>171</v>
      </c>
      <c r="B88" s="25" t="s">
        <v>353</v>
      </c>
      <c r="C88" s="26">
        <v>58292296</v>
      </c>
      <c r="D88" s="26">
        <v>39000000</v>
      </c>
      <c r="E88" s="27">
        <v>35.278674407337014</v>
      </c>
      <c r="F88" s="27">
        <v>14.358434842221007</v>
      </c>
      <c r="G88" s="26">
        <v>17.102171999999999</v>
      </c>
      <c r="H88" s="27">
        <v>66.3</v>
      </c>
      <c r="I88" s="27">
        <v>-4.7281998572360493</v>
      </c>
      <c r="J88" s="26">
        <v>-7099673</v>
      </c>
      <c r="K88" s="27">
        <v>-346.07227684993381</v>
      </c>
      <c r="L88" s="27">
        <v>1025.6410256410256</v>
      </c>
      <c r="M88" s="27">
        <v>43.85</v>
      </c>
      <c r="N88" s="28">
        <v>69.007396190071745</v>
      </c>
      <c r="O88" s="29">
        <v>734.97392826993598</v>
      </c>
      <c r="P88" s="28">
        <v>24.499130942331199</v>
      </c>
    </row>
    <row r="89" spans="1:16">
      <c r="A89" s="55" t="s">
        <v>550</v>
      </c>
      <c r="B89" s="55" t="s">
        <v>233</v>
      </c>
      <c r="C89" s="56">
        <v>832617284</v>
      </c>
      <c r="D89" s="56">
        <v>39000000</v>
      </c>
      <c r="E89" s="57">
        <v>3.1191488666198297</v>
      </c>
      <c r="F89" s="57">
        <v>5.7332025854605818E-2</v>
      </c>
      <c r="G89" s="56">
        <v>10.211128</v>
      </c>
      <c r="H89" s="57">
        <v>1256</v>
      </c>
      <c r="I89" s="57">
        <v>-117.33878800810317</v>
      </c>
      <c r="J89" s="56">
        <v>-34585163</v>
      </c>
      <c r="K89" s="57">
        <v>-1573.0734014467419</v>
      </c>
      <c r="L89" s="57">
        <v>1025.6410256410256</v>
      </c>
      <c r="M89" s="57">
        <v>26.18</v>
      </c>
      <c r="N89" s="58">
        <v>15.489860437091497</v>
      </c>
      <c r="O89" s="59">
        <v>1247.0559938957431</v>
      </c>
      <c r="P89" s="58">
        <v>41.568533129858103</v>
      </c>
    </row>
    <row r="90" spans="1:16">
      <c r="A90" s="25" t="s">
        <v>150</v>
      </c>
      <c r="B90" s="25" t="s">
        <v>353</v>
      </c>
      <c r="C90" s="26">
        <v>4808797069</v>
      </c>
      <c r="D90" s="26">
        <v>39916800</v>
      </c>
      <c r="E90" s="27">
        <v>49.982409638594184</v>
      </c>
      <c r="F90" s="27">
        <v>16.261879787423485</v>
      </c>
      <c r="G90" s="26">
        <v>10.270289999999999</v>
      </c>
      <c r="H90" s="27">
        <v>77.95</v>
      </c>
      <c r="I90" s="27">
        <v>-1.2752158183371591</v>
      </c>
      <c r="J90" s="26">
        <v>25018829</v>
      </c>
      <c r="K90" s="27">
        <v>122.85121737712025</v>
      </c>
      <c r="L90" s="27">
        <v>1002.0843354176687</v>
      </c>
      <c r="M90" s="27">
        <v>25.72</v>
      </c>
      <c r="N90" s="28">
        <v>22.005448192975141</v>
      </c>
      <c r="O90" s="29">
        <v>476.88499196868565</v>
      </c>
      <c r="P90" s="28">
        <v>15.896166398956188</v>
      </c>
    </row>
    <row r="91" spans="1:16">
      <c r="A91" s="25" t="s">
        <v>732</v>
      </c>
      <c r="B91" s="25" t="s">
        <v>689</v>
      </c>
      <c r="C91" s="26">
        <v>583507211</v>
      </c>
      <c r="D91" s="26">
        <v>42000000</v>
      </c>
      <c r="E91" s="27">
        <v>116.75536104423755</v>
      </c>
      <c r="F91" s="27">
        <v>347.48619358404034</v>
      </c>
      <c r="G91" s="26">
        <v>39.884191999999999</v>
      </c>
      <c r="H91" s="27">
        <v>8.59</v>
      </c>
      <c r="I91" s="27">
        <v>-0.17859981203499053</v>
      </c>
      <c r="J91" s="26">
        <v>83842992</v>
      </c>
      <c r="K91" s="27">
        <v>4.0074905723784289</v>
      </c>
      <c r="L91" s="27">
        <v>952.38095238095241</v>
      </c>
      <c r="M91" s="27">
        <v>94.96</v>
      </c>
      <c r="N91" s="28">
        <v>0.34872596430086666</v>
      </c>
      <c r="O91" s="29">
        <v>94.902654074773849</v>
      </c>
      <c r="P91" s="28">
        <v>3.1634218024924619</v>
      </c>
    </row>
    <row r="92" spans="1:16">
      <c r="A92" s="30" t="s">
        <v>425</v>
      </c>
      <c r="B92" s="30" t="s">
        <v>349</v>
      </c>
      <c r="C92" s="31">
        <v>813453855</v>
      </c>
      <c r="D92" s="31">
        <v>42000000</v>
      </c>
      <c r="E92" s="32">
        <v>235.95980188815034</v>
      </c>
      <c r="F92" s="32">
        <v>604.09575496198238</v>
      </c>
      <c r="G92" s="31">
        <v>18.229786000000001</v>
      </c>
      <c r="H92" s="32">
        <v>9.3000000000000007</v>
      </c>
      <c r="I92" s="32">
        <v>-5.3290705182007514E-15</v>
      </c>
      <c r="J92" s="31">
        <v>-1015001</v>
      </c>
      <c r="K92" s="32">
        <v>-384.82720706679106</v>
      </c>
      <c r="L92" s="32">
        <v>952.38095238095241</v>
      </c>
      <c r="M92" s="32">
        <v>43.4</v>
      </c>
      <c r="N92" s="33">
        <v>0</v>
      </c>
      <c r="O92" s="34">
        <v>698</v>
      </c>
      <c r="P92" s="33">
        <v>23.266666666666666</v>
      </c>
    </row>
    <row r="93" spans="1:16">
      <c r="A93" s="30" t="s">
        <v>38</v>
      </c>
      <c r="B93" s="30" t="s">
        <v>605</v>
      </c>
      <c r="C93" s="31">
        <v>-97528469</v>
      </c>
      <c r="D93" s="31">
        <v>42000000</v>
      </c>
      <c r="E93" s="32">
        <v>113.70110866540027</v>
      </c>
      <c r="F93" s="32">
        <v>142.48259231253166</v>
      </c>
      <c r="G93" s="31">
        <v>17.263808999999998</v>
      </c>
      <c r="H93" s="32">
        <v>20.38</v>
      </c>
      <c r="I93" s="32">
        <v>-0.6930957742689472</v>
      </c>
      <c r="J93" s="31">
        <v>-153589240</v>
      </c>
      <c r="K93" s="32">
        <v>-5.1956764679609062</v>
      </c>
      <c r="L93" s="32">
        <v>952.38095238095241</v>
      </c>
      <c r="M93" s="32">
        <v>41.1</v>
      </c>
      <c r="N93" s="33">
        <v>102.06882631398656</v>
      </c>
      <c r="O93" s="34">
        <v>498.93305894859742</v>
      </c>
      <c r="P93" s="33">
        <v>16.631101964953249</v>
      </c>
    </row>
    <row r="94" spans="1:16">
      <c r="A94" s="111" t="s">
        <v>134</v>
      </c>
      <c r="B94" s="111" t="s">
        <v>697</v>
      </c>
      <c r="C94" s="112">
        <v>443664778</v>
      </c>
      <c r="D94" s="112">
        <v>44000000</v>
      </c>
      <c r="E94" s="113">
        <v>77.007014568957089</v>
      </c>
      <c r="F94" s="113">
        <v>76.093887913989221</v>
      </c>
      <c r="G94" s="112">
        <v>22.200189999999999</v>
      </c>
      <c r="H94" s="113">
        <v>23.4</v>
      </c>
      <c r="I94" s="113">
        <v>-0.12408200855193385</v>
      </c>
      <c r="J94" s="112">
        <v>-36555569</v>
      </c>
      <c r="K94" s="113">
        <v>-27.683880395898093</v>
      </c>
      <c r="L94" s="113">
        <v>909.09090909090912</v>
      </c>
      <c r="M94" s="113">
        <v>50.45</v>
      </c>
      <c r="N94" s="114">
        <v>10.941316003748438</v>
      </c>
      <c r="O94" s="115">
        <v>111.7998017937305</v>
      </c>
      <c r="P94" s="114">
        <v>3.7266600597910164</v>
      </c>
    </row>
    <row r="95" spans="1:16">
      <c r="A95" s="90" t="s">
        <v>310</v>
      </c>
      <c r="B95" s="90" t="s">
        <v>609</v>
      </c>
      <c r="C95" s="91">
        <v>1308185749</v>
      </c>
      <c r="D95" s="91">
        <v>45000000</v>
      </c>
      <c r="E95" s="92">
        <v>105.61611583637612</v>
      </c>
      <c r="F95" s="92">
        <v>213.36589057853763</v>
      </c>
      <c r="G95" s="91">
        <v>30.943805000000001</v>
      </c>
      <c r="H95" s="92">
        <v>12.24</v>
      </c>
      <c r="I95" s="92">
        <v>-0.59384389869656395</v>
      </c>
      <c r="J95" s="91">
        <v>4012898</v>
      </c>
      <c r="K95" s="92">
        <v>123.35225066772193</v>
      </c>
      <c r="L95" s="92">
        <v>888.88888888888891</v>
      </c>
      <c r="M95" s="92">
        <v>68.760000000000005</v>
      </c>
      <c r="N95" s="93">
        <v>1.7170568074462831</v>
      </c>
      <c r="O95" s="94">
        <v>440.15751997288191</v>
      </c>
      <c r="P95" s="93">
        <v>14.671917332429397</v>
      </c>
    </row>
    <row r="96" spans="1:16">
      <c r="A96" s="50" t="s">
        <v>347</v>
      </c>
      <c r="B96" s="50" t="s">
        <v>355</v>
      </c>
      <c r="C96" s="51">
        <v>765978559</v>
      </c>
      <c r="D96" s="51">
        <v>45500000</v>
      </c>
      <c r="E96" s="52">
        <v>73.330189142591763</v>
      </c>
      <c r="F96" s="52">
        <v>47.401544371423249</v>
      </c>
      <c r="G96" s="51">
        <v>15.667655999999999</v>
      </c>
      <c r="H96" s="52">
        <v>34.82</v>
      </c>
      <c r="I96" s="52">
        <v>-1.4499981005321629</v>
      </c>
      <c r="J96" s="51">
        <v>-12773903</v>
      </c>
      <c r="K96" s="52">
        <v>-121.10628990998288</v>
      </c>
      <c r="L96" s="52">
        <v>879.12087912087907</v>
      </c>
      <c r="M96" s="52">
        <v>34.43</v>
      </c>
      <c r="N96" s="53">
        <v>45.463593429918454</v>
      </c>
      <c r="O96" s="54">
        <v>383.75455734798504</v>
      </c>
      <c r="P96" s="53">
        <v>12.791818578266168</v>
      </c>
    </row>
    <row r="97" spans="1:16">
      <c r="A97" s="55" t="s">
        <v>79</v>
      </c>
      <c r="B97" s="55" t="s">
        <v>233</v>
      </c>
      <c r="C97" s="56">
        <v>6239033292</v>
      </c>
      <c r="D97" s="56">
        <v>46000000</v>
      </c>
      <c r="E97" s="57">
        <v>35.501586832177431</v>
      </c>
      <c r="F97" s="57">
        <v>10.290315023819545</v>
      </c>
      <c r="G97" s="56">
        <v>14.636780999999999</v>
      </c>
      <c r="H97" s="57">
        <v>77</v>
      </c>
      <c r="I97" s="57">
        <v>-3.8369013669661594</v>
      </c>
      <c r="J97" s="56">
        <v>-47850125</v>
      </c>
      <c r="K97" s="57">
        <v>-72.100125130289626</v>
      </c>
      <c r="L97" s="57">
        <v>869.56521739130437</v>
      </c>
      <c r="M97" s="57">
        <v>31.81</v>
      </c>
      <c r="N97" s="58">
        <v>18.951677649315446</v>
      </c>
      <c r="O97" s="59">
        <v>376.99735126450128</v>
      </c>
      <c r="P97" s="58">
        <v>12.566578375483376</v>
      </c>
    </row>
    <row r="98" spans="1:16">
      <c r="A98" s="40" t="s">
        <v>102</v>
      </c>
      <c r="B98" s="40" t="s">
        <v>255</v>
      </c>
      <c r="C98" s="41">
        <v>1186366071</v>
      </c>
      <c r="D98" s="41">
        <v>46656000</v>
      </c>
      <c r="E98" s="42">
        <v>58.708856720019931</v>
      </c>
      <c r="F98" s="42">
        <v>46.604983297785473</v>
      </c>
      <c r="G98" s="41">
        <v>24.81212</v>
      </c>
      <c r="H98" s="42">
        <v>27.46</v>
      </c>
      <c r="I98" s="42">
        <v>-0.15260363802126875</v>
      </c>
      <c r="J98" s="41">
        <v>-1305327</v>
      </c>
      <c r="K98" s="42">
        <v>-965.05473341162792</v>
      </c>
      <c r="L98" s="42">
        <v>857.33882030178324</v>
      </c>
      <c r="M98" s="42">
        <v>53.18</v>
      </c>
      <c r="N98" s="43">
        <v>25.26565196327811</v>
      </c>
      <c r="O98" s="44">
        <v>713.40225459737439</v>
      </c>
      <c r="P98" s="43">
        <v>23.780075153245814</v>
      </c>
    </row>
    <row r="99" spans="1:16">
      <c r="A99" s="30" t="s">
        <v>303</v>
      </c>
      <c r="B99" s="30" t="s">
        <v>349</v>
      </c>
      <c r="C99" s="31">
        <v>2686991410</v>
      </c>
      <c r="D99" s="31">
        <v>46846881</v>
      </c>
      <c r="E99" s="32">
        <v>1.4314858650570792</v>
      </c>
      <c r="F99" s="32">
        <v>2.0371130151397972E-2</v>
      </c>
      <c r="G99" s="31">
        <v>16.937048000000001</v>
      </c>
      <c r="H99" s="32">
        <v>1650</v>
      </c>
      <c r="I99" s="32">
        <v>-39.657116173114218</v>
      </c>
      <c r="J99" s="31">
        <v>-10386136</v>
      </c>
      <c r="K99" s="32">
        <v>-6765.7809891955967</v>
      </c>
      <c r="L99" s="32">
        <v>853.84553135992132</v>
      </c>
      <c r="M99" s="32">
        <v>36.15</v>
      </c>
      <c r="N99" s="33">
        <v>12.119447882095669</v>
      </c>
      <c r="O99" s="34">
        <v>1388.965867946687</v>
      </c>
      <c r="P99" s="33">
        <v>46.298862264889564</v>
      </c>
    </row>
    <row r="100" spans="1:16">
      <c r="A100" s="70" t="s">
        <v>302</v>
      </c>
      <c r="B100" s="70" t="s">
        <v>221</v>
      </c>
      <c r="C100" s="71">
        <v>791053925</v>
      </c>
      <c r="D100" s="71">
        <v>47500000</v>
      </c>
      <c r="E100" s="72">
        <v>168.20709320901707</v>
      </c>
      <c r="F100" s="72">
        <v>393.46688469945514</v>
      </c>
      <c r="G100" s="71">
        <v>24.419506999999999</v>
      </c>
      <c r="H100" s="72">
        <v>9.74</v>
      </c>
      <c r="I100" s="72">
        <v>-0.29848178969775851</v>
      </c>
      <c r="J100" s="71">
        <v>-11680733</v>
      </c>
      <c r="K100" s="72">
        <v>-36.598730576240378</v>
      </c>
      <c r="L100" s="72">
        <v>842.10526315789468</v>
      </c>
      <c r="M100" s="72">
        <v>51.4</v>
      </c>
      <c r="N100" s="73">
        <v>18.32080735445652</v>
      </c>
      <c r="O100" s="74">
        <v>558.51095042352767</v>
      </c>
      <c r="P100" s="73">
        <v>18.617031680784255</v>
      </c>
    </row>
    <row r="101" spans="1:16">
      <c r="A101" s="25" t="s">
        <v>757</v>
      </c>
      <c r="B101" s="25" t="s">
        <v>376</v>
      </c>
      <c r="C101" s="26">
        <v>903452863</v>
      </c>
      <c r="D101" s="26">
        <v>49875000</v>
      </c>
      <c r="E101" s="27">
        <v>49.115552773188142</v>
      </c>
      <c r="F101" s="27">
        <v>49.23864939667984</v>
      </c>
      <c r="G101" s="26">
        <v>37.056989999999999</v>
      </c>
      <c r="H101" s="27">
        <v>21.98</v>
      </c>
      <c r="I101" s="27">
        <v>-0.44817721012019618</v>
      </c>
      <c r="J101" s="26">
        <v>-3766086</v>
      </c>
      <c r="K101" s="27">
        <v>-264.86384007162872</v>
      </c>
      <c r="L101" s="27">
        <v>802.00501253132836</v>
      </c>
      <c r="M101" s="27">
        <v>74.290000000000006</v>
      </c>
      <c r="N101" s="28">
        <v>9.0611392962528559</v>
      </c>
      <c r="O101" s="29">
        <v>1073.3660566328165</v>
      </c>
      <c r="P101" s="28">
        <v>35.778868554427213</v>
      </c>
    </row>
    <row r="102" spans="1:16">
      <c r="A102" s="101" t="s">
        <v>91</v>
      </c>
      <c r="B102" s="101" t="s">
        <v>696</v>
      </c>
      <c r="C102" s="102">
        <v>4663031329</v>
      </c>
      <c r="D102" s="102">
        <v>52000000</v>
      </c>
      <c r="E102" s="103">
        <v>63.399714863586397</v>
      </c>
      <c r="F102" s="103">
        <v>36.946220782975757</v>
      </c>
      <c r="G102" s="102">
        <v>18.913271000000002</v>
      </c>
      <c r="H102" s="103">
        <v>33.36</v>
      </c>
      <c r="I102" s="103">
        <v>-0.86137419052639774</v>
      </c>
      <c r="J102" s="102">
        <v>-394278669</v>
      </c>
      <c r="K102" s="103">
        <v>-4.3522516811580285</v>
      </c>
      <c r="L102" s="103">
        <v>769.23076923076928</v>
      </c>
      <c r="M102" s="103">
        <v>36.369999999999997</v>
      </c>
      <c r="N102" s="104">
        <v>1.08233001750768</v>
      </c>
      <c r="O102" s="105">
        <v>210.13722337402533</v>
      </c>
      <c r="P102" s="104">
        <v>7.0045741124675107</v>
      </c>
    </row>
    <row r="103" spans="1:16">
      <c r="A103" s="60" t="s">
        <v>18</v>
      </c>
      <c r="B103" s="60" t="s">
        <v>287</v>
      </c>
      <c r="C103" s="61">
        <v>723569532</v>
      </c>
      <c r="D103" s="61">
        <v>54000000</v>
      </c>
      <c r="E103" s="62">
        <v>80.061280825814819</v>
      </c>
      <c r="F103" s="62">
        <v>43.606362105563626</v>
      </c>
      <c r="G103" s="61">
        <v>14.576017</v>
      </c>
      <c r="H103" s="62">
        <v>34.28</v>
      </c>
      <c r="I103" s="62">
        <v>-0.19625985823781633</v>
      </c>
      <c r="J103" s="61">
        <v>31231591</v>
      </c>
      <c r="K103" s="62">
        <v>58.786630498587151</v>
      </c>
      <c r="L103" s="62">
        <v>740.74074074074076</v>
      </c>
      <c r="M103" s="62">
        <v>26.99</v>
      </c>
      <c r="N103" s="63">
        <v>60.410642505321476</v>
      </c>
      <c r="O103" s="64">
        <v>467.18523767958499</v>
      </c>
      <c r="P103" s="63">
        <v>15.572841255986166</v>
      </c>
    </row>
    <row r="104" spans="1:16">
      <c r="A104" s="35" t="s">
        <v>666</v>
      </c>
      <c r="B104" s="35" t="s">
        <v>208</v>
      </c>
      <c r="C104" s="36">
        <v>3375599291</v>
      </c>
      <c r="D104" s="36">
        <v>55000000</v>
      </c>
      <c r="E104" s="37">
        <v>381.44308022916152</v>
      </c>
      <c r="F104" s="37">
        <v>3467.66436571965</v>
      </c>
      <c r="G104" s="36">
        <v>448.67192799999998</v>
      </c>
      <c r="H104" s="37">
        <v>2.5499999999999998</v>
      </c>
      <c r="I104" s="37">
        <v>-5.4359903980359732E-2</v>
      </c>
      <c r="J104" s="36">
        <v>3618440</v>
      </c>
      <c r="K104" s="37">
        <v>30.399840815379005</v>
      </c>
      <c r="L104" s="37">
        <v>727.27272727272725</v>
      </c>
      <c r="M104" s="37">
        <v>74.77</v>
      </c>
      <c r="N104" s="38">
        <v>22.700966757361265</v>
      </c>
      <c r="O104" s="39">
        <v>159.69924278714086</v>
      </c>
      <c r="P104" s="38">
        <v>5.3233080929046954</v>
      </c>
    </row>
    <row r="105" spans="1:16">
      <c r="A105" s="40" t="s">
        <v>548</v>
      </c>
      <c r="B105" s="40" t="s">
        <v>255</v>
      </c>
      <c r="C105" s="41">
        <v>1321868358</v>
      </c>
      <c r="D105" s="41">
        <v>55000000</v>
      </c>
      <c r="E105" s="42">
        <v>12.959058446649502</v>
      </c>
      <c r="F105" s="42">
        <v>1.5201241579647509</v>
      </c>
      <c r="G105" s="41">
        <v>18.044423999999999</v>
      </c>
      <c r="H105" s="42">
        <v>171.1</v>
      </c>
      <c r="I105" s="42">
        <v>11.702220143161384</v>
      </c>
      <c r="J105" s="41">
        <v>-13999310</v>
      </c>
      <c r="K105" s="42">
        <v>-608.95858438737332</v>
      </c>
      <c r="L105" s="42">
        <v>727.27272727272725</v>
      </c>
      <c r="M105" s="42">
        <v>32.799999999999997</v>
      </c>
      <c r="N105" s="43">
        <v>13.254380886264096</v>
      </c>
      <c r="O105" s="44">
        <v>3000</v>
      </c>
      <c r="P105" s="43">
        <v>100</v>
      </c>
    </row>
    <row r="106" spans="1:16">
      <c r="A106" s="35" t="s">
        <v>508</v>
      </c>
      <c r="B106" s="35" t="s">
        <v>200</v>
      </c>
      <c r="C106" s="36">
        <v>1552282099</v>
      </c>
      <c r="D106" s="36">
        <v>55750000</v>
      </c>
      <c r="E106" s="37">
        <v>76.203037934695274</v>
      </c>
      <c r="F106" s="37">
        <v>50.624838355552413</v>
      </c>
      <c r="G106" s="36">
        <v>18.855746</v>
      </c>
      <c r="H106" s="37">
        <v>27.84</v>
      </c>
      <c r="I106" s="37">
        <v>-0.57581983471804321</v>
      </c>
      <c r="J106" s="36">
        <v>-90367678</v>
      </c>
      <c r="K106" s="37">
        <v>-16.656951172298573</v>
      </c>
      <c r="L106" s="37">
        <v>717.48878923766813</v>
      </c>
      <c r="M106" s="37">
        <v>33.82</v>
      </c>
      <c r="N106" s="38">
        <v>51.23630334503607</v>
      </c>
      <c r="O106" s="39">
        <v>113.49514281739926</v>
      </c>
      <c r="P106" s="38">
        <v>3.7831714272466419</v>
      </c>
    </row>
    <row r="107" spans="1:16">
      <c r="A107" s="45" t="s">
        <v>694</v>
      </c>
      <c r="B107" s="45" t="s">
        <v>695</v>
      </c>
      <c r="C107" s="46">
        <v>1441301000</v>
      </c>
      <c r="D107" s="46">
        <v>56000000</v>
      </c>
      <c r="E107" s="47">
        <v>32.502088096649771</v>
      </c>
      <c r="F107" s="47">
        <v>6.3120655823525542</v>
      </c>
      <c r="G107" s="46">
        <v>13.570377000000001</v>
      </c>
      <c r="H107" s="47">
        <v>90.7</v>
      </c>
      <c r="I107" s="47">
        <v>3.0393472039820892</v>
      </c>
      <c r="J107" s="46">
        <v>137762000</v>
      </c>
      <c r="K107" s="47">
        <v>37.377506133766929</v>
      </c>
      <c r="L107" s="47">
        <v>714.28571428571433</v>
      </c>
      <c r="M107" s="47">
        <v>24.23</v>
      </c>
      <c r="N107" s="48">
        <v>0</v>
      </c>
      <c r="O107" s="49">
        <v>2260.1122209410541</v>
      </c>
      <c r="P107" s="48">
        <v>75.337074031368473</v>
      </c>
    </row>
    <row r="108" spans="1:16">
      <c r="A108" s="55" t="s">
        <v>450</v>
      </c>
      <c r="B108" s="55" t="s">
        <v>354</v>
      </c>
      <c r="C108" s="56">
        <v>2690495427</v>
      </c>
      <c r="D108" s="56">
        <v>58000000</v>
      </c>
      <c r="E108" s="57">
        <v>134.31134376820549</v>
      </c>
      <c r="F108" s="57">
        <v>115.78564117948748</v>
      </c>
      <c r="G108" s="56">
        <v>13.776082000000001</v>
      </c>
      <c r="H108" s="57">
        <v>21.62</v>
      </c>
      <c r="I108" s="57">
        <v>-0.23181196759535183</v>
      </c>
      <c r="J108" s="56">
        <v>15575892</v>
      </c>
      <c r="K108" s="57">
        <v>74.474065433941121</v>
      </c>
      <c r="L108" s="57">
        <v>689.65517241379314</v>
      </c>
      <c r="M108" s="57">
        <v>23.75</v>
      </c>
      <c r="N108" s="58">
        <v>40.460380955581336</v>
      </c>
      <c r="O108" s="59">
        <v>1121.7872380365</v>
      </c>
      <c r="P108" s="58">
        <v>37.392907934549996</v>
      </c>
    </row>
    <row r="109" spans="1:16">
      <c r="A109" s="25" t="s">
        <v>688</v>
      </c>
      <c r="B109" s="25" t="s">
        <v>689</v>
      </c>
      <c r="C109" s="26">
        <v>575417363</v>
      </c>
      <c r="D109" s="26">
        <v>60000000</v>
      </c>
      <c r="E109" s="27">
        <v>114.13349932909476</v>
      </c>
      <c r="F109" s="27">
        <v>380.44499776364921</v>
      </c>
      <c r="G109" s="26">
        <v>59.507702999999999</v>
      </c>
      <c r="H109" s="27">
        <v>5.89</v>
      </c>
      <c r="I109" s="27">
        <v>-0.3360491927590239</v>
      </c>
      <c r="J109" s="26">
        <v>79178091</v>
      </c>
      <c r="K109" s="27">
        <v>3.7889269141384072</v>
      </c>
      <c r="L109" s="27">
        <v>666.66666666666663</v>
      </c>
      <c r="M109" s="27">
        <v>99.17</v>
      </c>
      <c r="N109" s="28">
        <v>0.51175372170166522</v>
      </c>
      <c r="O109" s="29">
        <v>364.6849798258695</v>
      </c>
      <c r="P109" s="28">
        <v>12.15616599419565</v>
      </c>
    </row>
    <row r="110" spans="1:16">
      <c r="A110" s="55" t="s">
        <v>541</v>
      </c>
      <c r="B110" s="55" t="s">
        <v>354</v>
      </c>
      <c r="C110" s="56">
        <v>2818472369</v>
      </c>
      <c r="D110" s="56">
        <v>62830000</v>
      </c>
      <c r="E110" s="57">
        <v>30.980430296506007</v>
      </c>
      <c r="F110" s="57">
        <v>8.8050607923040651</v>
      </c>
      <c r="G110" s="56">
        <v>22.243836999999999</v>
      </c>
      <c r="H110" s="57">
        <v>58.05</v>
      </c>
      <c r="I110" s="57">
        <v>-0.84352707936479021</v>
      </c>
      <c r="J110" s="56">
        <v>-43176773</v>
      </c>
      <c r="K110" s="57">
        <v>-81.490110435071188</v>
      </c>
      <c r="L110" s="57">
        <v>636.63854846410948</v>
      </c>
      <c r="M110" s="57">
        <v>35.4</v>
      </c>
      <c r="N110" s="58">
        <v>26.085638104932311</v>
      </c>
      <c r="O110" s="59">
        <v>698.4662666034792</v>
      </c>
      <c r="P110" s="58">
        <v>23.282208886782641</v>
      </c>
    </row>
    <row r="111" spans="1:16">
      <c r="A111" s="60" t="s">
        <v>716</v>
      </c>
      <c r="B111" s="60" t="s">
        <v>287</v>
      </c>
      <c r="C111" s="61">
        <v>1697139850</v>
      </c>
      <c r="D111" s="61">
        <v>63000000</v>
      </c>
      <c r="E111" s="62">
        <v>69.579428535803899</v>
      </c>
      <c r="F111" s="62">
        <v>92.036281132015745</v>
      </c>
      <c r="G111" s="61">
        <v>44.915382999999999</v>
      </c>
      <c r="H111" s="62">
        <v>12.8</v>
      </c>
      <c r="I111" s="62">
        <v>-0.18748521890829117</v>
      </c>
      <c r="J111" s="61">
        <v>-9013360</v>
      </c>
      <c r="K111" s="62">
        <v>-83.875491492628726</v>
      </c>
      <c r="L111" s="62">
        <v>634.92063492063494</v>
      </c>
      <c r="M111" s="62">
        <v>71.290000000000006</v>
      </c>
      <c r="N111" s="63">
        <v>54.420812035785445</v>
      </c>
      <c r="O111" s="64">
        <v>198.17111946606647</v>
      </c>
      <c r="P111" s="63">
        <v>6.6057039822022157</v>
      </c>
    </row>
    <row r="112" spans="1:16">
      <c r="A112" s="50" t="s">
        <v>280</v>
      </c>
      <c r="B112" s="50" t="s">
        <v>355</v>
      </c>
      <c r="C112" s="51">
        <v>-355894230</v>
      </c>
      <c r="D112" s="51">
        <v>64864800</v>
      </c>
      <c r="E112" s="52">
        <v>16.209360326726493</v>
      </c>
      <c r="F112" s="52">
        <v>2.5241874235513975</v>
      </c>
      <c r="G112" s="51">
        <v>23.936191999999998</v>
      </c>
      <c r="H112" s="52">
        <v>103.1</v>
      </c>
      <c r="I112" s="52">
        <v>8.6008900278797427</v>
      </c>
      <c r="J112" s="51">
        <v>-73662719</v>
      </c>
      <c r="K112" s="52">
        <v>-87.175918662464795</v>
      </c>
      <c r="L112" s="52">
        <v>616.66728333394997</v>
      </c>
      <c r="M112" s="52">
        <v>36.9</v>
      </c>
      <c r="N112" s="53">
        <v>103.30335731704494</v>
      </c>
      <c r="O112" s="54">
        <v>3000</v>
      </c>
      <c r="P112" s="53">
        <v>100</v>
      </c>
    </row>
    <row r="113" spans="1:16">
      <c r="A113" s="25" t="s">
        <v>98</v>
      </c>
      <c r="B113" s="25" t="s">
        <v>376</v>
      </c>
      <c r="C113" s="26">
        <v>7603602013</v>
      </c>
      <c r="D113" s="26">
        <v>65000000</v>
      </c>
      <c r="E113" s="27">
        <v>36.481539392547347</v>
      </c>
      <c r="F113" s="27">
        <v>16.035841491229604</v>
      </c>
      <c r="G113" s="26">
        <v>31.101011</v>
      </c>
      <c r="H113" s="27">
        <v>35.26</v>
      </c>
      <c r="I113" s="27">
        <v>-0.14689672531971354</v>
      </c>
      <c r="J113" s="26">
        <v>100241054</v>
      </c>
      <c r="K113" s="27">
        <v>22.695292090603914</v>
      </c>
      <c r="L113" s="27">
        <v>615.38461538461536</v>
      </c>
      <c r="M113" s="27">
        <v>47.84</v>
      </c>
      <c r="N113" s="28">
        <v>15.291719785102396</v>
      </c>
      <c r="O113" s="29">
        <v>1176.6610149287956</v>
      </c>
      <c r="P113" s="28">
        <v>39.222033830959852</v>
      </c>
    </row>
    <row r="114" spans="1:16">
      <c r="A114" s="90" t="s">
        <v>346</v>
      </c>
      <c r="B114" s="90" t="s">
        <v>715</v>
      </c>
      <c r="C114" s="91">
        <v>1352370851</v>
      </c>
      <c r="D114" s="91">
        <v>65000000</v>
      </c>
      <c r="E114" s="92">
        <v>25.62168127166553</v>
      </c>
      <c r="F114" s="92">
        <v>7.7290139582701451</v>
      </c>
      <c r="G114" s="91">
        <v>29.489985999999998</v>
      </c>
      <c r="H114" s="92">
        <v>52.95</v>
      </c>
      <c r="I114" s="92">
        <v>-1.8779247748440182</v>
      </c>
      <c r="J114" s="91">
        <v>-149675006</v>
      </c>
      <c r="K114" s="92">
        <v>-22.147986417986179</v>
      </c>
      <c r="L114" s="92">
        <v>615.38461538461536</v>
      </c>
      <c r="M114" s="92">
        <v>45.36</v>
      </c>
      <c r="N114" s="93">
        <v>69.050759590759228</v>
      </c>
      <c r="O114" s="94">
        <v>0</v>
      </c>
      <c r="P114" s="93">
        <v>0</v>
      </c>
    </row>
    <row r="115" spans="1:16">
      <c r="A115" s="35" t="s">
        <v>35</v>
      </c>
      <c r="B115" s="35" t="s">
        <v>208</v>
      </c>
      <c r="C115" s="36">
        <v>989726098</v>
      </c>
      <c r="D115" s="36">
        <v>66000000</v>
      </c>
      <c r="E115" s="37">
        <v>25.377541365677924</v>
      </c>
      <c r="F115" s="37">
        <v>13.732435803938271</v>
      </c>
      <c r="G115" s="36">
        <v>53.070768999999999</v>
      </c>
      <c r="H115" s="37">
        <v>29.7</v>
      </c>
      <c r="I115" s="37">
        <v>-3.8209127737831143</v>
      </c>
      <c r="J115" s="36">
        <v>-21593090</v>
      </c>
      <c r="K115" s="37">
        <v>-85.582934170144242</v>
      </c>
      <c r="L115" s="37">
        <v>606.06060606060601</v>
      </c>
      <c r="M115" s="37">
        <v>80.41</v>
      </c>
      <c r="N115" s="38">
        <v>12.387574177549329</v>
      </c>
      <c r="O115" s="39">
        <v>1321.9136977357789</v>
      </c>
      <c r="P115" s="38">
        <v>44.063789924525963</v>
      </c>
    </row>
    <row r="116" spans="1:16">
      <c r="A116" s="50" t="s">
        <v>467</v>
      </c>
      <c r="B116" s="50" t="s">
        <v>355</v>
      </c>
      <c r="C116" s="51">
        <v>2725996326</v>
      </c>
      <c r="D116" s="51">
        <v>67000000</v>
      </c>
      <c r="E116" s="52">
        <v>15.239018809715214</v>
      </c>
      <c r="F116" s="52">
        <v>2.1060003882967404</v>
      </c>
      <c r="G116" s="51">
        <v>23.711504000000001</v>
      </c>
      <c r="H116" s="52">
        <v>110.7</v>
      </c>
      <c r="I116" s="52">
        <v>-0.74906982197570926</v>
      </c>
      <c r="J116" s="51">
        <v>9762773</v>
      </c>
      <c r="K116" s="52">
        <v>741.1828585997032</v>
      </c>
      <c r="L116" s="52">
        <v>597.01492537313436</v>
      </c>
      <c r="M116" s="52">
        <v>35.39</v>
      </c>
      <c r="N116" s="53">
        <v>59.562529766186529</v>
      </c>
      <c r="O116" s="54">
        <v>1168.6220092235139</v>
      </c>
      <c r="P116" s="53">
        <v>38.954066974117133</v>
      </c>
    </row>
    <row r="117" spans="1:16">
      <c r="A117" s="70" t="s">
        <v>27</v>
      </c>
      <c r="B117" s="70" t="s">
        <v>221</v>
      </c>
      <c r="C117" s="71">
        <v>567993172</v>
      </c>
      <c r="D117" s="71">
        <v>69000000</v>
      </c>
      <c r="E117" s="72">
        <v>38.833526454402069</v>
      </c>
      <c r="F117" s="72">
        <v>35.175295701451148</v>
      </c>
      <c r="G117" s="71">
        <v>61.979830999999997</v>
      </c>
      <c r="H117" s="72">
        <v>16.62</v>
      </c>
      <c r="I117" s="72">
        <v>7.9682104769958073E-3</v>
      </c>
      <c r="J117" s="71">
        <v>136985810</v>
      </c>
      <c r="K117" s="72">
        <v>8.0592289084540951</v>
      </c>
      <c r="L117" s="72">
        <v>579.71014492753625</v>
      </c>
      <c r="M117" s="72">
        <v>89.82</v>
      </c>
      <c r="N117" s="73">
        <v>13.03940445679757</v>
      </c>
      <c r="O117" s="74">
        <v>731.71072185409912</v>
      </c>
      <c r="P117" s="73">
        <v>24.390357395136636</v>
      </c>
    </row>
    <row r="118" spans="1:16">
      <c r="A118" s="60" t="s">
        <v>528</v>
      </c>
      <c r="B118" s="60" t="s">
        <v>287</v>
      </c>
      <c r="C118" s="61">
        <v>2429481251</v>
      </c>
      <c r="D118" s="61">
        <v>70000000</v>
      </c>
      <c r="E118" s="62">
        <v>47.706812251319299</v>
      </c>
      <c r="F118" s="62">
        <v>16.622582665964913</v>
      </c>
      <c r="G118" s="61">
        <v>19.831706000000001</v>
      </c>
      <c r="H118" s="62">
        <v>42.28</v>
      </c>
      <c r="I118" s="62">
        <v>0.43482261153940982</v>
      </c>
      <c r="J118" s="61">
        <v>13856774</v>
      </c>
      <c r="K118" s="62">
        <v>207.11891526844559</v>
      </c>
      <c r="L118" s="62">
        <v>571.42857142857144</v>
      </c>
      <c r="M118" s="62">
        <v>28.33</v>
      </c>
      <c r="N118" s="63">
        <v>27.509129606328752</v>
      </c>
      <c r="O118" s="64">
        <v>1557.9054184629742</v>
      </c>
      <c r="P118" s="63">
        <v>51.930180615432477</v>
      </c>
    </row>
    <row r="119" spans="1:16">
      <c r="A119" s="30" t="s">
        <v>240</v>
      </c>
      <c r="B119" s="30" t="s">
        <v>349</v>
      </c>
      <c r="C119" s="31">
        <v>4697773484</v>
      </c>
      <c r="D119" s="31">
        <v>70000000</v>
      </c>
      <c r="E119" s="32">
        <v>4.3965817895560741</v>
      </c>
      <c r="F119" s="32">
        <v>9.1291150115366981E-2</v>
      </c>
      <c r="G119" s="31">
        <v>14.69279</v>
      </c>
      <c r="H119" s="32">
        <v>619.5</v>
      </c>
      <c r="I119" s="32">
        <v>30.058051390163769</v>
      </c>
      <c r="J119" s="31">
        <v>-580466284</v>
      </c>
      <c r="K119" s="32">
        <v>-82.967781811768418</v>
      </c>
      <c r="L119" s="32">
        <v>571.42857142857144</v>
      </c>
      <c r="M119" s="32">
        <v>20.98</v>
      </c>
      <c r="N119" s="33">
        <v>17.415546928552576</v>
      </c>
      <c r="O119" s="34">
        <v>1838.2332027766199</v>
      </c>
      <c r="P119" s="33">
        <v>61.274440092553995</v>
      </c>
    </row>
    <row r="120" spans="1:16">
      <c r="A120" s="35" t="s">
        <v>103</v>
      </c>
      <c r="B120" s="35" t="s">
        <v>200</v>
      </c>
      <c r="C120" s="36">
        <v>739485696</v>
      </c>
      <c r="D120" s="36">
        <v>71250000</v>
      </c>
      <c r="E120" s="37">
        <v>90.465053985727721</v>
      </c>
      <c r="F120" s="37">
        <v>55.203694270466954</v>
      </c>
      <c r="G120" s="36">
        <v>18.348433</v>
      </c>
      <c r="H120" s="37">
        <v>24.1</v>
      </c>
      <c r="I120" s="37">
        <v>-0.29830552734257765</v>
      </c>
      <c r="J120" s="36">
        <v>-87222048</v>
      </c>
      <c r="K120" s="37">
        <v>-18.788254089149568</v>
      </c>
      <c r="L120" s="37">
        <v>561.40350877192986</v>
      </c>
      <c r="M120" s="37">
        <v>25.75</v>
      </c>
      <c r="N120" s="38">
        <v>89.410013938106616</v>
      </c>
      <c r="O120" s="39">
        <v>435.02842427262686</v>
      </c>
      <c r="P120" s="38">
        <v>14.500947475754229</v>
      </c>
    </row>
    <row r="121" spans="1:16">
      <c r="A121" s="45" t="s">
        <v>735</v>
      </c>
      <c r="B121" s="45" t="s">
        <v>375</v>
      </c>
      <c r="C121" s="46">
        <v>4491655994</v>
      </c>
      <c r="D121" s="46">
        <v>71350000</v>
      </c>
      <c r="E121" s="47">
        <v>0.78089888223930071</v>
      </c>
      <c r="F121" s="47">
        <v>2.3041312499223273E-3</v>
      </c>
      <c r="G121" s="46">
        <v>10.951673</v>
      </c>
      <c r="H121" s="47">
        <v>4680</v>
      </c>
      <c r="I121" s="47">
        <v>327.65741101834283</v>
      </c>
      <c r="J121" s="46">
        <v>-288815190</v>
      </c>
      <c r="K121" s="47">
        <v>-1173.4580165260697</v>
      </c>
      <c r="L121" s="47">
        <v>560.61667834618083</v>
      </c>
      <c r="M121" s="47">
        <v>15.34</v>
      </c>
      <c r="N121" s="48">
        <v>40.087278019552976</v>
      </c>
      <c r="O121" s="49">
        <v>2915.5439244547811</v>
      </c>
      <c r="P121" s="48">
        <v>97.184797481826038</v>
      </c>
    </row>
    <row r="122" spans="1:16">
      <c r="A122" s="30" t="s">
        <v>94</v>
      </c>
      <c r="B122" s="30" t="s">
        <v>605</v>
      </c>
      <c r="C122" s="31">
        <v>3080653025</v>
      </c>
      <c r="D122" s="31">
        <v>72000000</v>
      </c>
      <c r="E122" s="32">
        <v>84.656084656084658</v>
      </c>
      <c r="F122" s="32">
        <v>31.777809555587336</v>
      </c>
      <c r="G122" s="31">
        <v>12.606714999999999</v>
      </c>
      <c r="H122" s="32">
        <v>37.5</v>
      </c>
      <c r="I122" s="32">
        <v>-2.4763813975347375</v>
      </c>
      <c r="J122" s="31">
        <v>46315316</v>
      </c>
      <c r="K122" s="32">
        <v>57.518769816878716</v>
      </c>
      <c r="L122" s="32">
        <v>555.55555555555554</v>
      </c>
      <c r="M122" s="32">
        <v>17.5</v>
      </c>
      <c r="N122" s="33">
        <v>52.822499176123891</v>
      </c>
      <c r="O122" s="34">
        <v>359.2585969368003</v>
      </c>
      <c r="P122" s="33">
        <v>11.97528656456001</v>
      </c>
    </row>
    <row r="123" spans="1:16">
      <c r="A123" s="40" t="s">
        <v>179</v>
      </c>
      <c r="B123" s="40" t="s">
        <v>255</v>
      </c>
      <c r="C123" s="41">
        <v>353515478</v>
      </c>
      <c r="D123" s="41">
        <v>73500000</v>
      </c>
      <c r="E123" s="42">
        <v>34.184236056452654</v>
      </c>
      <c r="F123" s="42">
        <v>15.503054900885557</v>
      </c>
      <c r="G123" s="41">
        <v>39.640771000000001</v>
      </c>
      <c r="H123" s="42">
        <v>29.52</v>
      </c>
      <c r="I123" s="42">
        <v>0.12533994256220637</v>
      </c>
      <c r="J123" s="41">
        <v>-4041987</v>
      </c>
      <c r="K123" s="42">
        <v>-545.52377333227446</v>
      </c>
      <c r="L123" s="42">
        <v>544.21768707482988</v>
      </c>
      <c r="M123" s="42">
        <v>53.93</v>
      </c>
      <c r="N123" s="43">
        <v>24.022392231959646</v>
      </c>
      <c r="O123" s="44">
        <v>1193.3785563320127</v>
      </c>
      <c r="P123" s="43">
        <v>39.779285211067091</v>
      </c>
    </row>
    <row r="124" spans="1:16">
      <c r="A124" s="90" t="s">
        <v>422</v>
      </c>
      <c r="B124" s="90" t="s">
        <v>404</v>
      </c>
      <c r="C124" s="91">
        <v>4679410564</v>
      </c>
      <c r="D124" s="91">
        <v>74000000</v>
      </c>
      <c r="E124" s="92">
        <v>74.673084967665801</v>
      </c>
      <c r="F124" s="92">
        <v>7.4747832800466263</v>
      </c>
      <c r="G124" s="91">
        <v>3.9758849999999999</v>
      </c>
      <c r="H124" s="92">
        <v>134.80000000000001</v>
      </c>
      <c r="I124" s="92">
        <v>1.9001869786644934</v>
      </c>
      <c r="J124" s="91">
        <v>-113857279</v>
      </c>
      <c r="K124" s="92">
        <v>-87.741425824869751</v>
      </c>
      <c r="L124" s="92">
        <v>540.54054054054052</v>
      </c>
      <c r="M124" s="92">
        <v>5.37</v>
      </c>
      <c r="N124" s="93">
        <v>14.442523569404742</v>
      </c>
      <c r="O124" s="94">
        <v>1225.2360394443854</v>
      </c>
      <c r="P124" s="93">
        <v>40.841201314812842</v>
      </c>
    </row>
    <row r="125" spans="1:16">
      <c r="A125" s="30" t="s">
        <v>440</v>
      </c>
      <c r="B125" s="30" t="s">
        <v>605</v>
      </c>
      <c r="C125" s="31">
        <v>2531212102</v>
      </c>
      <c r="D125" s="31">
        <v>75000000</v>
      </c>
      <c r="E125" s="32">
        <v>14.697236919459144</v>
      </c>
      <c r="F125" s="32">
        <v>1.2022279688719135</v>
      </c>
      <c r="G125" s="31">
        <v>17.011634999999998</v>
      </c>
      <c r="H125" s="32">
        <v>160</v>
      </c>
      <c r="I125" s="32">
        <v>-7.605025988177629</v>
      </c>
      <c r="J125" s="31">
        <v>-204398626</v>
      </c>
      <c r="K125" s="32">
        <v>-59.809599698581145</v>
      </c>
      <c r="L125" s="32">
        <v>533.33333333333337</v>
      </c>
      <c r="M125" s="32">
        <v>22.68</v>
      </c>
      <c r="N125" s="33">
        <v>42.61632195758196</v>
      </c>
      <c r="O125" s="34">
        <v>1215.6481394006034</v>
      </c>
      <c r="P125" s="33">
        <v>40.521604646686782</v>
      </c>
    </row>
    <row r="126" spans="1:16">
      <c r="A126" s="35" t="s">
        <v>325</v>
      </c>
      <c r="B126" s="35" t="s">
        <v>200</v>
      </c>
      <c r="C126" s="36">
        <v>3231285211</v>
      </c>
      <c r="D126" s="36">
        <v>75000000</v>
      </c>
      <c r="E126" s="37">
        <v>47.978285028196247</v>
      </c>
      <c r="F126" s="37">
        <v>16.402832488272221</v>
      </c>
      <c r="G126" s="36">
        <v>20.950914999999998</v>
      </c>
      <c r="H126" s="37">
        <v>39.799999999999997</v>
      </c>
      <c r="I126" s="37">
        <v>-1.2946321409628538</v>
      </c>
      <c r="J126" s="36">
        <v>-43919717</v>
      </c>
      <c r="K126" s="37">
        <v>-66.59878978728392</v>
      </c>
      <c r="L126" s="37">
        <v>533.33333333333337</v>
      </c>
      <c r="M126" s="37">
        <v>27.93</v>
      </c>
      <c r="N126" s="38">
        <v>42.642969707434972</v>
      </c>
      <c r="O126" s="39">
        <v>431.73577220531581</v>
      </c>
      <c r="P126" s="38">
        <v>14.39119240684386</v>
      </c>
    </row>
    <row r="127" spans="1:16">
      <c r="A127" s="80" t="s">
        <v>59</v>
      </c>
      <c r="B127" s="80" t="s">
        <v>352</v>
      </c>
      <c r="C127" s="81">
        <v>3075358782</v>
      </c>
      <c r="D127" s="81">
        <v>75350000</v>
      </c>
      <c r="E127" s="82">
        <v>56.225037976340957</v>
      </c>
      <c r="F127" s="82">
        <v>39.272893497950584</v>
      </c>
      <c r="G127" s="81">
        <v>38.051651</v>
      </c>
      <c r="H127" s="82">
        <v>18.7</v>
      </c>
      <c r="I127" s="82">
        <v>-0.22345804584216467</v>
      </c>
      <c r="J127" s="81">
        <v>26168114</v>
      </c>
      <c r="K127" s="82">
        <v>54.709712744296361</v>
      </c>
      <c r="L127" s="82">
        <v>530.85600530856004</v>
      </c>
      <c r="M127" s="82">
        <v>50.49</v>
      </c>
      <c r="N127" s="83">
        <v>12.347946587833629</v>
      </c>
      <c r="O127" s="84">
        <v>430.55601138940517</v>
      </c>
      <c r="P127" s="83">
        <v>14.351867046313506</v>
      </c>
    </row>
    <row r="128" spans="1:16">
      <c r="A128" s="45" t="s">
        <v>315</v>
      </c>
      <c r="B128" s="45" t="s">
        <v>375</v>
      </c>
      <c r="C128" s="46">
        <v>1374469210</v>
      </c>
      <c r="D128" s="46">
        <v>77250000</v>
      </c>
      <c r="E128" s="47">
        <v>16.983086187820739</v>
      </c>
      <c r="F128" s="47">
        <v>4.1480335074362191</v>
      </c>
      <c r="G128" s="46">
        <v>42.211663999999999</v>
      </c>
      <c r="H128" s="47">
        <v>55.8</v>
      </c>
      <c r="I128" s="47">
        <v>1.1339639279646079</v>
      </c>
      <c r="J128" s="46">
        <v>16233628</v>
      </c>
      <c r="K128" s="47">
        <v>252.20794760111542</v>
      </c>
      <c r="L128" s="47">
        <v>517.79935275080902</v>
      </c>
      <c r="M128" s="47">
        <v>54.64</v>
      </c>
      <c r="N128" s="48">
        <v>39.879323151743748</v>
      </c>
      <c r="O128" s="49">
        <v>1799.2478086298311</v>
      </c>
      <c r="P128" s="48">
        <v>59.974926954327699</v>
      </c>
    </row>
    <row r="129" spans="1:16">
      <c r="A129" s="30" t="s">
        <v>306</v>
      </c>
      <c r="B129" s="30" t="s">
        <v>605</v>
      </c>
      <c r="C129" s="31">
        <v>576980288</v>
      </c>
      <c r="D129" s="31">
        <v>77449591</v>
      </c>
      <c r="E129" s="32">
        <v>9.843990490058717</v>
      </c>
      <c r="F129" s="32">
        <v>1.6946920550441154</v>
      </c>
      <c r="G129" s="31">
        <v>54.217528999999999</v>
      </c>
      <c r="H129" s="32">
        <v>74.95</v>
      </c>
      <c r="I129" s="32">
        <v>3.0390401655068473</v>
      </c>
      <c r="J129" s="31">
        <v>-12886865</v>
      </c>
      <c r="K129" s="32">
        <v>-450.74727833340381</v>
      </c>
      <c r="L129" s="32">
        <v>516.46496106093059</v>
      </c>
      <c r="M129" s="32">
        <v>70</v>
      </c>
      <c r="N129" s="33">
        <v>22.057903006089337</v>
      </c>
      <c r="O129" s="34">
        <v>1839.4737623142073</v>
      </c>
      <c r="P129" s="33">
        <v>61.315792077140244</v>
      </c>
    </row>
    <row r="130" spans="1:16">
      <c r="A130" s="35" t="s">
        <v>202</v>
      </c>
      <c r="B130" s="35" t="s">
        <v>200</v>
      </c>
      <c r="C130" s="36">
        <v>5927165415</v>
      </c>
      <c r="D130" s="36">
        <v>77770481</v>
      </c>
      <c r="E130" s="37">
        <v>28.993647349040607</v>
      </c>
      <c r="F130" s="37">
        <v>8.8764390808116413</v>
      </c>
      <c r="G130" s="36">
        <v>31.848393999999999</v>
      </c>
      <c r="H130" s="37">
        <v>43.32</v>
      </c>
      <c r="I130" s="37">
        <v>-1.6089059853112673</v>
      </c>
      <c r="J130" s="36">
        <v>117049208</v>
      </c>
      <c r="K130" s="37">
        <v>27.905871879116003</v>
      </c>
      <c r="L130" s="37">
        <v>514.33396689419988</v>
      </c>
      <c r="M130" s="37">
        <v>40.950000000000003</v>
      </c>
      <c r="N130" s="38">
        <v>67.682098111339656</v>
      </c>
      <c r="O130" s="39">
        <v>107.47923856278727</v>
      </c>
      <c r="P130" s="38">
        <v>3.5826412854262424</v>
      </c>
    </row>
    <row r="131" spans="1:16">
      <c r="A131" s="45" t="s">
        <v>58</v>
      </c>
      <c r="B131" s="45" t="s">
        <v>375</v>
      </c>
      <c r="C131" s="46">
        <v>3984705965</v>
      </c>
      <c r="D131" s="46">
        <v>79200000</v>
      </c>
      <c r="E131" s="47">
        <v>57.953527645716171</v>
      </c>
      <c r="F131" s="47">
        <v>27.101350376784591</v>
      </c>
      <c r="G131" s="46">
        <v>25.101271000000001</v>
      </c>
      <c r="H131" s="47">
        <v>27.5</v>
      </c>
      <c r="I131" s="47">
        <v>-0.42399526985265718</v>
      </c>
      <c r="J131" s="46">
        <v>-24337127</v>
      </c>
      <c r="K131" s="47">
        <v>-87.865753422743779</v>
      </c>
      <c r="L131" s="47">
        <v>505.05050505050502</v>
      </c>
      <c r="M131" s="47">
        <v>31.69</v>
      </c>
      <c r="N131" s="48">
        <v>63.582778466647532</v>
      </c>
      <c r="O131" s="49">
        <v>236.7921688077812</v>
      </c>
      <c r="P131" s="48">
        <v>7.8930722935927067</v>
      </c>
    </row>
    <row r="132" spans="1:16">
      <c r="A132" s="25" t="s">
        <v>92</v>
      </c>
      <c r="B132" s="25" t="s">
        <v>376</v>
      </c>
      <c r="C132" s="26">
        <v>4540468594</v>
      </c>
      <c r="D132" s="26">
        <v>80000000</v>
      </c>
      <c r="E132" s="27">
        <v>42.826977981108854</v>
      </c>
      <c r="F132" s="27">
        <v>25.492248798279078</v>
      </c>
      <c r="G132" s="26">
        <v>41.814453999999998</v>
      </c>
      <c r="H132" s="27">
        <v>22.34</v>
      </c>
      <c r="I132" s="27">
        <v>0.44318809672480691</v>
      </c>
      <c r="J132" s="26">
        <v>269179938</v>
      </c>
      <c r="K132" s="27">
        <v>6.2411783451707308</v>
      </c>
      <c r="L132" s="27">
        <v>500</v>
      </c>
      <c r="M132" s="27">
        <v>52.26</v>
      </c>
      <c r="N132" s="28">
        <v>36.326065491562922</v>
      </c>
      <c r="O132" s="29">
        <v>1673.1615366776953</v>
      </c>
      <c r="P132" s="28">
        <v>55.772051222589845</v>
      </c>
    </row>
    <row r="133" spans="1:16">
      <c r="A133" s="45" t="s">
        <v>424</v>
      </c>
      <c r="B133" s="45" t="s">
        <v>375</v>
      </c>
      <c r="C133" s="46">
        <v>979739005</v>
      </c>
      <c r="D133" s="46">
        <v>80000000</v>
      </c>
      <c r="E133" s="47">
        <v>34.702701952374014</v>
      </c>
      <c r="F133" s="47">
        <v>1.9193972318790937</v>
      </c>
      <c r="G133" s="46">
        <v>5.0446229999999996</v>
      </c>
      <c r="H133" s="47">
        <v>228.7</v>
      </c>
      <c r="I133" s="47">
        <v>-15.766047685023921</v>
      </c>
      <c r="J133" s="46">
        <v>801615688</v>
      </c>
      <c r="K133" s="47">
        <v>22.554448809639563</v>
      </c>
      <c r="L133" s="47">
        <v>500</v>
      </c>
      <c r="M133" s="47">
        <v>6.3</v>
      </c>
      <c r="N133" s="48">
        <v>87.96793912373316</v>
      </c>
      <c r="O133" s="49">
        <v>507.98189916853914</v>
      </c>
      <c r="P133" s="48">
        <v>16.932729972284637</v>
      </c>
    </row>
    <row r="134" spans="1:16">
      <c r="A134" s="80" t="s">
        <v>183</v>
      </c>
      <c r="B134" s="80" t="s">
        <v>352</v>
      </c>
      <c r="C134" s="81">
        <v>130759168</v>
      </c>
      <c r="D134" s="81">
        <v>80476074</v>
      </c>
      <c r="E134" s="82">
        <v>64.254272741558196</v>
      </c>
      <c r="F134" s="82">
        <v>34.714218691156091</v>
      </c>
      <c r="G134" s="81">
        <v>26.361856</v>
      </c>
      <c r="H134" s="82">
        <v>23.62</v>
      </c>
      <c r="I134" s="82">
        <v>-0.1698870168072375</v>
      </c>
      <c r="J134" s="81">
        <v>-200662823</v>
      </c>
      <c r="K134" s="82">
        <v>-9.2241785215988905</v>
      </c>
      <c r="L134" s="82">
        <v>497.04213950596051</v>
      </c>
      <c r="M134" s="82">
        <v>32.75</v>
      </c>
      <c r="N134" s="83">
        <v>99.461073524745089</v>
      </c>
      <c r="O134" s="84">
        <v>447.17823821640104</v>
      </c>
      <c r="P134" s="83">
        <v>14.905941273880035</v>
      </c>
    </row>
    <row r="135" spans="1:16">
      <c r="A135" s="60" t="s">
        <v>343</v>
      </c>
      <c r="B135" s="60" t="s">
        <v>287</v>
      </c>
      <c r="C135" s="61">
        <v>4894491923</v>
      </c>
      <c r="D135" s="61">
        <v>81950000</v>
      </c>
      <c r="E135" s="62">
        <v>26.951503088022367</v>
      </c>
      <c r="F135" s="62">
        <v>10.962580064275928</v>
      </c>
      <c r="G135" s="61">
        <v>48.191560000000003</v>
      </c>
      <c r="H135" s="62">
        <v>30.8</v>
      </c>
      <c r="I135" s="62">
        <v>1.2053305725144625</v>
      </c>
      <c r="J135" s="61">
        <v>52632181</v>
      </c>
      <c r="K135" s="62">
        <v>46.710965673263665</v>
      </c>
      <c r="L135" s="62">
        <v>488.10250152532029</v>
      </c>
      <c r="M135" s="62">
        <v>58.8</v>
      </c>
      <c r="N135" s="63">
        <v>20.919036814252596</v>
      </c>
      <c r="O135" s="64">
        <v>1711.4346789168217</v>
      </c>
      <c r="P135" s="63">
        <v>57.047822630560724</v>
      </c>
    </row>
    <row r="136" spans="1:16">
      <c r="A136" s="55" t="s">
        <v>30</v>
      </c>
      <c r="B136" s="55" t="s">
        <v>233</v>
      </c>
      <c r="C136" s="56">
        <v>2031267319</v>
      </c>
      <c r="D136" s="56">
        <v>83895000</v>
      </c>
      <c r="E136" s="57">
        <v>60.551509266949935</v>
      </c>
      <c r="F136" s="57">
        <v>48.116899510856776</v>
      </c>
      <c r="G136" s="56">
        <v>41.711512999999997</v>
      </c>
      <c r="H136" s="57">
        <v>15.84</v>
      </c>
      <c r="I136" s="57">
        <v>-7.7047745090059294E-2</v>
      </c>
      <c r="J136" s="56">
        <v>41940809</v>
      </c>
      <c r="K136" s="57">
        <v>30.00478603071295</v>
      </c>
      <c r="L136" s="57">
        <v>476.78645926455687</v>
      </c>
      <c r="M136" s="57">
        <v>49.71</v>
      </c>
      <c r="N136" s="58">
        <v>22.517969335342844</v>
      </c>
      <c r="O136" s="59">
        <v>1262.3239553604978</v>
      </c>
      <c r="P136" s="58">
        <v>42.077465178683262</v>
      </c>
    </row>
    <row r="137" spans="1:16">
      <c r="A137" s="65" t="s">
        <v>488</v>
      </c>
      <c r="B137" s="65" t="s">
        <v>608</v>
      </c>
      <c r="C137" s="66">
        <v>1606779225</v>
      </c>
      <c r="D137" s="66">
        <v>84000000</v>
      </c>
      <c r="E137" s="67">
        <v>62.429856934241542</v>
      </c>
      <c r="F137" s="67">
        <v>20.64479395973596</v>
      </c>
      <c r="G137" s="66">
        <v>17.924288000000001</v>
      </c>
      <c r="H137" s="67">
        <v>35.76</v>
      </c>
      <c r="I137" s="67">
        <v>-0.35648888569630088</v>
      </c>
      <c r="J137" s="66">
        <v>-6732835</v>
      </c>
      <c r="K137" s="67">
        <v>-449.14215185727852</v>
      </c>
      <c r="L137" s="67">
        <v>476.1904761904762</v>
      </c>
      <c r="M137" s="67">
        <v>21.33</v>
      </c>
      <c r="N137" s="68">
        <v>53.350129079536238</v>
      </c>
      <c r="O137" s="69">
        <v>1201.2278921235065</v>
      </c>
      <c r="P137" s="68">
        <v>40.04092973745022</v>
      </c>
    </row>
    <row r="138" spans="1:16">
      <c r="A138" s="35" t="s">
        <v>120</v>
      </c>
      <c r="B138" s="35" t="s">
        <v>200</v>
      </c>
      <c r="C138" s="36">
        <v>1191941245</v>
      </c>
      <c r="D138" s="36">
        <v>84240000</v>
      </c>
      <c r="E138" s="37">
        <v>27.324161180767504</v>
      </c>
      <c r="F138" s="37">
        <v>10.463254442287591</v>
      </c>
      <c r="G138" s="36">
        <v>44.361629999999998</v>
      </c>
      <c r="H138" s="37">
        <v>33</v>
      </c>
      <c r="I138" s="37">
        <v>-1.2741954255802241</v>
      </c>
      <c r="J138" s="36">
        <v>-28264473</v>
      </c>
      <c r="K138" s="37">
        <v>-92.393019321464081</v>
      </c>
      <c r="L138" s="37">
        <v>474.83380816714151</v>
      </c>
      <c r="M138" s="37">
        <v>52.66</v>
      </c>
      <c r="N138" s="38">
        <v>41.741516858980198</v>
      </c>
      <c r="O138" s="39">
        <v>193.18346879547295</v>
      </c>
      <c r="P138" s="38">
        <v>6.4394489598490985</v>
      </c>
    </row>
    <row r="139" spans="1:16">
      <c r="A139" s="55" t="s">
        <v>301</v>
      </c>
      <c r="B139" s="55" t="s">
        <v>233</v>
      </c>
      <c r="C139" s="56">
        <v>1140720033</v>
      </c>
      <c r="D139" s="56">
        <v>85000000</v>
      </c>
      <c r="E139" s="57">
        <v>84.25282123204795</v>
      </c>
      <c r="F139" s="57">
        <v>141.60138022192933</v>
      </c>
      <c r="G139" s="56">
        <v>66.222807000000003</v>
      </c>
      <c r="H139" s="57">
        <v>7.17</v>
      </c>
      <c r="I139" s="57">
        <v>-0.1706120328222287</v>
      </c>
      <c r="J139" s="56">
        <v>-28264429</v>
      </c>
      <c r="K139" s="57">
        <v>-21.051194772057841</v>
      </c>
      <c r="L139" s="57">
        <v>470.58823529411762</v>
      </c>
      <c r="M139" s="57">
        <v>77.900000000000006</v>
      </c>
      <c r="N139" s="58">
        <v>29.477841937279432</v>
      </c>
      <c r="O139" s="59">
        <v>586.8917589324426</v>
      </c>
      <c r="P139" s="58">
        <v>19.563058631081422</v>
      </c>
    </row>
    <row r="140" spans="1:16">
      <c r="A140" s="101" t="s">
        <v>338</v>
      </c>
      <c r="B140" s="101" t="s">
        <v>696</v>
      </c>
      <c r="C140" s="102">
        <v>11840467894</v>
      </c>
      <c r="D140" s="102">
        <v>85048841</v>
      </c>
      <c r="E140" s="103">
        <v>81.412516410275046</v>
      </c>
      <c r="F140" s="103">
        <v>63.816285209793001</v>
      </c>
      <c r="G140" s="102">
        <v>31.079121000000001</v>
      </c>
      <c r="H140" s="103">
        <v>15.81</v>
      </c>
      <c r="I140" s="103">
        <v>-0.65075759709539227</v>
      </c>
      <c r="J140" s="102">
        <v>31544883</v>
      </c>
      <c r="K140" s="103">
        <v>40.441824273052461</v>
      </c>
      <c r="L140" s="103">
        <v>470.31799057673226</v>
      </c>
      <c r="M140" s="103">
        <v>36.54</v>
      </c>
      <c r="N140" s="104">
        <v>23.687258279991955</v>
      </c>
      <c r="O140" s="105">
        <v>398.23749369422029</v>
      </c>
      <c r="P140" s="104">
        <v>13.274583123140676</v>
      </c>
    </row>
    <row r="141" spans="1:16">
      <c r="A141" s="45" t="s">
        <v>194</v>
      </c>
      <c r="B141" s="45" t="s">
        <v>375</v>
      </c>
      <c r="C141" s="46">
        <v>15094360742</v>
      </c>
      <c r="D141" s="46">
        <v>86788722</v>
      </c>
      <c r="E141" s="47">
        <v>23.182590717888939</v>
      </c>
      <c r="F141" s="47">
        <v>3.9281653638552352</v>
      </c>
      <c r="G141" s="46">
        <v>24.411895999999999</v>
      </c>
      <c r="H141" s="47">
        <v>70.7</v>
      </c>
      <c r="I141" s="47">
        <v>-1.7429409540720826</v>
      </c>
      <c r="J141" s="46">
        <v>-360792995</v>
      </c>
      <c r="K141" s="47">
        <v>-16.35739379030904</v>
      </c>
      <c r="L141" s="47">
        <v>460.88937684783514</v>
      </c>
      <c r="M141" s="47">
        <v>28.12</v>
      </c>
      <c r="N141" s="48">
        <v>40.890997367862973</v>
      </c>
      <c r="O141" s="49">
        <v>535.93994479641901</v>
      </c>
      <c r="P141" s="48">
        <v>17.864664826547301</v>
      </c>
    </row>
    <row r="142" spans="1:16">
      <c r="A142" s="70" t="s">
        <v>25</v>
      </c>
      <c r="B142" s="70" t="s">
        <v>221</v>
      </c>
      <c r="C142" s="71">
        <v>16873295401</v>
      </c>
      <c r="D142" s="71">
        <v>87000000</v>
      </c>
      <c r="E142" s="72">
        <v>8.8232719798292951</v>
      </c>
      <c r="F142" s="72">
        <v>0.70428416186376874</v>
      </c>
      <c r="G142" s="71">
        <v>32.857968999999997</v>
      </c>
      <c r="H142" s="72">
        <v>138</v>
      </c>
      <c r="I142" s="72">
        <v>-3.3318413266557907</v>
      </c>
      <c r="J142" s="71">
        <v>175549475</v>
      </c>
      <c r="K142" s="72">
        <v>71.364497102597426</v>
      </c>
      <c r="L142" s="72">
        <v>459.77011494252872</v>
      </c>
      <c r="M142" s="72">
        <v>37.76</v>
      </c>
      <c r="N142" s="73">
        <v>9.1480119449217447</v>
      </c>
      <c r="O142" s="74">
        <v>1005.977874699262</v>
      </c>
      <c r="P142" s="73">
        <v>33.532595823308732</v>
      </c>
    </row>
    <row r="143" spans="1:16">
      <c r="A143" s="25" t="s">
        <v>387</v>
      </c>
      <c r="B143" s="25" t="s">
        <v>353</v>
      </c>
      <c r="C143" s="26">
        <v>16771427000</v>
      </c>
      <c r="D143" s="26">
        <v>87112000</v>
      </c>
      <c r="E143" s="27">
        <v>67.352986867548296</v>
      </c>
      <c r="F143" s="27">
        <v>3.0560352121111225</v>
      </c>
      <c r="G143" s="26">
        <v>2.3602780000000001</v>
      </c>
      <c r="H143" s="27">
        <v>252.5</v>
      </c>
      <c r="I143" s="27">
        <v>-6.9011349371625093</v>
      </c>
      <c r="J143" s="26">
        <v>-942067000</v>
      </c>
      <c r="K143" s="27">
        <v>-23.394658766308552</v>
      </c>
      <c r="L143" s="27">
        <v>459.1789879695105</v>
      </c>
      <c r="M143" s="27">
        <v>2.7</v>
      </c>
      <c r="N143" s="28">
        <v>24.844937467379367</v>
      </c>
      <c r="O143" s="29">
        <v>379.88600886885718</v>
      </c>
      <c r="P143" s="28">
        <v>12.662866962295238</v>
      </c>
    </row>
    <row r="144" spans="1:16">
      <c r="A144" s="60" t="s">
        <v>385</v>
      </c>
      <c r="B144" s="60" t="s">
        <v>287</v>
      </c>
      <c r="C144" s="61">
        <v>24898395</v>
      </c>
      <c r="D144" s="61">
        <v>89254043</v>
      </c>
      <c r="E144" s="62">
        <v>56.79397313290989</v>
      </c>
      <c r="F144" s="62">
        <v>48.947554835919213</v>
      </c>
      <c r="G144" s="61">
        <v>57.175823000000001</v>
      </c>
      <c r="H144" s="62">
        <v>12.32</v>
      </c>
      <c r="I144" s="62">
        <v>-1.1748822945740702</v>
      </c>
      <c r="J144" s="61">
        <v>-7515031</v>
      </c>
      <c r="K144" s="62">
        <v>-154.39757454094334</v>
      </c>
      <c r="L144" s="62">
        <v>448.15897023286664</v>
      </c>
      <c r="M144" s="62">
        <v>64.05</v>
      </c>
      <c r="N144" s="63">
        <v>84.854246792739289</v>
      </c>
      <c r="O144" s="64">
        <v>977.27877626158477</v>
      </c>
      <c r="P144" s="63">
        <v>32.575959208719489</v>
      </c>
    </row>
    <row r="145" spans="1:16">
      <c r="A145" s="55" t="s">
        <v>543</v>
      </c>
      <c r="B145" s="55" t="s">
        <v>356</v>
      </c>
      <c r="C145" s="56">
        <v>4125761531</v>
      </c>
      <c r="D145" s="56">
        <v>90488084</v>
      </c>
      <c r="E145" s="57">
        <v>32.246208846015129</v>
      </c>
      <c r="F145" s="57">
        <v>6.363546806500576</v>
      </c>
      <c r="G145" s="56">
        <v>21.769193000000001</v>
      </c>
      <c r="H145" s="57">
        <v>57</v>
      </c>
      <c r="I145" s="57">
        <v>-1.0222021220696504</v>
      </c>
      <c r="J145" s="56">
        <v>-25344686</v>
      </c>
      <c r="K145" s="57">
        <v>-199.93669300144416</v>
      </c>
      <c r="L145" s="57">
        <v>442.0471539655984</v>
      </c>
      <c r="M145" s="57">
        <v>24.05</v>
      </c>
      <c r="N145" s="58">
        <v>59.170664817978519</v>
      </c>
      <c r="O145" s="59">
        <v>4.4656655217615793</v>
      </c>
      <c r="P145" s="58">
        <v>0.14885551739205263</v>
      </c>
    </row>
    <row r="146" spans="1:16">
      <c r="A146" s="50" t="s">
        <v>773</v>
      </c>
      <c r="B146" s="50" t="s">
        <v>355</v>
      </c>
      <c r="C146" s="51">
        <v>2885058804</v>
      </c>
      <c r="D146" s="51">
        <v>92600000</v>
      </c>
      <c r="E146" s="52">
        <v>13.367914524057326</v>
      </c>
      <c r="F146" s="52">
        <v>0.90793665349425579</v>
      </c>
      <c r="G146" s="51">
        <v>18.897796</v>
      </c>
      <c r="H146" s="52">
        <v>158.4</v>
      </c>
      <c r="I146" s="52">
        <v>-40.239600000000003</v>
      </c>
      <c r="J146" s="51">
        <v>153759371</v>
      </c>
      <c r="K146" s="52">
        <v>95.756114923232872</v>
      </c>
      <c r="L146" s="52">
        <v>431.96544276457882</v>
      </c>
      <c r="M146" s="52">
        <v>20.399999999999999</v>
      </c>
      <c r="N146" s="53">
        <v>66.431714470543696</v>
      </c>
      <c r="O146" s="54">
        <v>0</v>
      </c>
      <c r="P146" s="53">
        <v>0</v>
      </c>
    </row>
    <row r="147" spans="1:16">
      <c r="A147" s="40" t="s">
        <v>308</v>
      </c>
      <c r="B147" s="40" t="s">
        <v>255</v>
      </c>
      <c r="C147" s="41">
        <v>862192368</v>
      </c>
      <c r="D147" s="41">
        <v>93600000</v>
      </c>
      <c r="E147" s="42">
        <v>82.644710743884303</v>
      </c>
      <c r="F147" s="42">
        <v>126.13661590946933</v>
      </c>
      <c r="G147" s="41">
        <v>62.294471000000001</v>
      </c>
      <c r="H147" s="42">
        <v>7.77</v>
      </c>
      <c r="I147" s="42">
        <v>-1.2956112544209475E-2</v>
      </c>
      <c r="J147" s="41">
        <v>-2782893</v>
      </c>
      <c r="K147" s="42">
        <v>-235.4384448126464</v>
      </c>
      <c r="L147" s="42">
        <v>427.35042735042737</v>
      </c>
      <c r="M147" s="42">
        <v>66.55</v>
      </c>
      <c r="N147" s="43">
        <v>23.058113989368483</v>
      </c>
      <c r="O147" s="44">
        <v>409.16260802830061</v>
      </c>
      <c r="P147" s="43">
        <v>13.638753600943353</v>
      </c>
    </row>
    <row r="148" spans="1:16">
      <c r="A148" s="50" t="s">
        <v>119</v>
      </c>
      <c r="B148" s="50" t="s">
        <v>355</v>
      </c>
      <c r="C148" s="51">
        <v>5256723777</v>
      </c>
      <c r="D148" s="51">
        <v>93750000</v>
      </c>
      <c r="E148" s="52">
        <v>7.0246725158041414</v>
      </c>
      <c r="F148" s="52">
        <v>0.25927280335147929</v>
      </c>
      <c r="G148" s="51">
        <v>18.316268000000001</v>
      </c>
      <c r="H148" s="52">
        <v>311</v>
      </c>
      <c r="I148" s="52">
        <v>13.786360355926606</v>
      </c>
      <c r="J148" s="51">
        <v>771275247</v>
      </c>
      <c r="K148" s="52">
        <v>35.128509705692657</v>
      </c>
      <c r="L148" s="52">
        <v>426.66666666666669</v>
      </c>
      <c r="M148" s="52">
        <v>19.53</v>
      </c>
      <c r="N148" s="53">
        <v>8.3273159889042656</v>
      </c>
      <c r="O148" s="54">
        <v>2395.1969242133246</v>
      </c>
      <c r="P148" s="53">
        <v>79.839897473777484</v>
      </c>
    </row>
    <row r="149" spans="1:16">
      <c r="A149" s="111" t="s">
        <v>707</v>
      </c>
      <c r="B149" s="111" t="s">
        <v>697</v>
      </c>
      <c r="C149" s="112">
        <v>1069503962</v>
      </c>
      <c r="D149" s="112">
        <v>93750000</v>
      </c>
      <c r="E149" s="113">
        <v>52.192637152056562</v>
      </c>
      <c r="F149" s="113">
        <v>50.61104208684273</v>
      </c>
      <c r="G149" s="112">
        <v>69.867154999999997</v>
      </c>
      <c r="H149" s="113">
        <v>10.97</v>
      </c>
      <c r="I149" s="113">
        <v>0.11431360723012497</v>
      </c>
      <c r="J149" s="112">
        <v>-42754773</v>
      </c>
      <c r="K149" s="113">
        <v>-24.120114027970633</v>
      </c>
      <c r="L149" s="113">
        <v>426.66666666666669</v>
      </c>
      <c r="M149" s="113">
        <v>74.52</v>
      </c>
      <c r="N149" s="114">
        <v>14.341569462501884</v>
      </c>
      <c r="O149" s="115">
        <v>1954.6948255661814</v>
      </c>
      <c r="P149" s="114">
        <v>65.156494185539387</v>
      </c>
    </row>
    <row r="150" spans="1:16">
      <c r="A150" s="50" t="s">
        <v>281</v>
      </c>
      <c r="B150" s="50" t="s">
        <v>355</v>
      </c>
      <c r="C150" s="51">
        <v>4102311000</v>
      </c>
      <c r="D150" s="51">
        <v>95000000</v>
      </c>
      <c r="E150" s="52">
        <v>4.8877040225413086</v>
      </c>
      <c r="F150" s="52">
        <v>0.38683846636654601</v>
      </c>
      <c r="G150" s="51">
        <v>61.261921000000001</v>
      </c>
      <c r="H150" s="52">
        <v>133.6</v>
      </c>
      <c r="I150" s="52">
        <v>-0.64510418219197163</v>
      </c>
      <c r="J150" s="51">
        <v>130778000</v>
      </c>
      <c r="K150" s="52">
        <v>96.614109406780955</v>
      </c>
      <c r="L150" s="52">
        <v>421.05263157894734</v>
      </c>
      <c r="M150" s="52">
        <v>64.48</v>
      </c>
      <c r="N150" s="53">
        <v>49.065910816726173</v>
      </c>
      <c r="O150" s="54">
        <v>334.11344124973488</v>
      </c>
      <c r="P150" s="53">
        <v>11.137114708324496</v>
      </c>
    </row>
    <row r="151" spans="1:16">
      <c r="A151" s="55" t="s">
        <v>66</v>
      </c>
      <c r="B151" s="55" t="s">
        <v>356</v>
      </c>
      <c r="C151" s="56">
        <v>1306156803</v>
      </c>
      <c r="D151" s="56">
        <v>99687500</v>
      </c>
      <c r="E151" s="57">
        <v>75.7693022409929</v>
      </c>
      <c r="F151" s="57">
        <v>36.193725506967802</v>
      </c>
      <c r="G151" s="56">
        <v>24.468298000000001</v>
      </c>
      <c r="H151" s="57">
        <v>21.58</v>
      </c>
      <c r="I151" s="57">
        <v>-0.6466164050497234</v>
      </c>
      <c r="J151" s="56">
        <v>-162987339</v>
      </c>
      <c r="K151" s="57">
        <v>-12.844172515755963</v>
      </c>
      <c r="L151" s="57">
        <v>401.2539184952978</v>
      </c>
      <c r="M151" s="57">
        <v>24.54</v>
      </c>
      <c r="N151" s="58">
        <v>75.860049402761945</v>
      </c>
      <c r="O151" s="59">
        <v>91.868068688084932</v>
      </c>
      <c r="P151" s="58">
        <v>3.0622689562694978</v>
      </c>
    </row>
    <row r="152" spans="1:16">
      <c r="A152" s="50" t="s">
        <v>282</v>
      </c>
      <c r="B152" s="50" t="s">
        <v>355</v>
      </c>
      <c r="C152" s="51">
        <v>1869476072</v>
      </c>
      <c r="D152" s="51">
        <v>100000000</v>
      </c>
      <c r="E152" s="52">
        <v>40.819313004839223</v>
      </c>
      <c r="F152" s="52">
        <v>21.48384894991538</v>
      </c>
      <c r="G152" s="51">
        <v>50.595194999999997</v>
      </c>
      <c r="H152" s="52">
        <v>19.37</v>
      </c>
      <c r="I152" s="52">
        <v>-0.82201886848105243</v>
      </c>
      <c r="J152" s="51">
        <v>-304722758</v>
      </c>
      <c r="K152" s="52">
        <v>-6.2351759102941697</v>
      </c>
      <c r="L152" s="52">
        <v>400</v>
      </c>
      <c r="M152" s="52">
        <v>50.59</v>
      </c>
      <c r="N152" s="53">
        <v>84.422832912542091</v>
      </c>
      <c r="O152" s="54">
        <v>41.598104256758383</v>
      </c>
      <c r="P152" s="53">
        <v>1.3866034752252794</v>
      </c>
    </row>
    <row r="153" spans="1:16">
      <c r="A153" s="60" t="s">
        <v>289</v>
      </c>
      <c r="B153" s="60" t="s">
        <v>287</v>
      </c>
      <c r="C153" s="61">
        <v>4489506254</v>
      </c>
      <c r="D153" s="61">
        <v>100000000</v>
      </c>
      <c r="E153" s="62">
        <v>513.60210987746734</v>
      </c>
      <c r="F153" s="62">
        <v>2568.0105493873366</v>
      </c>
      <c r="G153" s="61">
        <v>35.895862999999999</v>
      </c>
      <c r="H153" s="62">
        <v>2.17</v>
      </c>
      <c r="I153" s="62">
        <v>2.1866761777087351E-2</v>
      </c>
      <c r="J153" s="61">
        <v>-156863405</v>
      </c>
      <c r="K153" s="62">
        <v>-1.2749946362569395</v>
      </c>
      <c r="L153" s="62">
        <v>400</v>
      </c>
      <c r="M153" s="62">
        <v>35.89</v>
      </c>
      <c r="N153" s="63">
        <v>14.665780125180868</v>
      </c>
      <c r="O153" s="64">
        <v>1886.3214434398099</v>
      </c>
      <c r="P153" s="63">
        <v>62.877381447993663</v>
      </c>
    </row>
    <row r="154" spans="1:16">
      <c r="A154" s="35" t="s">
        <v>85</v>
      </c>
      <c r="B154" s="35" t="s">
        <v>200</v>
      </c>
      <c r="C154" s="36">
        <v>1271636030</v>
      </c>
      <c r="D154" s="36">
        <v>100000000</v>
      </c>
      <c r="E154" s="37">
        <v>63.410213990449158</v>
      </c>
      <c r="F154" s="37">
        <v>70.455793322721291</v>
      </c>
      <c r="G154" s="36">
        <v>62.830463000000002</v>
      </c>
      <c r="H154" s="37">
        <v>10.039999999999999</v>
      </c>
      <c r="I154" s="37">
        <v>-0.70331610468343086</v>
      </c>
      <c r="J154" s="36">
        <v>15898817</v>
      </c>
      <c r="K154" s="37">
        <v>56.607985361426579</v>
      </c>
      <c r="L154" s="37">
        <v>400</v>
      </c>
      <c r="M154" s="37">
        <v>62.83</v>
      </c>
      <c r="N154" s="38">
        <v>43.630524173015907</v>
      </c>
      <c r="O154" s="39">
        <v>327.00729126486596</v>
      </c>
      <c r="P154" s="38">
        <v>10.900243042162199</v>
      </c>
    </row>
    <row r="155" spans="1:16">
      <c r="A155" s="40" t="s">
        <v>10</v>
      </c>
      <c r="B155" s="40" t="s">
        <v>255</v>
      </c>
      <c r="C155" s="41">
        <v>9551963345</v>
      </c>
      <c r="D155" s="41">
        <v>100000000</v>
      </c>
      <c r="E155" s="42">
        <v>8.2852581230741951</v>
      </c>
      <c r="F155" s="42">
        <v>0.79665943491098035</v>
      </c>
      <c r="G155" s="41">
        <v>45.468504000000003</v>
      </c>
      <c r="H155" s="42">
        <v>106.2</v>
      </c>
      <c r="I155" s="42">
        <v>2.4691172081133885</v>
      </c>
      <c r="J155" s="41">
        <v>58835982</v>
      </c>
      <c r="K155" s="42">
        <v>176.76258042230009</v>
      </c>
      <c r="L155" s="42">
        <v>400</v>
      </c>
      <c r="M155" s="42">
        <v>45.46</v>
      </c>
      <c r="N155" s="43">
        <v>17.27077558124892</v>
      </c>
      <c r="O155" s="44">
        <v>1070.4074817609685</v>
      </c>
      <c r="P155" s="43">
        <v>35.68024939203228</v>
      </c>
    </row>
    <row r="156" spans="1:16">
      <c r="A156" s="106" t="s">
        <v>730</v>
      </c>
      <c r="B156" s="106" t="s">
        <v>693</v>
      </c>
      <c r="C156" s="107">
        <v>818057024</v>
      </c>
      <c r="D156" s="107">
        <v>100000000</v>
      </c>
      <c r="E156" s="108">
        <v>37.954423569089762</v>
      </c>
      <c r="F156" s="108">
        <v>11.163065755614635</v>
      </c>
      <c r="G156" s="107">
        <v>30.53511</v>
      </c>
      <c r="H156" s="108">
        <v>34.520000000000003</v>
      </c>
      <c r="I156" s="108">
        <v>0.27599577498079242</v>
      </c>
      <c r="J156" s="107">
        <v>56374948</v>
      </c>
      <c r="K156" s="108">
        <v>60.310476916094004</v>
      </c>
      <c r="L156" s="108">
        <v>400</v>
      </c>
      <c r="M156" s="108">
        <v>30.53</v>
      </c>
      <c r="N156" s="109">
        <v>18.965056441490265</v>
      </c>
      <c r="O156" s="110">
        <v>619.90990461999729</v>
      </c>
      <c r="P156" s="109">
        <v>20.663663487333242</v>
      </c>
    </row>
    <row r="157" spans="1:16">
      <c r="A157" s="70" t="s">
        <v>740</v>
      </c>
      <c r="B157" s="70" t="s">
        <v>699</v>
      </c>
      <c r="C157" s="71">
        <v>1018312000</v>
      </c>
      <c r="D157" s="71">
        <v>100000000</v>
      </c>
      <c r="E157" s="72">
        <v>176.907236921248</v>
      </c>
      <c r="F157" s="72">
        <v>171.92151321007728</v>
      </c>
      <c r="G157" s="71">
        <v>51.044795000000001</v>
      </c>
      <c r="H157" s="72">
        <v>4.43</v>
      </c>
      <c r="I157" s="72">
        <v>-0.39659915265759871</v>
      </c>
      <c r="J157" s="71">
        <v>73854000</v>
      </c>
      <c r="K157" s="72">
        <v>13.93289461640534</v>
      </c>
      <c r="L157" s="72">
        <v>400</v>
      </c>
      <c r="M157" s="72">
        <v>51.04</v>
      </c>
      <c r="N157" s="73">
        <v>0</v>
      </c>
      <c r="O157" s="74">
        <v>598.20316214622096</v>
      </c>
      <c r="P157" s="73">
        <v>19.940105404874032</v>
      </c>
    </row>
    <row r="158" spans="1:16">
      <c r="A158" t="s">
        <v>2193</v>
      </c>
      <c r="C158" s="14">
        <v>2602246725</v>
      </c>
      <c r="D158" s="14">
        <v>100000000</v>
      </c>
      <c r="E158" s="19">
        <v>0</v>
      </c>
      <c r="F158" s="19">
        <v>0</v>
      </c>
      <c r="G158" s="14">
        <v>0</v>
      </c>
      <c r="H158" s="19">
        <v>94.95</v>
      </c>
      <c r="I158" s="19">
        <v>0</v>
      </c>
      <c r="J158" s="14">
        <v>35830166</v>
      </c>
      <c r="K158" s="19">
        <v>265.13971495415342</v>
      </c>
      <c r="L158" s="19">
        <v>400</v>
      </c>
      <c r="M158" s="19">
        <v>0</v>
      </c>
      <c r="N158" s="20">
        <v>27.524552924245686</v>
      </c>
      <c r="O158" s="21">
        <v>0</v>
      </c>
      <c r="P158" s="24">
        <v>0</v>
      </c>
    </row>
    <row r="159" spans="1:16">
      <c r="A159" t="s">
        <v>2191</v>
      </c>
      <c r="C159" s="14">
        <v>3451807136</v>
      </c>
      <c r="D159" s="14">
        <v>100000000</v>
      </c>
      <c r="E159" s="19">
        <v>0</v>
      </c>
      <c r="F159" s="19">
        <v>0</v>
      </c>
      <c r="G159" s="14">
        <v>0</v>
      </c>
      <c r="H159" s="19">
        <v>153.9</v>
      </c>
      <c r="I159" s="19">
        <v>0</v>
      </c>
      <c r="J159" s="14">
        <v>17706780</v>
      </c>
      <c r="K159" s="19">
        <v>965.73177054213136</v>
      </c>
      <c r="L159" s="19">
        <v>400</v>
      </c>
      <c r="M159" s="19">
        <v>0</v>
      </c>
      <c r="N159" s="20">
        <v>57.622911546674828</v>
      </c>
      <c r="O159" s="21">
        <v>0</v>
      </c>
      <c r="P159" s="24">
        <v>0</v>
      </c>
    </row>
    <row r="160" spans="1:16">
      <c r="A160" s="55" t="s">
        <v>161</v>
      </c>
      <c r="B160" s="55" t="s">
        <v>233</v>
      </c>
      <c r="C160" s="56">
        <v>11386108733</v>
      </c>
      <c r="D160" s="56">
        <v>100023579</v>
      </c>
      <c r="E160" s="57">
        <v>32.375523695041913</v>
      </c>
      <c r="F160" s="57">
        <v>2.1870197074233158</v>
      </c>
      <c r="G160" s="56">
        <v>8.2922969999999996</v>
      </c>
      <c r="H160" s="57">
        <v>149</v>
      </c>
      <c r="I160" s="57">
        <v>-2.5393482909748286</v>
      </c>
      <c r="J160" s="56">
        <v>-796663172</v>
      </c>
      <c r="K160" s="57">
        <v>-18.581867735690938</v>
      </c>
      <c r="L160" s="57">
        <v>399.90570623352721</v>
      </c>
      <c r="M160" s="57">
        <v>8.2899999999999991</v>
      </c>
      <c r="N160" s="58">
        <v>54.512083255061555</v>
      </c>
      <c r="O160" s="59">
        <v>212.99565622827657</v>
      </c>
      <c r="P160" s="58">
        <v>7.0998552076092194</v>
      </c>
    </row>
    <row r="161" spans="1:16">
      <c r="A161" s="45" t="s">
        <v>1</v>
      </c>
      <c r="B161" s="45" t="s">
        <v>375</v>
      </c>
      <c r="C161" s="46">
        <v>17091099555</v>
      </c>
      <c r="D161" s="46">
        <v>100066875</v>
      </c>
      <c r="E161" s="47">
        <v>3.7332253594915294</v>
      </c>
      <c r="F161" s="47">
        <v>8.8405934443462481E-2</v>
      </c>
      <c r="G161" s="46">
        <v>24.953838000000001</v>
      </c>
      <c r="H161" s="47">
        <v>429.5</v>
      </c>
      <c r="I161" s="47">
        <v>2.1625265412428121</v>
      </c>
      <c r="J161" s="46">
        <v>-1275590032</v>
      </c>
      <c r="K161" s="47">
        <v>-33.104853589824856</v>
      </c>
      <c r="L161" s="47">
        <v>399.73267877107185</v>
      </c>
      <c r="M161" s="47">
        <v>24.93</v>
      </c>
      <c r="N161" s="48">
        <v>60.686844187760158</v>
      </c>
      <c r="O161" s="49">
        <v>1419.7864556058412</v>
      </c>
      <c r="P161" s="48">
        <v>47.326215186861376</v>
      </c>
    </row>
    <row r="162" spans="1:16">
      <c r="A162" s="50" t="s">
        <v>154</v>
      </c>
      <c r="B162" s="50" t="s">
        <v>355</v>
      </c>
      <c r="C162" s="51">
        <v>1139133952</v>
      </c>
      <c r="D162" s="51">
        <v>100500000</v>
      </c>
      <c r="E162" s="52">
        <v>31.906625770189553</v>
      </c>
      <c r="F162" s="52">
        <v>10.2412536575797</v>
      </c>
      <c r="G162" s="51">
        <v>40.319831000000001</v>
      </c>
      <c r="H162" s="52">
        <v>31.1</v>
      </c>
      <c r="I162" s="52">
        <v>0.62705581066694194</v>
      </c>
      <c r="J162" s="51">
        <v>60728696</v>
      </c>
      <c r="K162" s="52">
        <v>51.301941342524465</v>
      </c>
      <c r="L162" s="52">
        <v>398.00995024875624</v>
      </c>
      <c r="M162" s="52">
        <v>40.11</v>
      </c>
      <c r="N162" s="53">
        <v>17.080824958736908</v>
      </c>
      <c r="O162" s="54">
        <v>1604.8379327294836</v>
      </c>
      <c r="P162" s="53">
        <v>53.494597757649451</v>
      </c>
    </row>
    <row r="163" spans="1:16">
      <c r="A163" s="55" t="s">
        <v>337</v>
      </c>
      <c r="B163" s="55" t="s">
        <v>356</v>
      </c>
      <c r="C163" s="56">
        <v>12392289821</v>
      </c>
      <c r="D163" s="56">
        <v>102000000</v>
      </c>
      <c r="E163" s="57">
        <v>5.9491981313806637</v>
      </c>
      <c r="F163" s="57">
        <v>0.19313070157708945</v>
      </c>
      <c r="G163" s="56">
        <v>22.563583000000001</v>
      </c>
      <c r="H163" s="57">
        <v>298</v>
      </c>
      <c r="I163" s="57">
        <v>-8.9509558677555106</v>
      </c>
      <c r="J163" s="56">
        <v>887823164</v>
      </c>
      <c r="K163" s="57">
        <v>34.696098557752883</v>
      </c>
      <c r="L163" s="57">
        <v>392.15686274509807</v>
      </c>
      <c r="M163" s="57">
        <v>22.12</v>
      </c>
      <c r="N163" s="58">
        <v>23.739501236649485</v>
      </c>
      <c r="O163" s="59">
        <v>606.63695107292233</v>
      </c>
      <c r="P163" s="58">
        <v>20.221231702430746</v>
      </c>
    </row>
    <row r="164" spans="1:16">
      <c r="A164" s="35" t="s">
        <v>539</v>
      </c>
      <c r="B164" s="35" t="s">
        <v>200</v>
      </c>
      <c r="C164" s="36">
        <v>3339027503</v>
      </c>
      <c r="D164" s="36">
        <v>103200000</v>
      </c>
      <c r="E164" s="37">
        <v>125.09743839476567</v>
      </c>
      <c r="F164" s="37">
        <v>110.1985891426759</v>
      </c>
      <c r="G164" s="36">
        <v>113.051084</v>
      </c>
      <c r="H164" s="37">
        <v>11.6</v>
      </c>
      <c r="I164" s="37">
        <v>-0.27503860654017664</v>
      </c>
      <c r="J164" s="36">
        <v>31743454</v>
      </c>
      <c r="K164" s="37">
        <v>35.761703814588039</v>
      </c>
      <c r="L164" s="37">
        <v>387.59689922480618</v>
      </c>
      <c r="M164" s="37">
        <v>26.71</v>
      </c>
      <c r="N164" s="38">
        <v>55.935807862681933</v>
      </c>
      <c r="O164" s="39">
        <v>900.05386893627667</v>
      </c>
      <c r="P164" s="38">
        <v>30.001795631209223</v>
      </c>
    </row>
    <row r="165" spans="1:16">
      <c r="A165" s="30" t="s">
        <v>141</v>
      </c>
      <c r="B165" s="30" t="s">
        <v>349</v>
      </c>
      <c r="C165" s="31">
        <v>30199553337</v>
      </c>
      <c r="D165" s="31">
        <v>105000000</v>
      </c>
      <c r="E165" s="32">
        <v>6.6736280949732363</v>
      </c>
      <c r="F165" s="32">
        <v>0.21256977528183585</v>
      </c>
      <c r="G165" s="31">
        <v>19.260493</v>
      </c>
      <c r="H165" s="32">
        <v>311.25</v>
      </c>
      <c r="I165" s="32">
        <v>-3.9081513545431217</v>
      </c>
      <c r="J165" s="31">
        <v>-367159109</v>
      </c>
      <c r="K165" s="32">
        <v>-85.507888080205575</v>
      </c>
      <c r="L165" s="32">
        <v>380.95238095238096</v>
      </c>
      <c r="M165" s="32">
        <v>18.34</v>
      </c>
      <c r="N165" s="33">
        <v>2.3430278880361248</v>
      </c>
      <c r="O165" s="34">
        <v>489.61067740225963</v>
      </c>
      <c r="P165" s="33">
        <v>16.320355913408655</v>
      </c>
    </row>
    <row r="166" spans="1:16">
      <c r="A166" s="45" t="s">
        <v>400</v>
      </c>
      <c r="B166" s="45" t="s">
        <v>375</v>
      </c>
      <c r="C166" s="46">
        <v>1053946708</v>
      </c>
      <c r="D166" s="46">
        <v>105000000</v>
      </c>
      <c r="E166" s="47">
        <v>44.568657292318129</v>
      </c>
      <c r="F166" s="47">
        <v>32.651030983383244</v>
      </c>
      <c r="G166" s="46">
        <v>69.578063</v>
      </c>
      <c r="H166" s="47">
        <v>12.9</v>
      </c>
      <c r="I166" s="47">
        <v>0.47205722793064281</v>
      </c>
      <c r="J166" s="46">
        <v>-45288475</v>
      </c>
      <c r="K166" s="47">
        <v>-30.140118429688791</v>
      </c>
      <c r="L166" s="47">
        <v>380.95238095238096</v>
      </c>
      <c r="M166" s="47">
        <v>66.260000000000005</v>
      </c>
      <c r="N166" s="48">
        <v>51.77941704870581</v>
      </c>
      <c r="O166" s="49">
        <v>1520.5015450612257</v>
      </c>
      <c r="P166" s="48">
        <v>50.683384835374191</v>
      </c>
    </row>
    <row r="167" spans="1:16">
      <c r="A167" s="30" t="s">
        <v>168</v>
      </c>
      <c r="B167" s="30" t="s">
        <v>349</v>
      </c>
      <c r="C167" s="31">
        <v>44654191</v>
      </c>
      <c r="D167" s="31">
        <v>108559000</v>
      </c>
      <c r="E167" s="32">
        <v>106.07025112665599</v>
      </c>
      <c r="F167" s="32">
        <v>195.41493773276466</v>
      </c>
      <c r="G167" s="31">
        <v>72.105159999999998</v>
      </c>
      <c r="H167" s="32">
        <v>5.23</v>
      </c>
      <c r="I167" s="32">
        <v>-3.9765082926675355E-2</v>
      </c>
      <c r="J167" s="31">
        <v>-63594848</v>
      </c>
      <c r="K167" s="32">
        <v>-8.535203983819569</v>
      </c>
      <c r="L167" s="32">
        <v>368.4632319752393</v>
      </c>
      <c r="M167" s="32">
        <v>66.42</v>
      </c>
      <c r="N167" s="33">
        <v>30.627989662274974</v>
      </c>
      <c r="O167" s="34">
        <v>304.17823152344988</v>
      </c>
      <c r="P167" s="33">
        <v>10.139274384114996</v>
      </c>
    </row>
    <row r="168" spans="1:16">
      <c r="A168" s="50" t="s">
        <v>733</v>
      </c>
      <c r="B168" s="50" t="s">
        <v>355</v>
      </c>
      <c r="C168" s="51">
        <v>2222618346</v>
      </c>
      <c r="D168" s="51">
        <v>110500000</v>
      </c>
      <c r="E168" s="52">
        <v>0.63384418639379925</v>
      </c>
      <c r="F168" s="52">
        <v>3.9074567324262968E-3</v>
      </c>
      <c r="G168" s="51">
        <v>47.739924000000002</v>
      </c>
      <c r="H168" s="52">
        <v>1322</v>
      </c>
      <c r="I168" s="52">
        <v>-255.42279067820823</v>
      </c>
      <c r="J168" s="51">
        <v>27078608</v>
      </c>
      <c r="K168" s="52">
        <v>5990.4851829902036</v>
      </c>
      <c r="L168" s="52">
        <v>361.99095022624437</v>
      </c>
      <c r="M168" s="52">
        <v>43.2</v>
      </c>
      <c r="N168" s="53">
        <v>29.211658890183301</v>
      </c>
      <c r="O168" s="54">
        <v>1203.2592033683513</v>
      </c>
      <c r="P168" s="53">
        <v>40.10864011227838</v>
      </c>
    </row>
    <row r="169" spans="1:16">
      <c r="A169" s="70" t="s">
        <v>72</v>
      </c>
      <c r="B169" s="70" t="s">
        <v>221</v>
      </c>
      <c r="C169" s="71">
        <v>2379193448</v>
      </c>
      <c r="D169" s="71">
        <v>111600000</v>
      </c>
      <c r="E169" s="72">
        <v>43.013505552527405</v>
      </c>
      <c r="F169" s="72">
        <v>24.089104812123324</v>
      </c>
      <c r="G169" s="71">
        <v>58.125256</v>
      </c>
      <c r="H169" s="72">
        <v>16</v>
      </c>
      <c r="I169" s="72">
        <v>0.12935285545380637</v>
      </c>
      <c r="J169" s="71">
        <v>84066155</v>
      </c>
      <c r="K169" s="72">
        <v>21.240414766204069</v>
      </c>
      <c r="L169" s="72">
        <v>358.42293906810033</v>
      </c>
      <c r="M169" s="72">
        <v>52.08</v>
      </c>
      <c r="N169" s="73">
        <v>12.560142828813397</v>
      </c>
      <c r="O169" s="74">
        <v>1677.2907653798131</v>
      </c>
      <c r="P169" s="73">
        <v>55.909692179327102</v>
      </c>
    </row>
    <row r="170" spans="1:16">
      <c r="A170" s="55" t="s">
        <v>540</v>
      </c>
      <c r="B170" s="55" t="s">
        <v>233</v>
      </c>
      <c r="C170" s="56">
        <v>2863294706</v>
      </c>
      <c r="D170" s="56">
        <v>112000000</v>
      </c>
      <c r="E170" s="57">
        <v>1.9764752796900287</v>
      </c>
      <c r="F170" s="57">
        <v>4.0198407087740577E-2</v>
      </c>
      <c r="G170" s="56">
        <v>44.440303</v>
      </c>
      <c r="H170" s="57">
        <v>455.5</v>
      </c>
      <c r="I170" s="57">
        <v>10.012163968935056</v>
      </c>
      <c r="J170" s="56">
        <v>-54281567</v>
      </c>
      <c r="K170" s="57">
        <v>-905.79551618323762</v>
      </c>
      <c r="L170" s="57">
        <v>357.14285714285717</v>
      </c>
      <c r="M170" s="57">
        <v>39.67</v>
      </c>
      <c r="N170" s="58">
        <v>58.752858873116907</v>
      </c>
      <c r="O170" s="59">
        <v>3000</v>
      </c>
      <c r="P170" s="58">
        <v>100</v>
      </c>
    </row>
    <row r="171" spans="1:16">
      <c r="A171" s="50" t="s">
        <v>555</v>
      </c>
      <c r="B171" s="50" t="s">
        <v>355</v>
      </c>
      <c r="C171" s="51">
        <v>1784851552</v>
      </c>
      <c r="D171" s="51">
        <v>112000000</v>
      </c>
      <c r="E171" s="52">
        <v>13.497462477054315</v>
      </c>
      <c r="F171" s="52">
        <v>0.70475472415697127</v>
      </c>
      <c r="G171" s="51">
        <v>16.937535</v>
      </c>
      <c r="H171" s="52">
        <v>175</v>
      </c>
      <c r="I171" s="52">
        <v>-0.74175156230438688</v>
      </c>
      <c r="J171" s="51">
        <v>-293057834</v>
      </c>
      <c r="K171" s="52">
        <v>-65.352288108428453</v>
      </c>
      <c r="L171" s="52">
        <v>357.14285714285717</v>
      </c>
      <c r="M171" s="52">
        <v>15.12</v>
      </c>
      <c r="N171" s="53">
        <v>15.607867892503615</v>
      </c>
      <c r="O171" s="54">
        <v>1021.3859585964536</v>
      </c>
      <c r="P171" s="53">
        <v>34.046198619881785</v>
      </c>
    </row>
    <row r="172" spans="1:16">
      <c r="A172" s="45" t="s">
        <v>413</v>
      </c>
      <c r="B172" s="45" t="s">
        <v>375</v>
      </c>
      <c r="C172" s="46">
        <v>1236382849</v>
      </c>
      <c r="D172" s="46">
        <v>112000000</v>
      </c>
      <c r="E172" s="47">
        <v>63.520068784612086</v>
      </c>
      <c r="F172" s="47">
        <v>40.510247949369955</v>
      </c>
      <c r="G172" s="46">
        <v>42.556854000000001</v>
      </c>
      <c r="H172" s="47">
        <v>14.8</v>
      </c>
      <c r="I172" s="47">
        <v>-0.464981694104944</v>
      </c>
      <c r="J172" s="46">
        <v>-12325753</v>
      </c>
      <c r="K172" s="47">
        <v>-127.21332319412859</v>
      </c>
      <c r="L172" s="47">
        <v>357.14285714285717</v>
      </c>
      <c r="M172" s="47">
        <v>37.99</v>
      </c>
      <c r="N172" s="48">
        <v>39.709719523627733</v>
      </c>
      <c r="O172" s="49">
        <v>206.28056256743065</v>
      </c>
      <c r="P172" s="48">
        <v>6.8760187522476883</v>
      </c>
    </row>
    <row r="173" spans="1:16">
      <c r="A173" s="30" t="s">
        <v>37</v>
      </c>
      <c r="B173" s="30" t="s">
        <v>605</v>
      </c>
      <c r="C173" s="31">
        <v>674554994</v>
      </c>
      <c r="D173" s="31">
        <v>112400000</v>
      </c>
      <c r="E173" s="32">
        <v>77.218316642457779</v>
      </c>
      <c r="F173" s="32">
        <v>137.39913993319888</v>
      </c>
      <c r="G173" s="31">
        <v>100.007176</v>
      </c>
      <c r="H173" s="32">
        <v>5.18</v>
      </c>
      <c r="I173" s="32">
        <v>-0.11332315248551783</v>
      </c>
      <c r="J173" s="31">
        <v>11423592</v>
      </c>
      <c r="K173" s="32">
        <v>49.196434886680123</v>
      </c>
      <c r="L173" s="32">
        <v>355.87188612099646</v>
      </c>
      <c r="M173" s="32">
        <v>88.97</v>
      </c>
      <c r="N173" s="33">
        <v>27.497852149847908</v>
      </c>
      <c r="O173" s="34">
        <v>176.89550719855674</v>
      </c>
      <c r="P173" s="33">
        <v>5.8965169066185581</v>
      </c>
    </row>
    <row r="174" spans="1:16">
      <c r="A174" s="45" t="s">
        <v>195</v>
      </c>
      <c r="B174" s="45" t="s">
        <v>375</v>
      </c>
      <c r="C174" s="46">
        <v>15443065482</v>
      </c>
      <c r="D174" s="46">
        <v>115000000</v>
      </c>
      <c r="E174" s="47">
        <v>17.190400141373853</v>
      </c>
      <c r="F174" s="47">
        <v>2.1354534337110378</v>
      </c>
      <c r="G174" s="46">
        <v>32.987870999999998</v>
      </c>
      <c r="H174" s="47">
        <v>70.55</v>
      </c>
      <c r="I174" s="47">
        <v>-2.5549780433890987</v>
      </c>
      <c r="J174" s="46">
        <v>-862680192</v>
      </c>
      <c r="K174" s="47">
        <v>-9.3313838368506321</v>
      </c>
      <c r="L174" s="47">
        <v>347.82608695652175</v>
      </c>
      <c r="M174" s="47">
        <v>28.68</v>
      </c>
      <c r="N174" s="48">
        <v>45.362761841133633</v>
      </c>
      <c r="O174" s="49">
        <v>99.838525573855236</v>
      </c>
      <c r="P174" s="48">
        <v>3.3279508524618411</v>
      </c>
    </row>
    <row r="175" spans="1:16">
      <c r="A175" s="55" t="s">
        <v>537</v>
      </c>
      <c r="B175" s="55" t="s">
        <v>356</v>
      </c>
      <c r="C175" s="56">
        <v>7584806686</v>
      </c>
      <c r="D175" s="56">
        <v>115200000</v>
      </c>
      <c r="E175" s="57">
        <v>13.824852173620679</v>
      </c>
      <c r="F175" s="57">
        <v>1.3187626081368933</v>
      </c>
      <c r="G175" s="56">
        <v>32.517617000000001</v>
      </c>
      <c r="H175" s="57">
        <v>89</v>
      </c>
      <c r="I175" s="57">
        <v>-1.7554087077338922</v>
      </c>
      <c r="J175" s="56">
        <v>266471917</v>
      </c>
      <c r="K175" s="57">
        <v>39.340730978416758</v>
      </c>
      <c r="L175" s="57">
        <v>347.22222222222223</v>
      </c>
      <c r="M175" s="57">
        <v>28.22</v>
      </c>
      <c r="N175" s="58">
        <v>59.497423677855373</v>
      </c>
      <c r="O175" s="59">
        <v>729.80429058497202</v>
      </c>
      <c r="P175" s="58">
        <v>24.326809686165735</v>
      </c>
    </row>
    <row r="176" spans="1:16">
      <c r="A176" s="50" t="s">
        <v>89</v>
      </c>
      <c r="B176" s="50" t="s">
        <v>355</v>
      </c>
      <c r="C176" s="51">
        <v>1056734129</v>
      </c>
      <c r="D176" s="51">
        <v>117000000</v>
      </c>
      <c r="E176" s="52">
        <v>19.342812472013367</v>
      </c>
      <c r="F176" s="52">
        <v>4.4681941492292374</v>
      </c>
      <c r="G176" s="51">
        <v>53.028322000000003</v>
      </c>
      <c r="H176" s="52">
        <v>39</v>
      </c>
      <c r="I176" s="52">
        <v>1.9163087795450411</v>
      </c>
      <c r="J176" s="51">
        <v>51520744</v>
      </c>
      <c r="K176" s="52">
        <v>84.024407722062392</v>
      </c>
      <c r="L176" s="52">
        <v>341.88034188034186</v>
      </c>
      <c r="M176" s="52">
        <v>45.32</v>
      </c>
      <c r="N176" s="53">
        <v>56.930557551510638</v>
      </c>
      <c r="O176" s="54">
        <v>2903.5922609265722</v>
      </c>
      <c r="P176" s="53">
        <v>96.786408697552403</v>
      </c>
    </row>
    <row r="177" spans="1:16">
      <c r="A177" s="75" t="s">
        <v>630</v>
      </c>
      <c r="B177" s="75" t="s">
        <v>350</v>
      </c>
      <c r="C177" s="76">
        <v>3913562968</v>
      </c>
      <c r="D177" s="76">
        <v>117000000</v>
      </c>
      <c r="E177" s="77">
        <v>40.915333287099003</v>
      </c>
      <c r="F177" s="77">
        <v>8.7425925827134616</v>
      </c>
      <c r="G177" s="76">
        <v>23.988026999999999</v>
      </c>
      <c r="H177" s="77">
        <v>40.76</v>
      </c>
      <c r="I177" s="77">
        <v>-2.5839255246579071</v>
      </c>
      <c r="J177" s="76">
        <v>-98818698</v>
      </c>
      <c r="K177" s="77">
        <v>-47.3594582272274</v>
      </c>
      <c r="L177" s="77">
        <v>341.88034188034186</v>
      </c>
      <c r="M177" s="77">
        <v>20.5</v>
      </c>
      <c r="N177" s="78">
        <v>12.447001116925401</v>
      </c>
      <c r="O177" s="79">
        <v>80.60932680323387</v>
      </c>
      <c r="P177" s="78">
        <v>2.6869775601077959</v>
      </c>
    </row>
    <row r="178" spans="1:16">
      <c r="A178" s="75" t="s">
        <v>710</v>
      </c>
      <c r="B178" s="75" t="s">
        <v>679</v>
      </c>
      <c r="C178" s="76">
        <v>599344233</v>
      </c>
      <c r="D178" s="76">
        <v>118000000</v>
      </c>
      <c r="E178" s="77">
        <v>120.35698845632051</v>
      </c>
      <c r="F178" s="77">
        <v>92.724952585763106</v>
      </c>
      <c r="G178" s="76">
        <v>28.655494999999998</v>
      </c>
      <c r="H178" s="77">
        <v>11.6</v>
      </c>
      <c r="I178" s="77">
        <v>-0.28362315182619646</v>
      </c>
      <c r="J178" s="76">
        <v>-28506759</v>
      </c>
      <c r="K178" s="77">
        <v>-45.533061124205666</v>
      </c>
      <c r="L178" s="77">
        <v>338.9830508474576</v>
      </c>
      <c r="M178" s="77">
        <v>24.28</v>
      </c>
      <c r="N178" s="78">
        <v>81.986278622089756</v>
      </c>
      <c r="O178" s="79">
        <v>265.9569747362778</v>
      </c>
      <c r="P178" s="78">
        <v>8.8652324912092606</v>
      </c>
    </row>
    <row r="179" spans="1:16">
      <c r="A179" s="95" t="s">
        <v>189</v>
      </c>
      <c r="B179" s="95" t="s">
        <v>351</v>
      </c>
      <c r="C179" s="96">
        <v>2158486550</v>
      </c>
      <c r="D179" s="96">
        <v>118350000</v>
      </c>
      <c r="E179" s="97">
        <v>28.789344103334834</v>
      </c>
      <c r="F179" s="97">
        <v>7.6017490767149436</v>
      </c>
      <c r="G179" s="96">
        <v>44.628962999999999</v>
      </c>
      <c r="H179" s="97">
        <v>31.14</v>
      </c>
      <c r="I179" s="97">
        <v>0.13231715392157639</v>
      </c>
      <c r="J179" s="96">
        <v>144339003</v>
      </c>
      <c r="K179" s="97">
        <v>26.238230286238018</v>
      </c>
      <c r="L179" s="97">
        <v>337.98056611744823</v>
      </c>
      <c r="M179" s="97">
        <v>37.700000000000003</v>
      </c>
      <c r="N179" s="98">
        <v>54.433781331154066</v>
      </c>
      <c r="O179" s="99">
        <v>1312.5764242487446</v>
      </c>
      <c r="P179" s="98">
        <v>43.752547474958156</v>
      </c>
    </row>
    <row r="180" spans="1:16">
      <c r="A180" s="40" t="s">
        <v>87</v>
      </c>
      <c r="B180" s="40" t="s">
        <v>255</v>
      </c>
      <c r="C180" s="41">
        <v>3143931773</v>
      </c>
      <c r="D180" s="41">
        <v>119000000</v>
      </c>
      <c r="E180" s="42">
        <v>66.502702922557049</v>
      </c>
      <c r="F180" s="42">
        <v>23.285260126945744</v>
      </c>
      <c r="G180" s="41">
        <v>24.496238000000002</v>
      </c>
      <c r="H180" s="42">
        <v>24.56</v>
      </c>
      <c r="I180" s="42">
        <v>-0.39627908561729086</v>
      </c>
      <c r="J180" s="41">
        <v>-53375203</v>
      </c>
      <c r="K180" s="42">
        <v>-53.507993215501216</v>
      </c>
      <c r="L180" s="42">
        <v>336.1344537815126</v>
      </c>
      <c r="M180" s="42">
        <v>20.58</v>
      </c>
      <c r="N180" s="43">
        <v>16.978167674945848</v>
      </c>
      <c r="O180" s="44">
        <v>211.54553952191645</v>
      </c>
      <c r="P180" s="43">
        <v>7.0515179840638815</v>
      </c>
    </row>
    <row r="181" spans="1:16">
      <c r="A181" s="35" t="s">
        <v>145</v>
      </c>
      <c r="B181" s="35" t="s">
        <v>200</v>
      </c>
      <c r="C181" s="36">
        <v>9789764290</v>
      </c>
      <c r="D181" s="36">
        <v>119470352</v>
      </c>
      <c r="E181" s="37">
        <v>3.4354504595005104</v>
      </c>
      <c r="F181" s="37">
        <v>0.26141521549749014</v>
      </c>
      <c r="G181" s="36">
        <v>116.852366</v>
      </c>
      <c r="H181" s="37">
        <v>99.65</v>
      </c>
      <c r="I181" s="37">
        <v>-4.1181550933167017</v>
      </c>
      <c r="J181" s="36">
        <v>2569715</v>
      </c>
      <c r="K181" s="37">
        <v>5114.0841377351189</v>
      </c>
      <c r="L181" s="37">
        <v>334.81110024686291</v>
      </c>
      <c r="M181" s="37">
        <v>97.8</v>
      </c>
      <c r="N181" s="38">
        <v>33.840898574145413</v>
      </c>
      <c r="O181" s="39">
        <v>1124.7381708285843</v>
      </c>
      <c r="P181" s="38">
        <v>37.491272360952813</v>
      </c>
    </row>
    <row r="182" spans="1:16">
      <c r="A182" s="40" t="s">
        <v>40</v>
      </c>
      <c r="B182" s="40" t="s">
        <v>255</v>
      </c>
      <c r="C182" s="41">
        <v>1508599655</v>
      </c>
      <c r="D182" s="41">
        <v>119728125</v>
      </c>
      <c r="E182" s="42">
        <v>168.71455884521174</v>
      </c>
      <c r="F182" s="42">
        <v>352.28681407399421</v>
      </c>
      <c r="G182" s="41">
        <v>53.051453000000002</v>
      </c>
      <c r="H182" s="42">
        <v>4.47</v>
      </c>
      <c r="I182" s="42">
        <v>-3.6836370237465665E-2</v>
      </c>
      <c r="J182" s="41">
        <v>-17925929</v>
      </c>
      <c r="K182" s="42">
        <v>-26.716188600323029</v>
      </c>
      <c r="L182" s="42">
        <v>334.0902565708767</v>
      </c>
      <c r="M182" s="42">
        <v>44.3</v>
      </c>
      <c r="N182" s="43">
        <v>16.801412268278604</v>
      </c>
      <c r="O182" s="44">
        <v>318.41807765142067</v>
      </c>
      <c r="P182" s="43">
        <v>10.613935921714022</v>
      </c>
    </row>
    <row r="183" spans="1:16">
      <c r="A183" s="45" t="s">
        <v>193</v>
      </c>
      <c r="B183" s="45" t="s">
        <v>375</v>
      </c>
      <c r="C183" s="46">
        <v>7824461000</v>
      </c>
      <c r="D183" s="46">
        <v>120000000</v>
      </c>
      <c r="E183" s="47">
        <v>3.9307434450922307</v>
      </c>
      <c r="F183" s="47">
        <v>0.10635128368756036</v>
      </c>
      <c r="G183" s="46">
        <v>32.616509000000001</v>
      </c>
      <c r="H183" s="47">
        <v>312</v>
      </c>
      <c r="I183" s="47">
        <v>-0.83121307250416976</v>
      </c>
      <c r="J183" s="46">
        <v>-1601211000</v>
      </c>
      <c r="K183" s="47">
        <v>-23.082529410552389</v>
      </c>
      <c r="L183" s="47">
        <v>333.33333333333331</v>
      </c>
      <c r="M183" s="47">
        <v>27.18</v>
      </c>
      <c r="N183" s="48">
        <v>88.863777408451952</v>
      </c>
      <c r="O183" s="49">
        <v>288.38685430025077</v>
      </c>
      <c r="P183" s="48">
        <v>9.6128951433416923</v>
      </c>
    </row>
    <row r="184" spans="1:16">
      <c r="A184" s="45" t="s">
        <v>449</v>
      </c>
      <c r="B184" s="45" t="s">
        <v>426</v>
      </c>
      <c r="C184" s="46">
        <v>1225783772</v>
      </c>
      <c r="D184" s="46">
        <v>120000000</v>
      </c>
      <c r="E184" s="47">
        <v>24.325598328228121</v>
      </c>
      <c r="F184" s="47">
        <v>4.8265076048071673</v>
      </c>
      <c r="G184" s="46">
        <v>42.238092000000002</v>
      </c>
      <c r="H184" s="47">
        <v>38.94</v>
      </c>
      <c r="I184" s="47">
        <v>1.3759993790192553</v>
      </c>
      <c r="J184" s="46">
        <v>33866409</v>
      </c>
      <c r="K184" s="47">
        <v>148.82002990042434</v>
      </c>
      <c r="L184" s="47">
        <v>333.33333333333331</v>
      </c>
      <c r="M184" s="47">
        <v>35.19</v>
      </c>
      <c r="N184" s="48">
        <v>66.675866194064966</v>
      </c>
      <c r="O184" s="49">
        <v>1643.6398970287148</v>
      </c>
      <c r="P184" s="48">
        <v>54.787996567623829</v>
      </c>
    </row>
    <row r="185" spans="1:16">
      <c r="A185" s="40" t="s">
        <v>421</v>
      </c>
      <c r="B185" s="40" t="s">
        <v>255</v>
      </c>
      <c r="C185" s="41">
        <v>181919399</v>
      </c>
      <c r="D185" s="41">
        <v>120000000</v>
      </c>
      <c r="E185" s="42">
        <v>126.96381277408314</v>
      </c>
      <c r="F185" s="42">
        <v>120.36766486011642</v>
      </c>
      <c r="G185" s="41">
        <v>42.875571000000001</v>
      </c>
      <c r="H185" s="42">
        <v>7.35</v>
      </c>
      <c r="I185" s="42">
        <v>-0.19445870324871528</v>
      </c>
      <c r="J185" s="41">
        <v>-37672820</v>
      </c>
      <c r="K185" s="42">
        <v>-27.998965806116981</v>
      </c>
      <c r="L185" s="42">
        <v>333.33333333333331</v>
      </c>
      <c r="M185" s="42">
        <v>35.72</v>
      </c>
      <c r="N185" s="43">
        <v>14.244928020982345</v>
      </c>
      <c r="O185" s="44">
        <v>377.4334608737127</v>
      </c>
      <c r="P185" s="43">
        <v>12.581115362457091</v>
      </c>
    </row>
    <row r="186" spans="1:16">
      <c r="A186" s="45" t="s">
        <v>52</v>
      </c>
      <c r="B186" s="45" t="s">
        <v>375</v>
      </c>
      <c r="C186" s="46">
        <v>699845726</v>
      </c>
      <c r="D186" s="46">
        <v>122522806</v>
      </c>
      <c r="E186" s="47">
        <v>16.797085469292885</v>
      </c>
      <c r="F186" s="47">
        <v>1.1055930818940423</v>
      </c>
      <c r="G186" s="46">
        <v>18.936226999999999</v>
      </c>
      <c r="H186" s="47">
        <v>125.8</v>
      </c>
      <c r="I186" s="47">
        <v>-0.88143721940562614</v>
      </c>
      <c r="J186" s="46">
        <v>62971520</v>
      </c>
      <c r="K186" s="47">
        <v>241.26506623946827</v>
      </c>
      <c r="L186" s="47">
        <v>326.46983288972342</v>
      </c>
      <c r="M186" s="47">
        <v>15.45</v>
      </c>
      <c r="N186" s="48">
        <v>46.872969068110457</v>
      </c>
      <c r="O186" s="49">
        <v>392.496910947228</v>
      </c>
      <c r="P186" s="48">
        <v>13.0832303649076</v>
      </c>
    </row>
    <row r="187" spans="1:16">
      <c r="A187" s="30" t="s">
        <v>553</v>
      </c>
      <c r="B187" s="30" t="s">
        <v>357</v>
      </c>
      <c r="C187" s="31">
        <v>9944531679</v>
      </c>
      <c r="D187" s="31">
        <v>125000000</v>
      </c>
      <c r="E187" s="32">
        <v>7.9192670322398309</v>
      </c>
      <c r="F187" s="32">
        <v>0.33699008647829065</v>
      </c>
      <c r="G187" s="31">
        <v>25.599695000000001</v>
      </c>
      <c r="H187" s="32">
        <v>197.4</v>
      </c>
      <c r="I187" s="32">
        <v>-9.4148538780960678</v>
      </c>
      <c r="J187" s="31">
        <v>199317137</v>
      </c>
      <c r="K187" s="32">
        <v>117.90255646708391</v>
      </c>
      <c r="L187" s="32">
        <v>320</v>
      </c>
      <c r="M187" s="32">
        <v>20.47</v>
      </c>
      <c r="N187" s="33">
        <v>14.881840592712162</v>
      </c>
      <c r="O187" s="34">
        <v>258.26634421871614</v>
      </c>
      <c r="P187" s="33">
        <v>8.6088781406238706</v>
      </c>
    </row>
    <row r="188" spans="1:16">
      <c r="A188" s="80" t="s">
        <v>147</v>
      </c>
      <c r="B188" s="80" t="s">
        <v>352</v>
      </c>
      <c r="C188" s="81">
        <v>-2968515000</v>
      </c>
      <c r="D188" s="81">
        <v>127774000</v>
      </c>
      <c r="E188" s="82">
        <v>10.449930025068841</v>
      </c>
      <c r="F188" s="82">
        <v>0.26814583292346966</v>
      </c>
      <c r="G188" s="81">
        <v>13.658674</v>
      </c>
      <c r="H188" s="82">
        <v>280.5</v>
      </c>
      <c r="I188" s="82">
        <v>24.544195453406644</v>
      </c>
      <c r="J188" s="81">
        <v>-1749407000</v>
      </c>
      <c r="K188" s="82">
        <v>-22.276731486726646</v>
      </c>
      <c r="L188" s="82">
        <v>313.0527337329973</v>
      </c>
      <c r="M188" s="82">
        <v>10.68</v>
      </c>
      <c r="N188" s="83">
        <v>107.83428805511595</v>
      </c>
      <c r="O188" s="84">
        <v>2582.5467777686708</v>
      </c>
      <c r="P188" s="83">
        <v>86.084892592289023</v>
      </c>
    </row>
    <row r="189" spans="1:16">
      <c r="A189" s="25" t="s">
        <v>70</v>
      </c>
      <c r="B189" s="25" t="s">
        <v>376</v>
      </c>
      <c r="C189" s="26">
        <v>2433900313</v>
      </c>
      <c r="D189" s="26">
        <v>128172525</v>
      </c>
      <c r="E189" s="27">
        <v>46.254290527350797</v>
      </c>
      <c r="F189" s="27">
        <v>12.888401374673593</v>
      </c>
      <c r="G189" s="26">
        <v>29.906797999999998</v>
      </c>
      <c r="H189" s="27">
        <v>28.92</v>
      </c>
      <c r="I189" s="27">
        <v>0.36984784106441992</v>
      </c>
      <c r="J189" s="26">
        <v>-9819135</v>
      </c>
      <c r="K189" s="27">
        <v>-365.49356944374426</v>
      </c>
      <c r="L189" s="27">
        <v>312.07936334249479</v>
      </c>
      <c r="M189" s="27">
        <v>23.33</v>
      </c>
      <c r="N189" s="28">
        <v>24.135031883223597</v>
      </c>
      <c r="O189" s="29">
        <v>2126.2529024925548</v>
      </c>
      <c r="P189" s="28">
        <v>70.875096749751819</v>
      </c>
    </row>
    <row r="190" spans="1:16">
      <c r="A190" s="55" t="s">
        <v>175</v>
      </c>
      <c r="B190" s="55" t="s">
        <v>233</v>
      </c>
      <c r="C190" s="56">
        <v>2503213131</v>
      </c>
      <c r="D190" s="56">
        <v>129600000</v>
      </c>
      <c r="E190" s="57">
        <v>37.751784013406052</v>
      </c>
      <c r="F190" s="57">
        <v>11.203639605118131</v>
      </c>
      <c r="G190" s="56">
        <v>40.565173999999999</v>
      </c>
      <c r="H190" s="57">
        <v>26.12</v>
      </c>
      <c r="I190" s="57">
        <v>-0.93074009727661888</v>
      </c>
      <c r="J190" s="56">
        <v>21111327</v>
      </c>
      <c r="K190" s="57">
        <v>159.61099934646458</v>
      </c>
      <c r="L190" s="57">
        <v>308.64197530864197</v>
      </c>
      <c r="M190" s="57">
        <v>31.3</v>
      </c>
      <c r="N190" s="58">
        <v>20.592447511611123</v>
      </c>
      <c r="O190" s="59">
        <v>287.63416483925153</v>
      </c>
      <c r="P190" s="58">
        <v>9.5878054946417173</v>
      </c>
    </row>
    <row r="191" spans="1:16">
      <c r="A191" s="30" t="s">
        <v>487</v>
      </c>
      <c r="B191" s="30" t="s">
        <v>605</v>
      </c>
      <c r="C191" s="31">
        <v>3548163984</v>
      </c>
      <c r="D191" s="31">
        <v>132000000</v>
      </c>
      <c r="E191" s="32">
        <v>11.214476812975775</v>
      </c>
      <c r="F191" s="32">
        <v>1.2493846716773367</v>
      </c>
      <c r="G191" s="31">
        <v>51.506743</v>
      </c>
      <c r="H191" s="32">
        <v>69.25</v>
      </c>
      <c r="I191" s="32">
        <v>1.6884544725741224</v>
      </c>
      <c r="J191" s="31">
        <v>-103901230</v>
      </c>
      <c r="K191" s="32">
        <v>-86.389737638332093</v>
      </c>
      <c r="L191" s="32">
        <v>303.030303030303</v>
      </c>
      <c r="M191" s="32">
        <v>39.020000000000003</v>
      </c>
      <c r="N191" s="33">
        <v>16.988510926249347</v>
      </c>
      <c r="O191" s="34">
        <v>1229.197598345022</v>
      </c>
      <c r="P191" s="33">
        <v>40.973253278167398</v>
      </c>
    </row>
    <row r="192" spans="1:16">
      <c r="A192" s="55" t="s">
        <v>552</v>
      </c>
      <c r="B192" s="55" t="s">
        <v>233</v>
      </c>
      <c r="C192" s="56">
        <v>2574862803</v>
      </c>
      <c r="D192" s="56">
        <v>132500000</v>
      </c>
      <c r="E192" s="57">
        <v>43.063995762287504</v>
      </c>
      <c r="F192" s="57">
        <v>14.773240398726417</v>
      </c>
      <c r="G192" s="56">
        <v>42.424709</v>
      </c>
      <c r="H192" s="57">
        <v>21.9</v>
      </c>
      <c r="I192" s="57">
        <v>0.55589530939078458</v>
      </c>
      <c r="J192" s="56">
        <v>-36817958</v>
      </c>
      <c r="K192" s="57">
        <v>-79.173320801767446</v>
      </c>
      <c r="L192" s="57">
        <v>301.88679245283021</v>
      </c>
      <c r="M192" s="57">
        <v>32.01</v>
      </c>
      <c r="N192" s="58">
        <v>38.835087006455971</v>
      </c>
      <c r="O192" s="59">
        <v>1803.9048389432553</v>
      </c>
      <c r="P192" s="58">
        <v>60.130161298108511</v>
      </c>
    </row>
    <row r="193" spans="1:16">
      <c r="A193" s="40" t="s">
        <v>166</v>
      </c>
      <c r="B193" s="40" t="s">
        <v>255</v>
      </c>
      <c r="C193" s="41">
        <v>8044975103</v>
      </c>
      <c r="D193" s="41">
        <v>135000000</v>
      </c>
      <c r="E193" s="42">
        <v>18.673157941869366</v>
      </c>
      <c r="F193" s="42">
        <v>5.5327875383316645</v>
      </c>
      <c r="G193" s="41">
        <v>82.584238999999997</v>
      </c>
      <c r="H193" s="42">
        <v>25.94</v>
      </c>
      <c r="I193" s="42">
        <v>0.28049054038027421</v>
      </c>
      <c r="J193" s="41">
        <v>-3113021</v>
      </c>
      <c r="K193" s="42">
        <v>-1084.1558730249492</v>
      </c>
      <c r="L193" s="42">
        <v>296.2962962962963</v>
      </c>
      <c r="M193" s="42">
        <v>61.17</v>
      </c>
      <c r="N193" s="43">
        <v>47.132455057654646</v>
      </c>
      <c r="O193" s="44">
        <v>1360.075734158193</v>
      </c>
      <c r="P193" s="43">
        <v>45.3358578052731</v>
      </c>
    </row>
    <row r="194" spans="1:16">
      <c r="A194" s="50" t="s">
        <v>769</v>
      </c>
      <c r="B194" s="50" t="s">
        <v>355</v>
      </c>
      <c r="C194" s="51">
        <v>3756403776</v>
      </c>
      <c r="D194" s="51">
        <v>137000000</v>
      </c>
      <c r="E194" s="52">
        <v>8.5228734448493935</v>
      </c>
      <c r="F194" s="52">
        <v>0.52720978874485913</v>
      </c>
      <c r="G194" s="51">
        <v>39.979588999999997</v>
      </c>
      <c r="H194" s="52">
        <v>117.4</v>
      </c>
      <c r="I194" s="52">
        <v>-4.8891</v>
      </c>
      <c r="J194" s="51">
        <v>233879775</v>
      </c>
      <c r="K194" s="52">
        <v>69.120983206008304</v>
      </c>
      <c r="L194" s="52">
        <v>291.97080291970804</v>
      </c>
      <c r="M194" s="52">
        <v>29.18</v>
      </c>
      <c r="N194" s="53">
        <v>6.0472135242900276</v>
      </c>
      <c r="O194" s="54">
        <v>0</v>
      </c>
      <c r="P194" s="53">
        <v>0</v>
      </c>
    </row>
    <row r="195" spans="1:16">
      <c r="A195" s="55" t="s">
        <v>470</v>
      </c>
      <c r="B195" s="55" t="s">
        <v>233</v>
      </c>
      <c r="C195" s="56">
        <v>6806959890</v>
      </c>
      <c r="D195" s="56">
        <v>138768000</v>
      </c>
      <c r="E195" s="57">
        <v>34.563899498176916</v>
      </c>
      <c r="F195" s="57">
        <v>6.075045680415692</v>
      </c>
      <c r="G195" s="56">
        <v>27.728836000000001</v>
      </c>
      <c r="H195" s="57">
        <v>41.74</v>
      </c>
      <c r="I195" s="57">
        <v>-2.0082407747323359</v>
      </c>
      <c r="J195" s="56">
        <v>-104220162</v>
      </c>
      <c r="K195" s="57">
        <v>-54.591049282767379</v>
      </c>
      <c r="L195" s="57">
        <v>288.25089357777011</v>
      </c>
      <c r="M195" s="57">
        <v>19.98</v>
      </c>
      <c r="N195" s="58">
        <v>10.508051024319821</v>
      </c>
      <c r="O195" s="59">
        <v>310.53503689788471</v>
      </c>
      <c r="P195" s="58">
        <v>10.351167896596158</v>
      </c>
    </row>
    <row r="196" spans="1:16">
      <c r="A196" s="45" t="s">
        <v>711</v>
      </c>
      <c r="B196" s="45" t="s">
        <v>695</v>
      </c>
      <c r="C196" s="46">
        <v>4247524000</v>
      </c>
      <c r="D196" s="46">
        <v>139700000</v>
      </c>
      <c r="E196" s="47">
        <v>29.565242728717369</v>
      </c>
      <c r="F196" s="47">
        <v>3.5155117312034769</v>
      </c>
      <c r="G196" s="46">
        <v>26.359023000000001</v>
      </c>
      <c r="H196" s="47">
        <v>51.35</v>
      </c>
      <c r="I196" s="47">
        <v>-0.37565064815245108</v>
      </c>
      <c r="J196" s="46">
        <v>402500000</v>
      </c>
      <c r="K196" s="47">
        <v>20.894260869565219</v>
      </c>
      <c r="L196" s="47">
        <v>286.32784538296352</v>
      </c>
      <c r="M196" s="47">
        <v>18.86</v>
      </c>
      <c r="N196" s="48">
        <v>0</v>
      </c>
      <c r="O196" s="49">
        <v>277.88759934431715</v>
      </c>
      <c r="P196" s="48">
        <v>9.2629199781439056</v>
      </c>
    </row>
    <row r="197" spans="1:16">
      <c r="A197" s="60" t="s">
        <v>384</v>
      </c>
      <c r="B197" s="60" t="s">
        <v>287</v>
      </c>
      <c r="C197" s="61">
        <v>2347697482</v>
      </c>
      <c r="D197" s="61">
        <v>140000000</v>
      </c>
      <c r="E197" s="62">
        <v>28.569143039985374</v>
      </c>
      <c r="F197" s="62">
        <v>17.00544228570558</v>
      </c>
      <c r="G197" s="61">
        <v>116.683181</v>
      </c>
      <c r="H197" s="62">
        <v>12</v>
      </c>
      <c r="I197" s="62">
        <v>3.5190013155611766E-2</v>
      </c>
      <c r="J197" s="61">
        <v>9027555</v>
      </c>
      <c r="K197" s="62">
        <v>186.09689999119362</v>
      </c>
      <c r="L197" s="62">
        <v>285.71428571428572</v>
      </c>
      <c r="M197" s="62">
        <v>83.34</v>
      </c>
      <c r="N197" s="63">
        <v>19.381903561177413</v>
      </c>
      <c r="O197" s="64">
        <v>643.15679108550773</v>
      </c>
      <c r="P197" s="63">
        <v>21.438559702850259</v>
      </c>
    </row>
    <row r="198" spans="1:16">
      <c r="A198" s="35" t="s">
        <v>144</v>
      </c>
      <c r="B198" s="35" t="s">
        <v>200</v>
      </c>
      <c r="C198" s="36">
        <v>39381685000</v>
      </c>
      <c r="D198" s="36">
        <v>141772000</v>
      </c>
      <c r="E198" s="37">
        <v>1.7907813901414786</v>
      </c>
      <c r="F198" s="37">
        <v>1.8359619159856806E-2</v>
      </c>
      <c r="G198" s="36">
        <v>31.219389</v>
      </c>
      <c r="H198" s="37">
        <v>715.5</v>
      </c>
      <c r="I198" s="37">
        <v>32.096941767743374</v>
      </c>
      <c r="J198" s="36">
        <v>273620000</v>
      </c>
      <c r="K198" s="37">
        <v>356.47663182515896</v>
      </c>
      <c r="L198" s="37">
        <v>282.14315943909941</v>
      </c>
      <c r="M198" s="37">
        <v>22.02</v>
      </c>
      <c r="N198" s="38">
        <v>54.759415974334225</v>
      </c>
      <c r="O198" s="39">
        <v>2445.207422890101</v>
      </c>
      <c r="P198" s="38">
        <v>81.5069140963367</v>
      </c>
    </row>
    <row r="199" spans="1:16">
      <c r="A199" s="55" t="s">
        <v>481</v>
      </c>
      <c r="B199" s="55" t="s">
        <v>233</v>
      </c>
      <c r="C199" s="56">
        <v>4515514494</v>
      </c>
      <c r="D199" s="56">
        <v>146250000</v>
      </c>
      <c r="E199" s="57">
        <v>25.142882285739429</v>
      </c>
      <c r="F199" s="57">
        <v>2.5281932916781726</v>
      </c>
      <c r="G199" s="56">
        <v>22.737297000000002</v>
      </c>
      <c r="H199" s="57">
        <v>70</v>
      </c>
      <c r="I199" s="57">
        <v>3.4046805785728362</v>
      </c>
      <c r="J199" s="56">
        <v>12888411</v>
      </c>
      <c r="K199" s="57">
        <v>771.62343752073082</v>
      </c>
      <c r="L199" s="57">
        <v>273.5042735042735</v>
      </c>
      <c r="M199" s="57">
        <v>15.54</v>
      </c>
      <c r="N199" s="58">
        <v>56.264483134210856</v>
      </c>
      <c r="O199" s="59">
        <v>2627.5561082341205</v>
      </c>
      <c r="P199" s="58">
        <v>87.585203607804019</v>
      </c>
    </row>
    <row r="200" spans="1:16">
      <c r="A200" s="75" t="s">
        <v>126</v>
      </c>
      <c r="B200" s="75" t="s">
        <v>350</v>
      </c>
      <c r="C200" s="76">
        <v>5067606276</v>
      </c>
      <c r="D200" s="76">
        <v>148867243</v>
      </c>
      <c r="E200" s="77">
        <v>44.740022613864902</v>
      </c>
      <c r="F200" s="77">
        <v>16.696465668282602</v>
      </c>
      <c r="G200" s="76">
        <v>46.839131000000002</v>
      </c>
      <c r="H200" s="77">
        <v>19.09</v>
      </c>
      <c r="I200" s="77">
        <v>3.3849524700404032E-2</v>
      </c>
      <c r="J200" s="76">
        <v>-160673171</v>
      </c>
      <c r="K200" s="77">
        <v>-16.677397709415967</v>
      </c>
      <c r="L200" s="77">
        <v>268.69578017240502</v>
      </c>
      <c r="M200" s="77">
        <v>31.46</v>
      </c>
      <c r="N200" s="78">
        <v>15.462685286591615</v>
      </c>
      <c r="O200" s="79">
        <v>1605.8265528620948</v>
      </c>
      <c r="P200" s="78">
        <v>53.527551762069827</v>
      </c>
    </row>
    <row r="201" spans="1:16">
      <c r="A201" s="60" t="s">
        <v>0</v>
      </c>
      <c r="B201" s="60" t="s">
        <v>287</v>
      </c>
      <c r="C201" s="61">
        <v>11903282434</v>
      </c>
      <c r="D201" s="61">
        <v>149798932</v>
      </c>
      <c r="E201" s="62">
        <v>14.934236725706491</v>
      </c>
      <c r="F201" s="62">
        <v>3.3231738318193287</v>
      </c>
      <c r="G201" s="61">
        <v>88.406610999999998</v>
      </c>
      <c r="H201" s="62">
        <v>30.3</v>
      </c>
      <c r="I201" s="62">
        <v>-1.184209052170452</v>
      </c>
      <c r="J201" s="61">
        <v>21625828</v>
      </c>
      <c r="K201" s="62">
        <v>207.8055906113745</v>
      </c>
      <c r="L201" s="62">
        <v>267.02460068273382</v>
      </c>
      <c r="M201" s="62">
        <v>59.01</v>
      </c>
      <c r="N201" s="63">
        <v>53.947790459449898</v>
      </c>
      <c r="O201" s="64">
        <v>430.05171177489024</v>
      </c>
      <c r="P201" s="63">
        <v>14.335057059163008</v>
      </c>
    </row>
    <row r="202" spans="1:16">
      <c r="A202" s="45" t="s">
        <v>378</v>
      </c>
      <c r="B202" s="45" t="s">
        <v>375</v>
      </c>
      <c r="C202" s="46">
        <v>3039844844</v>
      </c>
      <c r="D202" s="46">
        <v>150000000</v>
      </c>
      <c r="E202" s="47">
        <v>15.132012051437039</v>
      </c>
      <c r="F202" s="47">
        <v>3.1683442318754271</v>
      </c>
      <c r="G202" s="46">
        <v>88.296327000000005</v>
      </c>
      <c r="H202" s="47">
        <v>29.94</v>
      </c>
      <c r="I202" s="47">
        <v>-0.30205207124225808</v>
      </c>
      <c r="J202" s="46">
        <v>1035049529</v>
      </c>
      <c r="K202" s="47">
        <v>4.6142719417632811</v>
      </c>
      <c r="L202" s="47">
        <v>266.66666666666669</v>
      </c>
      <c r="M202" s="47">
        <v>58.86</v>
      </c>
      <c r="N202" s="48">
        <v>30.207879709360263</v>
      </c>
      <c r="O202" s="49">
        <v>769.16575988148259</v>
      </c>
      <c r="P202" s="48">
        <v>25.638858662716085</v>
      </c>
    </row>
    <row r="203" spans="1:16">
      <c r="A203" s="35" t="s">
        <v>322</v>
      </c>
      <c r="B203" s="35" t="s">
        <v>200</v>
      </c>
      <c r="C203" s="36">
        <v>1380911336</v>
      </c>
      <c r="D203" s="36">
        <v>150000000</v>
      </c>
      <c r="E203" s="37">
        <v>12.378822162498532</v>
      </c>
      <c r="F203" s="37">
        <v>1.9191972344958963</v>
      </c>
      <c r="G203" s="36">
        <v>74.740385000000003</v>
      </c>
      <c r="H203" s="37">
        <v>43.24</v>
      </c>
      <c r="I203" s="37">
        <v>-0.45931435163995354</v>
      </c>
      <c r="J203" s="36">
        <v>-32821003</v>
      </c>
      <c r="K203" s="37">
        <v>-196.5205024355898</v>
      </c>
      <c r="L203" s="37">
        <v>266.66666666666669</v>
      </c>
      <c r="M203" s="37">
        <v>49.82</v>
      </c>
      <c r="N203" s="38">
        <v>43.313206955788672</v>
      </c>
      <c r="O203" s="39">
        <v>838.22038842962934</v>
      </c>
      <c r="P203" s="38">
        <v>27.940679614320977</v>
      </c>
    </row>
    <row r="204" spans="1:16">
      <c r="A204" s="45" t="s">
        <v>86</v>
      </c>
      <c r="B204" s="45" t="s">
        <v>375</v>
      </c>
      <c r="C204" s="46">
        <v>1050946163</v>
      </c>
      <c r="D204" s="46">
        <v>150000000</v>
      </c>
      <c r="E204" s="47">
        <v>26.543187757220082</v>
      </c>
      <c r="F204" s="47">
        <v>13.61189115754876</v>
      </c>
      <c r="G204" s="46">
        <v>116.820232</v>
      </c>
      <c r="H204" s="47">
        <v>12.9</v>
      </c>
      <c r="I204" s="47">
        <v>-1.3903098421325506</v>
      </c>
      <c r="J204" s="46">
        <v>-28139576</v>
      </c>
      <c r="K204" s="47">
        <v>-69.29741940674586</v>
      </c>
      <c r="L204" s="47">
        <v>266.66666666666669</v>
      </c>
      <c r="M204" s="47">
        <v>77.88</v>
      </c>
      <c r="N204" s="48">
        <v>57.399320855989679</v>
      </c>
      <c r="O204" s="49">
        <v>366.64432488839935</v>
      </c>
      <c r="P204" s="48">
        <v>12.221477496279979</v>
      </c>
    </row>
    <row r="205" spans="1:16">
      <c r="A205" s="30" t="s">
        <v>12</v>
      </c>
      <c r="B205" s="30" t="s">
        <v>349</v>
      </c>
      <c r="C205" s="31">
        <v>4936975181</v>
      </c>
      <c r="D205" s="31">
        <v>150000000</v>
      </c>
      <c r="E205" s="32">
        <v>30.219528252010317</v>
      </c>
      <c r="F205" s="32">
        <v>20.146352168006878</v>
      </c>
      <c r="G205" s="31">
        <v>132.63754700000001</v>
      </c>
      <c r="H205" s="32">
        <v>9.98</v>
      </c>
      <c r="I205" s="32">
        <v>-0.24878812328571698</v>
      </c>
      <c r="J205" s="31">
        <v>-90708270</v>
      </c>
      <c r="K205" s="32">
        <v>-16.536529690181503</v>
      </c>
      <c r="L205" s="32">
        <v>266.66666666666669</v>
      </c>
      <c r="M205" s="32">
        <v>88.42</v>
      </c>
      <c r="N205" s="33">
        <v>10.503274484386774</v>
      </c>
      <c r="O205" s="34">
        <v>114.49079165404606</v>
      </c>
      <c r="P205" s="33">
        <v>3.8163597218015353</v>
      </c>
    </row>
    <row r="206" spans="1:16">
      <c r="A206" s="55" t="s">
        <v>122</v>
      </c>
      <c r="B206" s="55" t="s">
        <v>356</v>
      </c>
      <c r="C206" s="56">
        <v>2913670000</v>
      </c>
      <c r="D206" s="56">
        <v>150000000</v>
      </c>
      <c r="E206" s="57">
        <v>68.378803528209502</v>
      </c>
      <c r="F206" s="57">
        <v>37.988224182338612</v>
      </c>
      <c r="G206" s="56">
        <v>45.644831000000003</v>
      </c>
      <c r="H206" s="57">
        <v>12.82</v>
      </c>
      <c r="I206" s="57">
        <v>-4.9061362579770673E-2</v>
      </c>
      <c r="J206" s="56">
        <v>-64393000</v>
      </c>
      <c r="K206" s="57">
        <v>-27.953348966502571</v>
      </c>
      <c r="L206" s="57">
        <v>266.66666666666669</v>
      </c>
      <c r="M206" s="57">
        <v>30.42</v>
      </c>
      <c r="N206" s="58">
        <v>32.591821078338377</v>
      </c>
      <c r="O206" s="59">
        <v>1028.8385448292295</v>
      </c>
      <c r="P206" s="58">
        <v>34.294618160974316</v>
      </c>
    </row>
    <row r="207" spans="1:16">
      <c r="A207" s="70" t="s">
        <v>300</v>
      </c>
      <c r="B207" s="70" t="s">
        <v>221</v>
      </c>
      <c r="C207" s="71">
        <v>503612621</v>
      </c>
      <c r="D207" s="71">
        <v>150000000</v>
      </c>
      <c r="E207" s="72">
        <v>124.49424214130099</v>
      </c>
      <c r="F207" s="72">
        <v>414.98080713766996</v>
      </c>
      <c r="G207" s="71">
        <v>114.763935</v>
      </c>
      <c r="H207" s="72">
        <v>2.8</v>
      </c>
      <c r="I207" s="72">
        <v>-0.26219392514125417</v>
      </c>
      <c r="J207" s="71">
        <v>-2270847</v>
      </c>
      <c r="K207" s="72">
        <v>-132.10929666331549</v>
      </c>
      <c r="L207" s="72">
        <v>266.66666666666669</v>
      </c>
      <c r="M207" s="72">
        <v>76.5</v>
      </c>
      <c r="N207" s="73">
        <v>51.27527549155068</v>
      </c>
      <c r="O207" s="74">
        <v>377.04344859000025</v>
      </c>
      <c r="P207" s="73">
        <v>12.568114953000009</v>
      </c>
    </row>
    <row r="208" spans="1:16">
      <c r="A208" s="30" t="s">
        <v>65</v>
      </c>
      <c r="B208" s="30" t="s">
        <v>357</v>
      </c>
      <c r="C208" s="31">
        <v>2454857833</v>
      </c>
      <c r="D208" s="31">
        <v>150000000</v>
      </c>
      <c r="E208" s="32">
        <v>99.559102514514478</v>
      </c>
      <c r="F208" s="32">
        <v>34.933018426145431</v>
      </c>
      <c r="G208" s="31">
        <v>20.225930999999999</v>
      </c>
      <c r="H208" s="32">
        <v>19.87</v>
      </c>
      <c r="I208" s="32">
        <v>-2.5683814118941939E-3</v>
      </c>
      <c r="J208" s="31">
        <v>-74622811</v>
      </c>
      <c r="K208" s="32">
        <v>-38.192075074738206</v>
      </c>
      <c r="L208" s="32">
        <v>266.66666666666669</v>
      </c>
      <c r="M208" s="32">
        <v>13.48</v>
      </c>
      <c r="N208" s="33">
        <v>32.415891618364775</v>
      </c>
      <c r="O208" s="34">
        <v>1751.9880415757229</v>
      </c>
      <c r="P208" s="33">
        <v>58.39960138585743</v>
      </c>
    </row>
    <row r="209" spans="1:16">
      <c r="A209" t="s">
        <v>2190</v>
      </c>
      <c r="C209" s="14">
        <v>5041413750</v>
      </c>
      <c r="D209" s="14">
        <v>150000000</v>
      </c>
      <c r="E209" s="19">
        <v>0</v>
      </c>
      <c r="F209" s="19">
        <v>0</v>
      </c>
      <c r="G209" s="14">
        <v>0</v>
      </c>
      <c r="H209" s="19">
        <v>140.4</v>
      </c>
      <c r="I209" s="19">
        <v>0</v>
      </c>
      <c r="J209" s="14">
        <v>563126772</v>
      </c>
      <c r="K209" s="19">
        <v>33.828972350829737</v>
      </c>
      <c r="L209" s="19">
        <v>266.66666666666669</v>
      </c>
      <c r="M209" s="19">
        <v>0</v>
      </c>
      <c r="N209" s="20">
        <v>28.648042430365962</v>
      </c>
      <c r="O209" s="21">
        <v>0</v>
      </c>
      <c r="P209" s="24">
        <v>0</v>
      </c>
    </row>
    <row r="210" spans="1:16">
      <c r="A210" s="25" t="s">
        <v>151</v>
      </c>
      <c r="B210" s="25" t="s">
        <v>353</v>
      </c>
      <c r="C210" s="26">
        <v>22759617000</v>
      </c>
      <c r="D210" s="26">
        <v>150214000</v>
      </c>
      <c r="E210" s="27">
        <v>7.3249580634627787</v>
      </c>
      <c r="F210" s="27">
        <v>0.23443982941589162</v>
      </c>
      <c r="G210" s="26">
        <v>25.942046000000001</v>
      </c>
      <c r="H210" s="27">
        <v>210.5</v>
      </c>
      <c r="I210" s="27">
        <v>-2.2821887407624502</v>
      </c>
      <c r="J210" s="26">
        <v>-859532000</v>
      </c>
      <c r="K210" s="27">
        <v>-36.350609401395175</v>
      </c>
      <c r="L210" s="27">
        <v>266.2867642163846</v>
      </c>
      <c r="M210" s="27">
        <v>17.27</v>
      </c>
      <c r="N210" s="28">
        <v>19.083491350124977</v>
      </c>
      <c r="O210" s="29">
        <v>301.30770660054486</v>
      </c>
      <c r="P210" s="28">
        <v>10.043590220018162</v>
      </c>
    </row>
    <row r="211" spans="1:16">
      <c r="A211" s="50" t="s">
        <v>670</v>
      </c>
      <c r="B211" s="50" t="s">
        <v>355</v>
      </c>
      <c r="C211" s="51">
        <v>2142280161</v>
      </c>
      <c r="D211" s="51">
        <v>155000000</v>
      </c>
      <c r="E211" s="52">
        <v>7.828031303357819</v>
      </c>
      <c r="F211" s="52">
        <v>0.43165322874870798</v>
      </c>
      <c r="G211" s="51">
        <v>44.987780999999998</v>
      </c>
      <c r="H211" s="52">
        <v>113.6</v>
      </c>
      <c r="I211" s="52">
        <v>-6.790689459770519</v>
      </c>
      <c r="J211" s="51">
        <v>5825744</v>
      </c>
      <c r="K211" s="52">
        <v>3112.9071239656255</v>
      </c>
      <c r="L211" s="52">
        <v>258.06451612903226</v>
      </c>
      <c r="M211" s="52">
        <v>29.02</v>
      </c>
      <c r="N211" s="53">
        <v>37.162606644808648</v>
      </c>
      <c r="O211" s="54">
        <v>529.86357112391011</v>
      </c>
      <c r="P211" s="53">
        <v>17.662119037463672</v>
      </c>
    </row>
    <row r="212" spans="1:16">
      <c r="A212" s="75" t="s">
        <v>517</v>
      </c>
      <c r="B212" s="75" t="s">
        <v>679</v>
      </c>
      <c r="C212" s="76">
        <v>1187480335</v>
      </c>
      <c r="D212" s="76">
        <v>155000000</v>
      </c>
      <c r="E212" s="77">
        <v>48.947496663493887</v>
      </c>
      <c r="F212" s="77">
        <v>21.052686736986619</v>
      </c>
      <c r="G212" s="76">
        <v>52.462822000000003</v>
      </c>
      <c r="H212" s="77">
        <v>15.58</v>
      </c>
      <c r="I212" s="77">
        <v>0.2055502197707906</v>
      </c>
      <c r="J212" s="76">
        <v>-76765590</v>
      </c>
      <c r="K212" s="77">
        <v>-30.287007499063058</v>
      </c>
      <c r="L212" s="77">
        <v>258.06451612903226</v>
      </c>
      <c r="M212" s="77">
        <v>33.840000000000003</v>
      </c>
      <c r="N212" s="78">
        <v>63.147914193727914</v>
      </c>
      <c r="O212" s="79">
        <v>2566.3025113494814</v>
      </c>
      <c r="P212" s="78">
        <v>85.543417044982718</v>
      </c>
    </row>
    <row r="213" spans="1:16">
      <c r="A213" s="80" t="s">
        <v>479</v>
      </c>
      <c r="B213" s="80" t="s">
        <v>352</v>
      </c>
      <c r="C213" s="81">
        <v>5083033115</v>
      </c>
      <c r="D213" s="81">
        <v>160000000</v>
      </c>
      <c r="E213" s="82">
        <v>12.082591764263801</v>
      </c>
      <c r="F213" s="82">
        <v>0.95590124717276914</v>
      </c>
      <c r="G213" s="81">
        <v>40.501919000000001</v>
      </c>
      <c r="H213" s="82">
        <v>81.75</v>
      </c>
      <c r="I213" s="82">
        <v>-7.6372283248133499E-2</v>
      </c>
      <c r="J213" s="81">
        <v>70568097</v>
      </c>
      <c r="K213" s="82">
        <v>179.11776762238608</v>
      </c>
      <c r="L213" s="82">
        <v>250</v>
      </c>
      <c r="M213" s="82">
        <v>25.31</v>
      </c>
      <c r="N213" s="83">
        <v>69.290963055675064</v>
      </c>
      <c r="O213" s="84">
        <v>1362.1592293533834</v>
      </c>
      <c r="P213" s="83">
        <v>45.405307645112778</v>
      </c>
    </row>
    <row r="214" spans="1:16">
      <c r="A214" s="40" t="s">
        <v>761</v>
      </c>
      <c r="B214" s="40" t="s">
        <v>255</v>
      </c>
      <c r="C214" s="41">
        <v>3597943991</v>
      </c>
      <c r="D214" s="41">
        <v>160000000</v>
      </c>
      <c r="E214" s="42">
        <v>31.321232312586901</v>
      </c>
      <c r="F214" s="42">
        <v>6.3147645791505846</v>
      </c>
      <c r="G214" s="41">
        <v>39.992564999999999</v>
      </c>
      <c r="H214" s="42">
        <v>31.94</v>
      </c>
      <c r="I214" s="42">
        <v>-0.67298178636976758</v>
      </c>
      <c r="J214" s="41">
        <v>29754818</v>
      </c>
      <c r="K214" s="42">
        <v>166.69569277822504</v>
      </c>
      <c r="L214" s="42">
        <v>250</v>
      </c>
      <c r="M214" s="42">
        <v>24.99</v>
      </c>
      <c r="N214" s="43">
        <v>32.403975575786674</v>
      </c>
      <c r="O214" s="44">
        <v>8.6713711907880509</v>
      </c>
      <c r="P214" s="43">
        <v>0.2890457063596017</v>
      </c>
    </row>
    <row r="215" spans="1:16">
      <c r="A215" s="80" t="s">
        <v>146</v>
      </c>
      <c r="B215" s="80" t="s">
        <v>352</v>
      </c>
      <c r="C215" s="81">
        <v>10649561720</v>
      </c>
      <c r="D215" s="81">
        <v>160000000</v>
      </c>
      <c r="E215" s="82">
        <v>28.58776443682104</v>
      </c>
      <c r="F215" s="82">
        <v>2.7488235035404847</v>
      </c>
      <c r="G215" s="81">
        <v>21.20458</v>
      </c>
      <c r="H215" s="82">
        <v>66</v>
      </c>
      <c r="I215" s="82">
        <v>-0.86637867286981418</v>
      </c>
      <c r="J215" s="81">
        <v>-91204945</v>
      </c>
      <c r="K215" s="82">
        <v>-114.02890490203136</v>
      </c>
      <c r="L215" s="82">
        <v>250</v>
      </c>
      <c r="M215" s="82">
        <v>13.25</v>
      </c>
      <c r="N215" s="83">
        <v>37.415970663860598</v>
      </c>
      <c r="O215" s="84">
        <v>394.85651216640281</v>
      </c>
      <c r="P215" s="83">
        <v>13.161883738880094</v>
      </c>
    </row>
    <row r="216" spans="1:16">
      <c r="A216" s="25" t="s">
        <v>725</v>
      </c>
      <c r="B216" s="25" t="s">
        <v>689</v>
      </c>
      <c r="C216" s="26">
        <v>726673508</v>
      </c>
      <c r="D216" s="26">
        <v>160599284</v>
      </c>
      <c r="E216" s="27">
        <v>50.093344187710507</v>
      </c>
      <c r="F216" s="27">
        <v>44.55930218727368</v>
      </c>
      <c r="G216" s="26">
        <v>107.916184</v>
      </c>
      <c r="H216" s="27">
        <v>7.4</v>
      </c>
      <c r="I216" s="27">
        <v>-7.3703449543443433E-2</v>
      </c>
      <c r="J216" s="26">
        <v>-21257621</v>
      </c>
      <c r="K216" s="27">
        <v>-52.884327366641827</v>
      </c>
      <c r="L216" s="27">
        <v>249.06711290194792</v>
      </c>
      <c r="M216" s="27">
        <v>67.19</v>
      </c>
      <c r="N216" s="28">
        <v>0.90268602649931784</v>
      </c>
      <c r="O216" s="29">
        <v>603.13652724687063</v>
      </c>
      <c r="P216" s="28">
        <v>20.104550908229022</v>
      </c>
    </row>
    <row r="217" spans="1:16">
      <c r="A217" s="90" t="s">
        <v>402</v>
      </c>
      <c r="B217" s="90" t="s">
        <v>718</v>
      </c>
      <c r="C217" s="91">
        <v>298644898</v>
      </c>
      <c r="D217" s="91">
        <v>163000000</v>
      </c>
      <c r="E217" s="92">
        <v>14.138439463735354</v>
      </c>
      <c r="F217" s="92">
        <v>1.7701814778684555</v>
      </c>
      <c r="G217" s="91">
        <v>56.026116999999999</v>
      </c>
      <c r="H217" s="92">
        <v>50.5</v>
      </c>
      <c r="I217" s="92">
        <v>-1.4988388581449712</v>
      </c>
      <c r="J217" s="91">
        <v>-85773363</v>
      </c>
      <c r="K217" s="92">
        <v>-93.117486835627517</v>
      </c>
      <c r="L217" s="92">
        <v>245.39877300613497</v>
      </c>
      <c r="M217" s="92">
        <v>34.369999999999997</v>
      </c>
      <c r="N217" s="93">
        <v>43.681114393218152</v>
      </c>
      <c r="O217" s="94">
        <v>76.555623448337386</v>
      </c>
      <c r="P217" s="93">
        <v>2.5518541149445797</v>
      </c>
    </row>
    <row r="218" spans="1:16">
      <c r="A218" s="35" t="s">
        <v>518</v>
      </c>
      <c r="B218" s="35" t="s">
        <v>208</v>
      </c>
      <c r="C218" s="36">
        <v>13276708610</v>
      </c>
      <c r="D218" s="36">
        <v>165200000</v>
      </c>
      <c r="E218" s="37">
        <v>16.823046982194356</v>
      </c>
      <c r="F218" s="37">
        <v>1.4758612294447095</v>
      </c>
      <c r="G218" s="36">
        <v>33.030631999999997</v>
      </c>
      <c r="H218" s="37">
        <v>72</v>
      </c>
      <c r="I218" s="37">
        <v>6.1218558544606196</v>
      </c>
      <c r="J218" s="36">
        <v>-782673371</v>
      </c>
      <c r="K218" s="37">
        <v>-14.563929759659601</v>
      </c>
      <c r="L218" s="37">
        <v>242.13075060532688</v>
      </c>
      <c r="M218" s="37">
        <v>19.989999999999998</v>
      </c>
      <c r="N218" s="38">
        <v>17.836485614502372</v>
      </c>
      <c r="O218" s="39">
        <v>3000</v>
      </c>
      <c r="P218" s="38">
        <v>100</v>
      </c>
    </row>
    <row r="219" spans="1:16">
      <c r="A219" s="70" t="s">
        <v>520</v>
      </c>
      <c r="B219" s="70" t="s">
        <v>221</v>
      </c>
      <c r="C219" s="71">
        <v>9975791841</v>
      </c>
      <c r="D219" s="71">
        <v>167500000</v>
      </c>
      <c r="E219" s="72">
        <v>26.963738759659929</v>
      </c>
      <c r="F219" s="72">
        <v>5.5509498218548492</v>
      </c>
      <c r="G219" s="71">
        <v>49.784793999999998</v>
      </c>
      <c r="H219" s="72">
        <v>29.8</v>
      </c>
      <c r="I219" s="72">
        <v>-7.5627266067345147</v>
      </c>
      <c r="J219" s="71">
        <v>5369486</v>
      </c>
      <c r="K219" s="72">
        <v>904.64897384963854</v>
      </c>
      <c r="L219" s="72">
        <v>238.80597014925374</v>
      </c>
      <c r="M219" s="72">
        <v>29.72</v>
      </c>
      <c r="N219" s="73">
        <v>30.059948739314372</v>
      </c>
      <c r="O219" s="74">
        <v>470</v>
      </c>
      <c r="P219" s="73">
        <v>15.666666666666666</v>
      </c>
    </row>
    <row r="220" spans="1:16">
      <c r="A220" s="25" t="s">
        <v>604</v>
      </c>
      <c r="B220" s="25" t="s">
        <v>353</v>
      </c>
      <c r="C220" s="26">
        <v>5111720579</v>
      </c>
      <c r="D220" s="26">
        <v>168000000</v>
      </c>
      <c r="E220" s="27">
        <v>28.95169167050566</v>
      </c>
      <c r="F220" s="27">
        <v>5.5590805818943281</v>
      </c>
      <c r="G220" s="26">
        <v>42.916003000000003</v>
      </c>
      <c r="H220" s="27">
        <v>32.200000000000003</v>
      </c>
      <c r="I220" s="27">
        <v>-2.0644130233630733</v>
      </c>
      <c r="J220" s="26">
        <v>29451851</v>
      </c>
      <c r="K220" s="27">
        <v>176.83099103007143</v>
      </c>
      <c r="L220" s="27">
        <v>238.0952380952381</v>
      </c>
      <c r="M220" s="27">
        <v>25.54</v>
      </c>
      <c r="N220" s="28">
        <v>26.445393349074514</v>
      </c>
      <c r="O220" s="29">
        <v>587.19850673594431</v>
      </c>
      <c r="P220" s="28">
        <v>19.573283557864809</v>
      </c>
    </row>
    <row r="221" spans="1:16">
      <c r="A221" s="45" t="s">
        <v>53</v>
      </c>
      <c r="B221" s="45" t="s">
        <v>375</v>
      </c>
      <c r="C221" s="46">
        <v>1141807084</v>
      </c>
      <c r="D221" s="46">
        <v>170000000</v>
      </c>
      <c r="E221" s="47">
        <v>35.069218747232817</v>
      </c>
      <c r="F221" s="47">
        <v>10.314476102127299</v>
      </c>
      <c r="G221" s="46">
        <v>55.376739000000001</v>
      </c>
      <c r="H221" s="47">
        <v>20.6</v>
      </c>
      <c r="I221" s="47">
        <v>-1.1686820770273769</v>
      </c>
      <c r="J221" s="46">
        <v>24742161</v>
      </c>
      <c r="K221" s="47">
        <v>137.41726116809281</v>
      </c>
      <c r="L221" s="47">
        <v>235.29411764705881</v>
      </c>
      <c r="M221" s="47">
        <v>32.57</v>
      </c>
      <c r="N221" s="48">
        <v>67.602118559514665</v>
      </c>
      <c r="O221" s="49">
        <v>279.19143161010822</v>
      </c>
      <c r="P221" s="48">
        <v>9.3063810536702736</v>
      </c>
    </row>
    <row r="222" spans="1:16">
      <c r="A222" s="50" t="s">
        <v>770</v>
      </c>
      <c r="B222" s="50" t="s">
        <v>355</v>
      </c>
      <c r="C222" s="51">
        <v>1774061912</v>
      </c>
      <c r="D222" s="51">
        <v>170000000</v>
      </c>
      <c r="E222" s="52">
        <v>15.443421557997228</v>
      </c>
      <c r="F222" s="52">
        <v>1.2444336468974397</v>
      </c>
      <c r="G222" s="51">
        <v>37.993921</v>
      </c>
      <c r="H222" s="52">
        <v>68.2</v>
      </c>
      <c r="I222" s="52">
        <v>35.216099999999997</v>
      </c>
      <c r="J222" s="51">
        <v>-4892536</v>
      </c>
      <c r="K222" s="52">
        <v>-2536.5168493394835</v>
      </c>
      <c r="L222" s="52">
        <v>235.29411764705881</v>
      </c>
      <c r="M222" s="52">
        <v>22.34</v>
      </c>
      <c r="N222" s="53">
        <v>21.108751283267129</v>
      </c>
      <c r="O222" s="54">
        <v>0</v>
      </c>
      <c r="P222" s="53">
        <v>0</v>
      </c>
    </row>
    <row r="223" spans="1:16">
      <c r="A223" s="35" t="s">
        <v>551</v>
      </c>
      <c r="B223" s="35" t="s">
        <v>200</v>
      </c>
      <c r="C223" s="36">
        <v>6093838382</v>
      </c>
      <c r="D223" s="36">
        <v>170000000</v>
      </c>
      <c r="E223" s="37">
        <v>5.3021111097679094</v>
      </c>
      <c r="F223" s="37">
        <v>0.22277777772134072</v>
      </c>
      <c r="G223" s="36">
        <v>53.288747999999998</v>
      </c>
      <c r="H223" s="37">
        <v>141.6</v>
      </c>
      <c r="I223" s="37">
        <v>-0.78739689240671851</v>
      </c>
      <c r="J223" s="36">
        <v>418881945</v>
      </c>
      <c r="K223" s="37">
        <v>56.817917993576927</v>
      </c>
      <c r="L223" s="37">
        <v>235.29411764705881</v>
      </c>
      <c r="M223" s="37">
        <v>31.34</v>
      </c>
      <c r="N223" s="38">
        <v>27.048725024412825</v>
      </c>
      <c r="O223" s="39">
        <v>1189.3867872992253</v>
      </c>
      <c r="P223" s="38">
        <v>39.64622624330751</v>
      </c>
    </row>
    <row r="224" spans="1:16">
      <c r="A224" s="50" t="s">
        <v>153</v>
      </c>
      <c r="B224" s="50" t="s">
        <v>355</v>
      </c>
      <c r="C224" s="51">
        <v>824789585</v>
      </c>
      <c r="D224" s="51">
        <v>171222156</v>
      </c>
      <c r="E224" s="52">
        <v>14.456636911671378</v>
      </c>
      <c r="F224" s="52">
        <v>3.6709585115972598</v>
      </c>
      <c r="G224" s="51">
        <v>111.579138</v>
      </c>
      <c r="H224" s="52">
        <v>24.8</v>
      </c>
      <c r="I224" s="52">
        <v>-0.16067873970634849</v>
      </c>
      <c r="J224" s="51">
        <v>3224393</v>
      </c>
      <c r="K224" s="52">
        <v>1221.3491308286552</v>
      </c>
      <c r="L224" s="52">
        <v>233.61462636879773</v>
      </c>
      <c r="M224" s="52">
        <v>65.16</v>
      </c>
      <c r="N224" s="53">
        <v>37.268274537600654</v>
      </c>
      <c r="O224" s="54">
        <v>1679.9110354565837</v>
      </c>
      <c r="P224" s="53">
        <v>55.997034515219454</v>
      </c>
    </row>
    <row r="225" spans="1:16">
      <c r="A225" s="40" t="s">
        <v>409</v>
      </c>
      <c r="B225" s="40" t="s">
        <v>255</v>
      </c>
      <c r="C225" s="41">
        <v>932814398</v>
      </c>
      <c r="D225" s="41">
        <v>174600000</v>
      </c>
      <c r="E225" s="42">
        <v>45.113263004733788</v>
      </c>
      <c r="F225" s="42">
        <v>25.838065867545126</v>
      </c>
      <c r="G225" s="41">
        <v>78.469515999999999</v>
      </c>
      <c r="H225" s="42">
        <v>11.3</v>
      </c>
      <c r="I225" s="42">
        <v>0.34894405030715703</v>
      </c>
      <c r="J225" s="41">
        <v>-20343122</v>
      </c>
      <c r="K225" s="42">
        <v>-85.827534239828083</v>
      </c>
      <c r="L225" s="42">
        <v>229.09507445589921</v>
      </c>
      <c r="M225" s="42">
        <v>44.94</v>
      </c>
      <c r="N225" s="43">
        <v>43.58537627527808</v>
      </c>
      <c r="O225" s="44">
        <v>3000</v>
      </c>
      <c r="P225" s="43">
        <v>100</v>
      </c>
    </row>
    <row r="226" spans="1:16">
      <c r="A226" s="30" t="s">
        <v>672</v>
      </c>
      <c r="B226" s="30" t="s">
        <v>349</v>
      </c>
      <c r="C226" s="31">
        <v>620166725</v>
      </c>
      <c r="D226" s="31">
        <v>174710256</v>
      </c>
      <c r="E226" s="32">
        <v>7.4379470378663397</v>
      </c>
      <c r="F226" s="32">
        <v>1.0916164573333436</v>
      </c>
      <c r="G226" s="31">
        <v>132.143317</v>
      </c>
      <c r="H226" s="32">
        <v>40.700000000000003</v>
      </c>
      <c r="I226" s="32">
        <v>1.4291990836807074</v>
      </c>
      <c r="J226" s="31">
        <v>1111214</v>
      </c>
      <c r="K226" s="32">
        <v>6131.7621844217228</v>
      </c>
      <c r="L226" s="32">
        <v>228.95049733084932</v>
      </c>
      <c r="M226" s="32">
        <v>75.63</v>
      </c>
      <c r="N226" s="33">
        <v>19.043078759373124</v>
      </c>
      <c r="O226" s="34">
        <v>1473.6701741108682</v>
      </c>
      <c r="P226" s="33">
        <v>49.122339137028938</v>
      </c>
    </row>
    <row r="227" spans="1:16">
      <c r="A227" t="s">
        <v>2159</v>
      </c>
      <c r="C227" s="14">
        <v>2447229960</v>
      </c>
      <c r="D227" s="14">
        <v>174750000</v>
      </c>
      <c r="E227" s="19">
        <v>0</v>
      </c>
      <c r="F227" s="19">
        <v>0</v>
      </c>
      <c r="G227" s="14">
        <v>0</v>
      </c>
      <c r="H227" s="19">
        <v>7.44</v>
      </c>
      <c r="I227" s="19">
        <v>-0.17910391962380956</v>
      </c>
      <c r="J227" s="14">
        <v>-31207398</v>
      </c>
      <c r="K227" s="19">
        <v>-39.197436454010038</v>
      </c>
      <c r="L227" s="19">
        <v>228.89842632331903</v>
      </c>
      <c r="M227" s="19">
        <v>0</v>
      </c>
      <c r="N227" s="20">
        <v>20.947779956750757</v>
      </c>
      <c r="O227" s="21">
        <v>527.81497536080656</v>
      </c>
      <c r="P227" s="24">
        <v>17.593832512026886</v>
      </c>
    </row>
    <row r="228" spans="1:16">
      <c r="A228" s="55" t="s">
        <v>101</v>
      </c>
      <c r="B228" s="55" t="s">
        <v>233</v>
      </c>
      <c r="C228" s="56">
        <v>4675184543</v>
      </c>
      <c r="D228" s="56">
        <v>175000000</v>
      </c>
      <c r="E228" s="57">
        <v>33.319323945919244</v>
      </c>
      <c r="F228" s="57">
        <v>23.79951710422803</v>
      </c>
      <c r="G228" s="56">
        <v>134.44486900000001</v>
      </c>
      <c r="H228" s="57">
        <v>8.93</v>
      </c>
      <c r="I228" s="57">
        <v>-0.31952509032979748</v>
      </c>
      <c r="J228" s="56">
        <v>-19232100</v>
      </c>
      <c r="K228" s="57">
        <v>-72.794962588588874</v>
      </c>
      <c r="L228" s="57">
        <v>228.57142857142858</v>
      </c>
      <c r="M228" s="57">
        <v>76.819999999999993</v>
      </c>
      <c r="N228" s="58">
        <v>31.497146926563769</v>
      </c>
      <c r="O228" s="59">
        <v>638.48055312707174</v>
      </c>
      <c r="P228" s="58">
        <v>21.282685104235725</v>
      </c>
    </row>
    <row r="229" spans="1:16">
      <c r="A229" s="30" t="s">
        <v>752</v>
      </c>
      <c r="B229" s="30" t="s">
        <v>349</v>
      </c>
      <c r="C229" s="31">
        <v>2885537108</v>
      </c>
      <c r="D229" s="31">
        <v>175740000</v>
      </c>
      <c r="E229" s="32">
        <v>61.982818634779015</v>
      </c>
      <c r="F229" s="32">
        <v>35.269613425958241</v>
      </c>
      <c r="G229" s="31">
        <v>61.770183000000003</v>
      </c>
      <c r="H229" s="32">
        <v>10.45</v>
      </c>
      <c r="I229" s="32">
        <v>-0.25221034529955588</v>
      </c>
      <c r="J229" s="31">
        <v>-201250415</v>
      </c>
      <c r="K229" s="32">
        <v>-8.7324043530543776</v>
      </c>
      <c r="L229" s="32">
        <v>227.60896779333106</v>
      </c>
      <c r="M229" s="32">
        <v>35.14</v>
      </c>
      <c r="N229" s="33">
        <v>54.136818793897994</v>
      </c>
      <c r="O229" s="34">
        <v>504.78396354509061</v>
      </c>
      <c r="P229" s="33">
        <v>16.826132118169689</v>
      </c>
    </row>
    <row r="230" spans="1:16">
      <c r="A230" s="40" t="s">
        <v>307</v>
      </c>
      <c r="B230" s="40" t="s">
        <v>255</v>
      </c>
      <c r="C230" s="41">
        <v>402238316</v>
      </c>
      <c r="D230" s="41">
        <v>177187500</v>
      </c>
      <c r="E230" s="42">
        <v>6.2892915118885222</v>
      </c>
      <c r="F230" s="42">
        <v>0.72439019681255701</v>
      </c>
      <c r="G230" s="41">
        <v>124.842961</v>
      </c>
      <c r="H230" s="42">
        <v>50.95</v>
      </c>
      <c r="I230" s="42">
        <v>-2.552118216217977</v>
      </c>
      <c r="J230" s="41">
        <v>-50345394</v>
      </c>
      <c r="K230" s="42">
        <v>-172.45246903818054</v>
      </c>
      <c r="L230" s="42">
        <v>225.7495590828924</v>
      </c>
      <c r="M230" s="42">
        <v>70.45</v>
      </c>
      <c r="N230" s="43">
        <v>37.623042739957093</v>
      </c>
      <c r="O230" s="44">
        <v>631.74669439043441</v>
      </c>
      <c r="P230" s="43">
        <v>21.058223146347814</v>
      </c>
    </row>
    <row r="231" spans="1:16">
      <c r="A231" s="55" t="s">
        <v>544</v>
      </c>
      <c r="B231" s="55" t="s">
        <v>233</v>
      </c>
      <c r="C231" s="56">
        <v>5548282822</v>
      </c>
      <c r="D231" s="56">
        <v>179000000</v>
      </c>
      <c r="E231" s="57">
        <v>18.368201912973838</v>
      </c>
      <c r="F231" s="57">
        <v>2.1833117690447925</v>
      </c>
      <c r="G231" s="56">
        <v>47.254246999999999</v>
      </c>
      <c r="H231" s="57">
        <v>46.1</v>
      </c>
      <c r="I231" s="57">
        <v>-1.0085808035747377</v>
      </c>
      <c r="J231" s="56">
        <v>16821625</v>
      </c>
      <c r="K231" s="57">
        <v>500.13004094432017</v>
      </c>
      <c r="L231" s="57">
        <v>223.46368715083798</v>
      </c>
      <c r="M231" s="57">
        <v>26.39</v>
      </c>
      <c r="N231" s="58">
        <v>11.760795198153888</v>
      </c>
      <c r="O231" s="59">
        <v>384.20017140184109</v>
      </c>
      <c r="P231" s="58">
        <v>12.80667238006137</v>
      </c>
    </row>
    <row r="232" spans="1:16">
      <c r="A232" s="80" t="s">
        <v>270</v>
      </c>
      <c r="B232" s="80" t="s">
        <v>352</v>
      </c>
      <c r="C232" s="81">
        <v>88342093000</v>
      </c>
      <c r="D232" s="81">
        <v>181054000</v>
      </c>
      <c r="E232" s="82">
        <v>0.82604785055004171</v>
      </c>
      <c r="F232" s="82">
        <v>8.8419362589203295E-3</v>
      </c>
      <c r="G232" s="81">
        <v>91.899596000000003</v>
      </c>
      <c r="H232" s="82">
        <v>527</v>
      </c>
      <c r="I232" s="82">
        <v>-24.77037318409532</v>
      </c>
      <c r="J232" s="81">
        <v>1610250000</v>
      </c>
      <c r="K232" s="82">
        <v>58.018235677689802</v>
      </c>
      <c r="L232" s="82">
        <v>220.92856274923503</v>
      </c>
      <c r="M232" s="82">
        <v>50.75</v>
      </c>
      <c r="N232" s="83">
        <v>61.162598530587559</v>
      </c>
      <c r="O232" s="84">
        <v>1022.9830353493574</v>
      </c>
      <c r="P232" s="83">
        <v>34.099434511645242</v>
      </c>
    </row>
    <row r="233" spans="1:16">
      <c r="A233" s="35" t="s">
        <v>760</v>
      </c>
      <c r="B233" s="35" t="s">
        <v>208</v>
      </c>
      <c r="C233" s="36">
        <v>2062053729</v>
      </c>
      <c r="D233" s="36">
        <v>182837401</v>
      </c>
      <c r="E233" s="37">
        <v>44.685523355048474</v>
      </c>
      <c r="F233" s="37">
        <v>13.577796783933014</v>
      </c>
      <c r="G233" s="36">
        <v>46.995370999999999</v>
      </c>
      <c r="H233" s="37">
        <v>19.05</v>
      </c>
      <c r="I233" s="37">
        <v>-2.3985602273275894</v>
      </c>
      <c r="J233" s="36">
        <v>8309193</v>
      </c>
      <c r="K233" s="37">
        <v>396.07615541003804</v>
      </c>
      <c r="L233" s="37">
        <v>218.77361951781407</v>
      </c>
      <c r="M233" s="37">
        <v>25.7</v>
      </c>
      <c r="N233" s="38">
        <v>23.048177221786212</v>
      </c>
      <c r="O233" s="39">
        <v>505.74608829215322</v>
      </c>
      <c r="P233" s="38">
        <v>16.858202943071774</v>
      </c>
    </row>
    <row r="234" spans="1:16">
      <c r="A234" s="30" t="s">
        <v>242</v>
      </c>
      <c r="B234" s="30" t="s">
        <v>349</v>
      </c>
      <c r="C234" s="31">
        <v>26961819075</v>
      </c>
      <c r="D234" s="31">
        <v>187500000</v>
      </c>
      <c r="E234" s="32">
        <v>1.3957312432257967</v>
      </c>
      <c r="F234" s="32">
        <v>9.4826751132113581E-3</v>
      </c>
      <c r="G234" s="31">
        <v>37.479664</v>
      </c>
      <c r="H234" s="32">
        <v>765</v>
      </c>
      <c r="I234" s="32">
        <v>18.168710326866744</v>
      </c>
      <c r="J234" s="31">
        <v>1083260368</v>
      </c>
      <c r="K234" s="32">
        <v>135.87453612075652</v>
      </c>
      <c r="L234" s="32">
        <v>213.33333333333334</v>
      </c>
      <c r="M234" s="32">
        <v>19.98</v>
      </c>
      <c r="N234" s="33">
        <v>12.479133752746055</v>
      </c>
      <c r="O234" s="34">
        <v>1739.8573289909991</v>
      </c>
      <c r="P234" s="33">
        <v>57.995244299699969</v>
      </c>
    </row>
    <row r="235" spans="1:16">
      <c r="A235" s="40" t="s">
        <v>43</v>
      </c>
      <c r="B235" s="40" t="s">
        <v>255</v>
      </c>
      <c r="C235" s="41">
        <v>595998092</v>
      </c>
      <c r="D235" s="41">
        <v>187641391</v>
      </c>
      <c r="E235" s="42">
        <v>30.773552448661746</v>
      </c>
      <c r="F235" s="42">
        <v>16.400194160073003</v>
      </c>
      <c r="G235" s="41">
        <v>131.0445</v>
      </c>
      <c r="H235" s="42">
        <v>9.92</v>
      </c>
      <c r="I235" s="42">
        <v>-0.22154683136505327</v>
      </c>
      <c r="J235" s="41">
        <v>39009394</v>
      </c>
      <c r="K235" s="42">
        <v>48.101590862959831</v>
      </c>
      <c r="L235" s="42">
        <v>213.17258301501292</v>
      </c>
      <c r="M235" s="42">
        <v>69.83</v>
      </c>
      <c r="N235" s="43">
        <v>68.044045650097644</v>
      </c>
      <c r="O235" s="44">
        <v>954.50543597526325</v>
      </c>
      <c r="P235" s="43">
        <v>31.81684786584211</v>
      </c>
    </row>
    <row r="236" spans="1:16">
      <c r="A236" s="35" t="s">
        <v>768</v>
      </c>
      <c r="B236" s="35" t="s">
        <v>208</v>
      </c>
      <c r="C236" s="36">
        <v>4337630740</v>
      </c>
      <c r="D236" s="36">
        <v>188205000</v>
      </c>
      <c r="E236" s="37">
        <v>23.185622113971636</v>
      </c>
      <c r="F236" s="37">
        <v>3.8497951226673766</v>
      </c>
      <c r="G236" s="36">
        <v>54.564166</v>
      </c>
      <c r="H236" s="37">
        <v>31.62</v>
      </c>
      <c r="I236" s="37">
        <v>1.0278</v>
      </c>
      <c r="J236" s="36">
        <v>-40830850</v>
      </c>
      <c r="K236" s="37">
        <v>-147.50023572862187</v>
      </c>
      <c r="L236" s="37">
        <v>212.53420472357271</v>
      </c>
      <c r="M236" s="37">
        <v>28.99</v>
      </c>
      <c r="N236" s="38">
        <v>20.072616270121653</v>
      </c>
      <c r="O236" s="39">
        <v>0</v>
      </c>
      <c r="P236" s="38">
        <v>0</v>
      </c>
    </row>
    <row r="237" spans="1:16">
      <c r="A237" s="40" t="s">
        <v>177</v>
      </c>
      <c r="B237" s="40" t="s">
        <v>255</v>
      </c>
      <c r="C237" s="41">
        <v>2673958636</v>
      </c>
      <c r="D237" s="41">
        <v>190370946</v>
      </c>
      <c r="E237" s="42">
        <v>31.833399113585742</v>
      </c>
      <c r="F237" s="42">
        <v>10.451108671798631</v>
      </c>
      <c r="G237" s="41">
        <v>74.278114000000002</v>
      </c>
      <c r="H237" s="42">
        <v>16.920000000000002</v>
      </c>
      <c r="I237" s="42">
        <v>-1.3588684116354948</v>
      </c>
      <c r="J237" s="41">
        <v>34312463</v>
      </c>
      <c r="K237" s="42">
        <v>88.770518630504611</v>
      </c>
      <c r="L237" s="42">
        <v>210.11609618202979</v>
      </c>
      <c r="M237" s="42">
        <v>39.01</v>
      </c>
      <c r="N237" s="43">
        <v>43.052176938168252</v>
      </c>
      <c r="O237" s="44">
        <v>245.75386679049632</v>
      </c>
      <c r="P237" s="43">
        <v>8.1917955596832108</v>
      </c>
    </row>
    <row r="238" spans="1:16">
      <c r="A238" s="40" t="s">
        <v>167</v>
      </c>
      <c r="B238" s="40" t="s">
        <v>255</v>
      </c>
      <c r="C238" s="41">
        <v>3624383186</v>
      </c>
      <c r="D238" s="41">
        <v>190615223</v>
      </c>
      <c r="E238" s="42">
        <v>53.550003839427653</v>
      </c>
      <c r="F238" s="42">
        <v>56.186492344766876</v>
      </c>
      <c r="G238" s="41">
        <v>136.56980300000001</v>
      </c>
      <c r="H238" s="42">
        <v>5.47</v>
      </c>
      <c r="I238" s="42">
        <v>-2.2333264698355393E-3</v>
      </c>
      <c r="J238" s="41">
        <v>-54418198</v>
      </c>
      <c r="K238" s="42">
        <v>-17.513922732244826</v>
      </c>
      <c r="L238" s="42">
        <v>209.84682844559586</v>
      </c>
      <c r="M238" s="42">
        <v>71.64</v>
      </c>
      <c r="N238" s="43">
        <v>33.014138422437327</v>
      </c>
      <c r="O238" s="44">
        <v>291.43434802215546</v>
      </c>
      <c r="P238" s="43">
        <v>9.7144782674051822</v>
      </c>
    </row>
    <row r="239" spans="1:16">
      <c r="A239" s="65" t="s">
        <v>441</v>
      </c>
      <c r="B239" s="65" t="s">
        <v>393</v>
      </c>
      <c r="C239" s="66">
        <v>40007605000</v>
      </c>
      <c r="D239" s="66">
        <v>191012000</v>
      </c>
      <c r="E239" s="67">
        <v>1.1759190469834835</v>
      </c>
      <c r="F239" s="67">
        <v>1.4798695779980742E-2</v>
      </c>
      <c r="G239" s="66">
        <v>79.717928999999998</v>
      </c>
      <c r="H239" s="67">
        <v>426.75</v>
      </c>
      <c r="I239" s="67">
        <v>-0.50889750560645552</v>
      </c>
      <c r="J239" s="66">
        <v>1862105000</v>
      </c>
      <c r="K239" s="67">
        <v>42.672669908517513</v>
      </c>
      <c r="L239" s="67">
        <v>209.4109270621741</v>
      </c>
      <c r="M239" s="67">
        <v>41.73</v>
      </c>
      <c r="N239" s="68">
        <v>53.053771455378353</v>
      </c>
      <c r="O239" s="69">
        <v>1172.4404110872615</v>
      </c>
      <c r="P239" s="68">
        <v>39.08134703624205</v>
      </c>
    </row>
    <row r="240" spans="1:16">
      <c r="A240" s="25" t="s">
        <v>275</v>
      </c>
      <c r="B240" s="25" t="s">
        <v>353</v>
      </c>
      <c r="C240" s="26">
        <v>27204728000</v>
      </c>
      <c r="D240" s="26">
        <v>191447000</v>
      </c>
      <c r="E240" s="27">
        <v>4.1706062187724893</v>
      </c>
      <c r="F240" s="27">
        <v>9.0019222003623153E-2</v>
      </c>
      <c r="G240" s="26">
        <v>39.326844000000001</v>
      </c>
      <c r="H240" s="27">
        <v>243.9</v>
      </c>
      <c r="I240" s="27">
        <v>1.7050593941800403</v>
      </c>
      <c r="J240" s="26">
        <v>-324227000</v>
      </c>
      <c r="K240" s="27">
        <v>-142.89425001619236</v>
      </c>
      <c r="L240" s="27">
        <v>208.93510997821852</v>
      </c>
      <c r="M240" s="27">
        <v>20.54</v>
      </c>
      <c r="N240" s="28">
        <v>28.748870296216207</v>
      </c>
      <c r="O240" s="29">
        <v>2191.627973250314</v>
      </c>
      <c r="P240" s="28">
        <v>73.054265775010464</v>
      </c>
    </row>
    <row r="241" spans="1:16">
      <c r="A241" s="55" t="s">
        <v>31</v>
      </c>
      <c r="B241" s="55" t="s">
        <v>233</v>
      </c>
      <c r="C241" s="56">
        <v>1994719643</v>
      </c>
      <c r="D241" s="56">
        <v>192000000</v>
      </c>
      <c r="E241" s="57">
        <v>26.663049024175066</v>
      </c>
      <c r="F241" s="57">
        <v>17.358755875113975</v>
      </c>
      <c r="G241" s="56">
        <v>171.666124</v>
      </c>
      <c r="H241" s="57">
        <v>8.74</v>
      </c>
      <c r="I241" s="57">
        <v>-0.34896492393897027</v>
      </c>
      <c r="J241" s="56">
        <v>73983991</v>
      </c>
      <c r="K241" s="57">
        <v>20.761248200303225</v>
      </c>
      <c r="L241" s="57">
        <v>208.33333333333334</v>
      </c>
      <c r="M241" s="57">
        <v>89.4</v>
      </c>
      <c r="N241" s="58">
        <v>29.720679517052563</v>
      </c>
      <c r="O241" s="59">
        <v>471.88978977381549</v>
      </c>
      <c r="P241" s="58">
        <v>15.729659659127183</v>
      </c>
    </row>
    <row r="242" spans="1:16">
      <c r="A242" s="60" t="s">
        <v>291</v>
      </c>
      <c r="B242" s="60" t="s">
        <v>287</v>
      </c>
      <c r="C242" s="61">
        <v>16001001473</v>
      </c>
      <c r="D242" s="61">
        <v>194529076</v>
      </c>
      <c r="E242" s="62">
        <v>9.155624083004513</v>
      </c>
      <c r="F242" s="62">
        <v>0.6275410868316339</v>
      </c>
      <c r="G242" s="61">
        <v>55.665987999999999</v>
      </c>
      <c r="H242" s="62">
        <v>78.5</v>
      </c>
      <c r="I242" s="62">
        <v>1.2261338193296325</v>
      </c>
      <c r="J242" s="61">
        <v>133437319</v>
      </c>
      <c r="K242" s="62">
        <v>109.3373338833344</v>
      </c>
      <c r="L242" s="62">
        <v>205.6247879365859</v>
      </c>
      <c r="M242" s="62">
        <v>28.61</v>
      </c>
      <c r="N242" s="63">
        <v>61.030998319960659</v>
      </c>
      <c r="O242" s="64">
        <v>1251.3016121778844</v>
      </c>
      <c r="P242" s="63">
        <v>41.710053739262811</v>
      </c>
    </row>
    <row r="243" spans="1:16">
      <c r="A243" s="101" t="s">
        <v>418</v>
      </c>
      <c r="B243" s="101" t="s">
        <v>696</v>
      </c>
      <c r="C243" s="102">
        <v>2439015994</v>
      </c>
      <c r="D243" s="102">
        <v>196000000</v>
      </c>
      <c r="E243" s="103">
        <v>51.054001696381526</v>
      </c>
      <c r="F243" s="103">
        <v>37.211371498820355</v>
      </c>
      <c r="G243" s="102">
        <v>110.663554</v>
      </c>
      <c r="H243" s="103">
        <v>7.08</v>
      </c>
      <c r="I243" s="103">
        <v>-5.1748251880756151E-2</v>
      </c>
      <c r="J243" s="102">
        <v>-61738437</v>
      </c>
      <c r="K243" s="103">
        <v>-22.222784810700666</v>
      </c>
      <c r="L243" s="103">
        <v>204.08163265306123</v>
      </c>
      <c r="M243" s="103">
        <v>56.46</v>
      </c>
      <c r="N243" s="104">
        <v>5.9223515962456015E-2</v>
      </c>
      <c r="O243" s="105">
        <v>1036.8689290011216</v>
      </c>
      <c r="P243" s="104">
        <v>34.562297633370719</v>
      </c>
    </row>
    <row r="244" spans="1:16">
      <c r="A244" s="30" t="s">
        <v>15</v>
      </c>
      <c r="B244" s="30" t="s">
        <v>349</v>
      </c>
      <c r="C244" s="31">
        <v>1874835039</v>
      </c>
      <c r="D244" s="31">
        <v>197281323</v>
      </c>
      <c r="E244" s="32">
        <v>167.23949149471329</v>
      </c>
      <c r="F244" s="32">
        <v>423.86042670322445</v>
      </c>
      <c r="G244" s="31">
        <v>116.67577300000001</v>
      </c>
      <c r="H244" s="32">
        <v>2.0499999999999998</v>
      </c>
      <c r="I244" s="32">
        <v>-5.8338854991123672E-2</v>
      </c>
      <c r="J244" s="31">
        <v>3624504</v>
      </c>
      <c r="K244" s="32">
        <v>108.85976288065898</v>
      </c>
      <c r="L244" s="32">
        <v>202.75614230344553</v>
      </c>
      <c r="M244" s="32">
        <v>59.14</v>
      </c>
      <c r="N244" s="33">
        <v>53.819584052075228</v>
      </c>
      <c r="O244" s="34">
        <v>141.84727729399248</v>
      </c>
      <c r="P244" s="33">
        <v>4.7282425764664158</v>
      </c>
    </row>
    <row r="245" spans="1:16">
      <c r="A245" s="50" t="s">
        <v>97</v>
      </c>
      <c r="B245" s="50" t="s">
        <v>355</v>
      </c>
      <c r="C245" s="51">
        <v>1396248544</v>
      </c>
      <c r="D245" s="51">
        <v>197500000</v>
      </c>
      <c r="E245" s="52">
        <v>34.354135552555526</v>
      </c>
      <c r="F245" s="52">
        <v>24.849284305645948</v>
      </c>
      <c r="G245" s="51">
        <v>147.57517300000001</v>
      </c>
      <c r="H245" s="52">
        <v>7.89</v>
      </c>
      <c r="I245" s="52">
        <v>-0.19998557930066418</v>
      </c>
      <c r="J245" s="51">
        <v>-32811409</v>
      </c>
      <c r="K245" s="52">
        <v>-42.134734293184422</v>
      </c>
      <c r="L245" s="52">
        <v>202.53164556962025</v>
      </c>
      <c r="M245" s="52">
        <v>74.72</v>
      </c>
      <c r="N245" s="53">
        <v>27.207108145118372</v>
      </c>
      <c r="O245" s="54">
        <v>152.91948254854611</v>
      </c>
      <c r="P245" s="53">
        <v>5.0973160849515375</v>
      </c>
    </row>
    <row r="246" spans="1:16">
      <c r="A246" s="35" t="s">
        <v>49</v>
      </c>
      <c r="B246" s="35" t="s">
        <v>200</v>
      </c>
      <c r="C246" s="36">
        <v>1429330090</v>
      </c>
      <c r="D246" s="36">
        <v>200000000</v>
      </c>
      <c r="E246" s="37">
        <v>46.346601670192491</v>
      </c>
      <c r="F246" s="37">
        <v>28.966626043870306</v>
      </c>
      <c r="G246" s="36">
        <v>105.381429</v>
      </c>
      <c r="H246" s="37">
        <v>8.19</v>
      </c>
      <c r="I246" s="37">
        <v>-8.493481202424924E-2</v>
      </c>
      <c r="J246" s="36">
        <v>-731122</v>
      </c>
      <c r="K246" s="37">
        <v>-2188.4172545758438</v>
      </c>
      <c r="L246" s="37">
        <v>200</v>
      </c>
      <c r="M246" s="37">
        <v>52.69</v>
      </c>
      <c r="N246" s="38">
        <v>52.175558701832458</v>
      </c>
      <c r="O246" s="39">
        <v>64.597839983131635</v>
      </c>
      <c r="P246" s="38">
        <v>2.1532613327710544</v>
      </c>
    </row>
    <row r="247" spans="1:16">
      <c r="A247" s="70" t="s">
        <v>634</v>
      </c>
      <c r="B247" s="70" t="s">
        <v>221</v>
      </c>
      <c r="C247" s="71">
        <v>2408811125</v>
      </c>
      <c r="D247" s="71">
        <v>200000000</v>
      </c>
      <c r="E247" s="72">
        <v>22.535190954194068</v>
      </c>
      <c r="F247" s="72">
        <v>4.6948314487904312</v>
      </c>
      <c r="G247" s="71">
        <v>69.12876</v>
      </c>
      <c r="H247" s="72">
        <v>25.68</v>
      </c>
      <c r="I247" s="72">
        <v>-0.9210473819227154</v>
      </c>
      <c r="J247" s="71">
        <v>520774798</v>
      </c>
      <c r="K247" s="72">
        <v>9.2170358827540646</v>
      </c>
      <c r="L247" s="72">
        <v>200</v>
      </c>
      <c r="M247" s="72">
        <v>34.56</v>
      </c>
      <c r="N247" s="73">
        <v>67.950097492857083</v>
      </c>
      <c r="O247" s="74">
        <v>570.95806281799594</v>
      </c>
      <c r="P247" s="73">
        <v>19.031935427266532</v>
      </c>
    </row>
    <row r="248" spans="1:16">
      <c r="A248" s="70" t="s">
        <v>475</v>
      </c>
      <c r="B248" s="70" t="s">
        <v>221</v>
      </c>
      <c r="C248" s="71">
        <v>13860116923</v>
      </c>
      <c r="D248" s="71">
        <v>200000000</v>
      </c>
      <c r="E248" s="72">
        <v>36.248274582129895</v>
      </c>
      <c r="F248" s="72">
        <v>8.6305415671737844</v>
      </c>
      <c r="G248" s="71">
        <v>49.455556000000001</v>
      </c>
      <c r="H248" s="72">
        <v>22.32</v>
      </c>
      <c r="I248" s="72">
        <v>0.1155014203278668</v>
      </c>
      <c r="J248" s="71">
        <v>-174076040</v>
      </c>
      <c r="K248" s="72">
        <v>-24.127387088998578</v>
      </c>
      <c r="L248" s="72">
        <v>200</v>
      </c>
      <c r="M248" s="72">
        <v>24.72</v>
      </c>
      <c r="N248" s="73">
        <v>27.525613905649237</v>
      </c>
      <c r="O248" s="74">
        <v>2163.4064147456543</v>
      </c>
      <c r="P248" s="73">
        <v>72.113547158188481</v>
      </c>
    </row>
    <row r="249" spans="1:16">
      <c r="A249" s="45" t="s">
        <v>330</v>
      </c>
      <c r="B249" s="45" t="s">
        <v>375</v>
      </c>
      <c r="C249" s="46">
        <v>1864832744</v>
      </c>
      <c r="D249" s="46">
        <v>200000000</v>
      </c>
      <c r="E249" s="47">
        <v>39.218762255863204</v>
      </c>
      <c r="F249" s="47">
        <v>21.788201253257334</v>
      </c>
      <c r="G249" s="46">
        <v>104.516908</v>
      </c>
      <c r="H249" s="47">
        <v>9.76</v>
      </c>
      <c r="I249" s="47">
        <v>-0.11559370049881322</v>
      </c>
      <c r="J249" s="46">
        <v>17617918</v>
      </c>
      <c r="K249" s="47">
        <v>102.16871255729536</v>
      </c>
      <c r="L249" s="47">
        <v>200</v>
      </c>
      <c r="M249" s="47">
        <v>52.25</v>
      </c>
      <c r="N249" s="48">
        <v>29.661901014729207</v>
      </c>
      <c r="O249" s="49">
        <v>647.00565224625313</v>
      </c>
      <c r="P249" s="48">
        <v>21.566855074875104</v>
      </c>
    </row>
    <row r="250" spans="1:16">
      <c r="A250" s="45" t="s">
        <v>332</v>
      </c>
      <c r="B250" s="45" t="s">
        <v>375</v>
      </c>
      <c r="C250" s="46">
        <v>1258198522</v>
      </c>
      <c r="D250" s="46">
        <v>200000000</v>
      </c>
      <c r="E250" s="47">
        <v>19.929201511629934</v>
      </c>
      <c r="F250" s="47">
        <v>6.2278754723843548</v>
      </c>
      <c r="G250" s="46">
        <v>138.91226599999999</v>
      </c>
      <c r="H250" s="47">
        <v>14.45</v>
      </c>
      <c r="I250" s="47">
        <v>-1.1990206828158172</v>
      </c>
      <c r="J250" s="46">
        <v>-13978192</v>
      </c>
      <c r="K250" s="47">
        <v>-228.92803303889372</v>
      </c>
      <c r="L250" s="47">
        <v>200</v>
      </c>
      <c r="M250" s="47">
        <v>69.45</v>
      </c>
      <c r="N250" s="48">
        <v>31.34043562869903</v>
      </c>
      <c r="O250" s="49">
        <v>631.56796679014485</v>
      </c>
      <c r="P250" s="48">
        <v>21.052265559671493</v>
      </c>
    </row>
    <row r="251" spans="1:16">
      <c r="A251" s="40" t="s">
        <v>44</v>
      </c>
      <c r="B251" s="40" t="s">
        <v>255</v>
      </c>
      <c r="C251" s="41">
        <v>573457342</v>
      </c>
      <c r="D251" s="41">
        <v>200000000</v>
      </c>
      <c r="E251" s="42">
        <v>62.603197458310184</v>
      </c>
      <c r="F251" s="42">
        <v>78.253996822887729</v>
      </c>
      <c r="G251" s="41">
        <v>150.34311</v>
      </c>
      <c r="H251" s="42">
        <v>4.25</v>
      </c>
      <c r="I251" s="42">
        <v>-0.14603148024086465</v>
      </c>
      <c r="J251" s="41">
        <v>28758269</v>
      </c>
      <c r="K251" s="42">
        <v>27.818085991197872</v>
      </c>
      <c r="L251" s="42">
        <v>200</v>
      </c>
      <c r="M251" s="42">
        <v>75.17</v>
      </c>
      <c r="N251" s="43">
        <v>11.857321447998514</v>
      </c>
      <c r="O251" s="44">
        <v>168.35896314476477</v>
      </c>
      <c r="P251" s="43">
        <v>5.6119654381588253</v>
      </c>
    </row>
    <row r="252" spans="1:16">
      <c r="A252" t="s">
        <v>2171</v>
      </c>
      <c r="C252" s="14">
        <v>3999024540</v>
      </c>
      <c r="D252" s="14">
        <v>200000000</v>
      </c>
      <c r="E252" s="19">
        <v>0</v>
      </c>
      <c r="F252" s="19">
        <v>0</v>
      </c>
      <c r="G252" s="14">
        <v>0</v>
      </c>
      <c r="H252" s="19">
        <v>12.2</v>
      </c>
      <c r="I252" s="19">
        <v>0</v>
      </c>
      <c r="J252" s="14">
        <v>-82459214</v>
      </c>
      <c r="K252" s="19">
        <v>-29.105298044679397</v>
      </c>
      <c r="L252" s="19">
        <v>200</v>
      </c>
      <c r="M252" s="19">
        <v>0</v>
      </c>
      <c r="N252" s="20">
        <v>19.871525272608093</v>
      </c>
      <c r="O252" s="21">
        <v>0</v>
      </c>
      <c r="P252" s="24">
        <v>0</v>
      </c>
    </row>
    <row r="253" spans="1:16">
      <c r="A253" s="40" t="s">
        <v>258</v>
      </c>
      <c r="B253" s="40" t="s">
        <v>255</v>
      </c>
      <c r="C253" s="41">
        <v>28844632356</v>
      </c>
      <c r="D253" s="41">
        <v>200019288</v>
      </c>
      <c r="E253" s="42">
        <v>12.207239949112592</v>
      </c>
      <c r="F253" s="42">
        <v>0.67811459980091704</v>
      </c>
      <c r="G253" s="41">
        <v>35.457332999999998</v>
      </c>
      <c r="H253" s="42">
        <v>92.45</v>
      </c>
      <c r="I253" s="42">
        <v>5.3467197358041716</v>
      </c>
      <c r="J253" s="41">
        <v>-90890793</v>
      </c>
      <c r="K253" s="42">
        <v>-198.05895983325837</v>
      </c>
      <c r="L253" s="42">
        <v>199.98071385995536</v>
      </c>
      <c r="M253" s="42">
        <v>17.72</v>
      </c>
      <c r="N253" s="43">
        <v>30.081226856197521</v>
      </c>
      <c r="O253" s="44">
        <v>2880.3596134026889</v>
      </c>
      <c r="P253" s="43">
        <v>96.011987113422961</v>
      </c>
    </row>
    <row r="254" spans="1:16">
      <c r="A254" s="80" t="s">
        <v>271</v>
      </c>
      <c r="B254" s="80" t="s">
        <v>352</v>
      </c>
      <c r="C254" s="81">
        <v>324275000</v>
      </c>
      <c r="D254" s="81">
        <v>201000000</v>
      </c>
      <c r="E254" s="82">
        <v>23.909280500556282</v>
      </c>
      <c r="F254" s="82">
        <v>7.4344777675859088</v>
      </c>
      <c r="G254" s="81">
        <v>100.424344</v>
      </c>
      <c r="H254" s="82">
        <v>16.66</v>
      </c>
      <c r="I254" s="82">
        <v>-0.18034590341485668</v>
      </c>
      <c r="J254" s="81">
        <v>-476535000</v>
      </c>
      <c r="K254" s="82">
        <v>-6.7487173030312571</v>
      </c>
      <c r="L254" s="82">
        <v>199.00497512437812</v>
      </c>
      <c r="M254" s="82">
        <v>49.96</v>
      </c>
      <c r="N254" s="83">
        <v>98.567396574669615</v>
      </c>
      <c r="O254" s="84">
        <v>216.09205793636045</v>
      </c>
      <c r="P254" s="83">
        <v>7.2030685978786817</v>
      </c>
    </row>
    <row r="255" spans="1:16">
      <c r="A255" t="s">
        <v>2179</v>
      </c>
      <c r="C255" s="14">
        <v>2276853066</v>
      </c>
      <c r="D255" s="14">
        <v>201000000</v>
      </c>
      <c r="E255" s="19">
        <v>0</v>
      </c>
      <c r="F255" s="19">
        <v>0</v>
      </c>
      <c r="G255" s="14">
        <v>0</v>
      </c>
      <c r="H255" s="19">
        <v>31.56</v>
      </c>
      <c r="I255" s="19">
        <v>0</v>
      </c>
      <c r="J255" s="14">
        <v>3971521</v>
      </c>
      <c r="K255" s="19">
        <v>1417.0893216981606</v>
      </c>
      <c r="L255" s="19">
        <v>199.00497512437812</v>
      </c>
      <c r="M255" s="19">
        <v>0</v>
      </c>
      <c r="N255" s="20">
        <v>42.842203902690201</v>
      </c>
      <c r="O255" s="21">
        <v>0</v>
      </c>
      <c r="P255" s="24">
        <v>0</v>
      </c>
    </row>
    <row r="256" spans="1:16">
      <c r="A256" s="50" t="s">
        <v>155</v>
      </c>
      <c r="B256" s="50" t="s">
        <v>355</v>
      </c>
      <c r="C256" s="51">
        <v>427961966</v>
      </c>
      <c r="D256" s="51">
        <v>206250000</v>
      </c>
      <c r="E256" s="52">
        <v>15.471904447838915</v>
      </c>
      <c r="F256" s="52">
        <v>6.251274524379359</v>
      </c>
      <c r="G256" s="51">
        <v>206.00537199999999</v>
      </c>
      <c r="H256" s="52">
        <v>12.55</v>
      </c>
      <c r="I256" s="52">
        <v>4.0571844159597248E-2</v>
      </c>
      <c r="J256" s="51">
        <v>-116573372</v>
      </c>
      <c r="K256" s="52">
        <v>-21.231263688589191</v>
      </c>
      <c r="L256" s="52">
        <v>193.93939393939394</v>
      </c>
      <c r="M256" s="52">
        <v>99.88</v>
      </c>
      <c r="N256" s="53">
        <v>42.107297905538751</v>
      </c>
      <c r="O256" s="54">
        <v>679.91315941173457</v>
      </c>
      <c r="P256" s="53">
        <v>22.663771980391154</v>
      </c>
    </row>
    <row r="257" spans="1:16">
      <c r="A257" t="s">
        <v>2161</v>
      </c>
      <c r="C257" s="14">
        <v>2434885834</v>
      </c>
      <c r="D257" s="14">
        <v>206760337</v>
      </c>
      <c r="E257" s="19">
        <v>0</v>
      </c>
      <c r="F257" s="19">
        <v>0</v>
      </c>
      <c r="G257" s="14">
        <v>0</v>
      </c>
      <c r="H257" s="19">
        <v>10.42</v>
      </c>
      <c r="I257" s="19">
        <v>0</v>
      </c>
      <c r="J257" s="14">
        <v>4275510</v>
      </c>
      <c r="K257" s="19">
        <v>483.59221940774319</v>
      </c>
      <c r="L257" s="19">
        <v>193.46070228159863</v>
      </c>
      <c r="M257" s="19">
        <v>0</v>
      </c>
      <c r="N257" s="20">
        <v>53.298501019026055</v>
      </c>
      <c r="O257" s="21">
        <v>0</v>
      </c>
      <c r="P257" s="24">
        <v>0</v>
      </c>
    </row>
    <row r="258" spans="1:16">
      <c r="A258" s="70" t="s">
        <v>763</v>
      </c>
      <c r="B258" s="70" t="s">
        <v>221</v>
      </c>
      <c r="C258" s="71">
        <v>3157167716</v>
      </c>
      <c r="D258" s="71">
        <v>210492225</v>
      </c>
      <c r="E258" s="72">
        <v>38.101407903846727</v>
      </c>
      <c r="F258" s="72">
        <v>8.6195713752659255</v>
      </c>
      <c r="G258" s="71">
        <v>50.002209999999998</v>
      </c>
      <c r="H258" s="72">
        <v>21</v>
      </c>
      <c r="I258" s="72">
        <v>-3.2234428470748853</v>
      </c>
      <c r="J258" s="71">
        <v>-28917987</v>
      </c>
      <c r="K258" s="72">
        <v>-152.85769113182047</v>
      </c>
      <c r="L258" s="72">
        <v>190.03077192043554</v>
      </c>
      <c r="M258" s="72">
        <v>23.75</v>
      </c>
      <c r="N258" s="73">
        <v>13.81744201004169</v>
      </c>
      <c r="O258" s="74">
        <v>409.56335465876424</v>
      </c>
      <c r="P258" s="73">
        <v>13.652111821958808</v>
      </c>
    </row>
    <row r="259" spans="1:16">
      <c r="A259" s="65" t="s">
        <v>412</v>
      </c>
      <c r="B259" s="65" t="s">
        <v>393</v>
      </c>
      <c r="C259" s="66">
        <v>2598430651</v>
      </c>
      <c r="D259" s="66">
        <v>216000000</v>
      </c>
      <c r="E259" s="67">
        <v>19.958014245599472</v>
      </c>
      <c r="F259" s="67">
        <v>7.1075549307690427</v>
      </c>
      <c r="G259" s="66">
        <v>154.526747</v>
      </c>
      <c r="H259" s="67">
        <v>12.97</v>
      </c>
      <c r="I259" s="67">
        <v>-0.24697770358245738</v>
      </c>
      <c r="J259" s="66">
        <v>20464961</v>
      </c>
      <c r="K259" s="67">
        <v>137.2101319909674</v>
      </c>
      <c r="L259" s="67">
        <v>185.18518518518519</v>
      </c>
      <c r="M259" s="67">
        <v>71.540000000000006</v>
      </c>
      <c r="N259" s="68">
        <v>58.401626917072825</v>
      </c>
      <c r="O259" s="69">
        <v>801.09004828916727</v>
      </c>
      <c r="P259" s="68">
        <v>26.70300160963891</v>
      </c>
    </row>
    <row r="260" spans="1:16">
      <c r="A260" s="45" t="s">
        <v>331</v>
      </c>
      <c r="B260" s="45" t="s">
        <v>375</v>
      </c>
      <c r="C260" s="46">
        <v>868771214</v>
      </c>
      <c r="D260" s="46">
        <v>216733652</v>
      </c>
      <c r="E260" s="47">
        <v>37.622198031105064</v>
      </c>
      <c r="F260" s="47">
        <v>5.7862415740749951</v>
      </c>
      <c r="G260" s="46">
        <v>35.091225000000001</v>
      </c>
      <c r="H260" s="47">
        <v>30.3</v>
      </c>
      <c r="I260" s="47">
        <v>-1.0985852669395797</v>
      </c>
      <c r="J260" s="46">
        <v>-129725692</v>
      </c>
      <c r="K260" s="47">
        <v>-50.121217006111635</v>
      </c>
      <c r="L260" s="47">
        <v>184.55832599544809</v>
      </c>
      <c r="M260" s="47">
        <v>16.190000000000001</v>
      </c>
      <c r="N260" s="48">
        <v>90.850054184887682</v>
      </c>
      <c r="O260" s="49">
        <v>123.99999999999997</v>
      </c>
      <c r="P260" s="48">
        <v>4.133333333333332</v>
      </c>
    </row>
    <row r="261" spans="1:16">
      <c r="A261" s="40" t="s">
        <v>2</v>
      </c>
      <c r="B261" s="40" t="s">
        <v>255</v>
      </c>
      <c r="C261" s="41">
        <v>71378041000</v>
      </c>
      <c r="D261" s="41">
        <v>219801000</v>
      </c>
      <c r="E261" s="42">
        <v>2.3651898670218081</v>
      </c>
      <c r="F261" s="42">
        <v>3.2121183524035792E-2</v>
      </c>
      <c r="G261" s="41">
        <v>51.918782</v>
      </c>
      <c r="H261" s="42">
        <v>325.75</v>
      </c>
      <c r="I261" s="42">
        <v>14.82526479371387</v>
      </c>
      <c r="J261" s="41">
        <v>134970000</v>
      </c>
      <c r="K261" s="42">
        <v>545.55334518781956</v>
      </c>
      <c r="L261" s="42">
        <v>181.98279352687203</v>
      </c>
      <c r="M261" s="42">
        <v>23.62</v>
      </c>
      <c r="N261" s="43">
        <v>13.468949484215686</v>
      </c>
      <c r="O261" s="44">
        <v>2792.8849774730988</v>
      </c>
      <c r="P261" s="43">
        <v>93.096165915769959</v>
      </c>
    </row>
    <row r="262" spans="1:16">
      <c r="A262" s="40" t="s">
        <v>256</v>
      </c>
      <c r="B262" s="40" t="s">
        <v>255</v>
      </c>
      <c r="C262" s="41">
        <v>1748599456</v>
      </c>
      <c r="D262" s="41">
        <v>220000000</v>
      </c>
      <c r="E262" s="42">
        <v>58.366649016592</v>
      </c>
      <c r="F262" s="42">
        <v>33.162868759427269</v>
      </c>
      <c r="G262" s="41">
        <v>78.150914</v>
      </c>
      <c r="H262" s="42">
        <v>8.77</v>
      </c>
      <c r="I262" s="42">
        <v>-0.21023748861794364</v>
      </c>
      <c r="J262" s="41">
        <v>-145428477</v>
      </c>
      <c r="K262" s="42">
        <v>-12.10216895828456</v>
      </c>
      <c r="L262" s="42">
        <v>181.81818181818181</v>
      </c>
      <c r="M262" s="42">
        <v>35.520000000000003</v>
      </c>
      <c r="N262" s="43">
        <v>32.802736515063131</v>
      </c>
      <c r="O262" s="44">
        <v>244.8735390667506</v>
      </c>
      <c r="P262" s="43">
        <v>8.1624513022250191</v>
      </c>
    </row>
    <row r="263" spans="1:16">
      <c r="A263" s="30" t="s">
        <v>295</v>
      </c>
      <c r="B263" s="30" t="s">
        <v>357</v>
      </c>
      <c r="C263" s="31">
        <v>67808233000</v>
      </c>
      <c r="D263" s="31">
        <v>220000000</v>
      </c>
      <c r="E263" s="32">
        <v>2.8285192924956806</v>
      </c>
      <c r="F263" s="32">
        <v>8.0861043238870223E-2</v>
      </c>
      <c r="G263" s="31">
        <v>86.823064000000002</v>
      </c>
      <c r="H263" s="32">
        <v>162.9</v>
      </c>
      <c r="I263" s="32">
        <v>-5.9995164654599193</v>
      </c>
      <c r="J263" s="31">
        <v>564104000</v>
      </c>
      <c r="K263" s="32">
        <v>62.009842156765416</v>
      </c>
      <c r="L263" s="32">
        <v>181.81818181818181</v>
      </c>
      <c r="M263" s="32">
        <v>39.46</v>
      </c>
      <c r="N263" s="33">
        <v>52.323195234686352</v>
      </c>
      <c r="O263" s="34">
        <v>453.90220788896181</v>
      </c>
      <c r="P263" s="33">
        <v>15.130073596298727</v>
      </c>
    </row>
    <row r="264" spans="1:16">
      <c r="A264" t="s">
        <v>2172</v>
      </c>
      <c r="C264" s="14">
        <v>1462875619</v>
      </c>
      <c r="D264" s="14">
        <v>220000000</v>
      </c>
      <c r="E264" s="19">
        <v>0</v>
      </c>
      <c r="F264" s="19">
        <v>0</v>
      </c>
      <c r="G264" s="14">
        <v>0</v>
      </c>
      <c r="H264" s="19">
        <v>91.95</v>
      </c>
      <c r="I264" s="19">
        <v>0</v>
      </c>
      <c r="J264" s="14">
        <v>32030737</v>
      </c>
      <c r="K264" s="19">
        <v>625.02464429713245</v>
      </c>
      <c r="L264" s="19">
        <v>181.81818181818181</v>
      </c>
      <c r="M264" s="19">
        <v>0</v>
      </c>
      <c r="N264" s="20">
        <v>67.012892101572703</v>
      </c>
      <c r="O264" s="21">
        <v>0</v>
      </c>
      <c r="P264" s="24">
        <v>0</v>
      </c>
    </row>
    <row r="265" spans="1:16">
      <c r="A265" s="45" t="s">
        <v>483</v>
      </c>
      <c r="B265" s="45" t="s">
        <v>375</v>
      </c>
      <c r="C265" s="46">
        <v>6314823305</v>
      </c>
      <c r="D265" s="46">
        <v>221500000</v>
      </c>
      <c r="E265" s="47">
        <v>15.063972927027857</v>
      </c>
      <c r="F265" s="47">
        <v>1.1526933410129592</v>
      </c>
      <c r="G265" s="46">
        <v>44.275882000000003</v>
      </c>
      <c r="H265" s="47">
        <v>60</v>
      </c>
      <c r="I265" s="47">
        <v>3.1093121514632287</v>
      </c>
      <c r="J265" s="46">
        <v>-70180474</v>
      </c>
      <c r="K265" s="47">
        <v>-186.21276339626888</v>
      </c>
      <c r="L265" s="47">
        <v>180.58690744920995</v>
      </c>
      <c r="M265" s="47">
        <v>19.98</v>
      </c>
      <c r="N265" s="48">
        <v>27.47061773616468</v>
      </c>
      <c r="O265" s="49">
        <v>1910.450375345087</v>
      </c>
      <c r="P265" s="48">
        <v>63.681679178169567</v>
      </c>
    </row>
    <row r="266" spans="1:16">
      <c r="A266" s="45" t="s">
        <v>327</v>
      </c>
      <c r="B266" s="45" t="s">
        <v>375</v>
      </c>
      <c r="C266" s="46">
        <v>1614800897</v>
      </c>
      <c r="D266" s="46">
        <v>224000000</v>
      </c>
      <c r="E266" s="47">
        <v>19.245721676071408</v>
      </c>
      <c r="F266" s="47">
        <v>4.5220210705054997</v>
      </c>
      <c r="G266" s="46">
        <v>107.968583</v>
      </c>
      <c r="H266" s="47">
        <v>19.25</v>
      </c>
      <c r="I266" s="47">
        <v>1.1862394494699799</v>
      </c>
      <c r="J266" s="46">
        <v>-84056857</v>
      </c>
      <c r="K266" s="47">
        <v>-50.632395165572277</v>
      </c>
      <c r="L266" s="47">
        <v>178.57142857142858</v>
      </c>
      <c r="M266" s="47">
        <v>48.2</v>
      </c>
      <c r="N266" s="48">
        <v>75.060163807761711</v>
      </c>
      <c r="O266" s="49">
        <v>1923.7255913677159</v>
      </c>
      <c r="P266" s="48">
        <v>64.124186378923866</v>
      </c>
    </row>
    <row r="267" spans="1:16">
      <c r="A267" s="25" t="s">
        <v>764</v>
      </c>
      <c r="B267" s="25" t="s">
        <v>376</v>
      </c>
      <c r="C267" s="26">
        <v>2150114200</v>
      </c>
      <c r="D267" s="26">
        <v>225000000</v>
      </c>
      <c r="E267" s="27">
        <v>30.377212837562031</v>
      </c>
      <c r="F267" s="27">
        <v>6.4290397539813817</v>
      </c>
      <c r="G267" s="26">
        <v>59.967219999999998</v>
      </c>
      <c r="H267" s="27">
        <v>21.96</v>
      </c>
      <c r="I267" s="27">
        <v>3.0844999999999998</v>
      </c>
      <c r="J267" s="26">
        <v>97725147</v>
      </c>
      <c r="K267" s="27">
        <v>48.349888898094981</v>
      </c>
      <c r="L267" s="27">
        <v>177.77777777777777</v>
      </c>
      <c r="M267" s="27">
        <v>26.65</v>
      </c>
      <c r="N267" s="28">
        <v>34.891291556059734</v>
      </c>
      <c r="O267" s="29">
        <v>0</v>
      </c>
      <c r="P267" s="28">
        <v>0</v>
      </c>
    </row>
    <row r="268" spans="1:16">
      <c r="A268" s="25" t="s">
        <v>513</v>
      </c>
      <c r="B268" s="25" t="s">
        <v>353</v>
      </c>
      <c r="C268" s="26">
        <v>2452293810</v>
      </c>
      <c r="D268" s="26">
        <v>228600000</v>
      </c>
      <c r="E268" s="27">
        <v>53.845653446070457</v>
      </c>
      <c r="F268" s="27">
        <v>19.628774222102091</v>
      </c>
      <c r="G268" s="26">
        <v>61.006332999999998</v>
      </c>
      <c r="H268" s="27">
        <v>12.18</v>
      </c>
      <c r="I268" s="27">
        <v>-3.8758330819703701E-2</v>
      </c>
      <c r="J268" s="26">
        <v>-12902172</v>
      </c>
      <c r="K268" s="27">
        <v>-212.61536429680211</v>
      </c>
      <c r="L268" s="27">
        <v>174.97812773403325</v>
      </c>
      <c r="M268" s="27">
        <v>26.68</v>
      </c>
      <c r="N268" s="28">
        <v>45.152623224898072</v>
      </c>
      <c r="O268" s="29">
        <v>335.20172389515324</v>
      </c>
      <c r="P268" s="28">
        <v>11.173390796505108</v>
      </c>
    </row>
    <row r="269" spans="1:16">
      <c r="A269" s="65" t="s">
        <v>311</v>
      </c>
      <c r="B269" s="65" t="s">
        <v>608</v>
      </c>
      <c r="C269" s="66">
        <v>530578724</v>
      </c>
      <c r="D269" s="66">
        <v>240000000</v>
      </c>
      <c r="E269" s="67">
        <v>47.297196950541597</v>
      </c>
      <c r="F269" s="67">
        <v>39.414330792117994</v>
      </c>
      <c r="G269" s="66">
        <v>148.650609</v>
      </c>
      <c r="H269" s="67">
        <v>5.69</v>
      </c>
      <c r="I269" s="67">
        <v>-8.9792010711412296E-2</v>
      </c>
      <c r="J269" s="66">
        <v>-38865072</v>
      </c>
      <c r="K269" s="67">
        <v>-30.876052410246402</v>
      </c>
      <c r="L269" s="67">
        <v>166.66666666666666</v>
      </c>
      <c r="M269" s="67">
        <v>61.93</v>
      </c>
      <c r="N269" s="68">
        <v>64.55549327548492</v>
      </c>
      <c r="O269" s="69">
        <v>924.34070370189556</v>
      </c>
      <c r="P269" s="68">
        <v>30.811356790063186</v>
      </c>
    </row>
    <row r="270" spans="1:16">
      <c r="A270" s="80" t="s">
        <v>148</v>
      </c>
      <c r="B270" s="80" t="s">
        <v>352</v>
      </c>
      <c r="C270" s="81">
        <v>4993766474</v>
      </c>
      <c r="D270" s="81">
        <v>240000000</v>
      </c>
      <c r="E270" s="82">
        <v>47.324190867548012</v>
      </c>
      <c r="F270" s="82">
        <v>15.168009893444875</v>
      </c>
      <c r="G270" s="81">
        <v>64.982984999999999</v>
      </c>
      <c r="H270" s="82">
        <v>13.01</v>
      </c>
      <c r="I270" s="82">
        <v>-0.39174310425607395</v>
      </c>
      <c r="J270" s="81">
        <v>176132643</v>
      </c>
      <c r="K270" s="82">
        <v>17.713922569140124</v>
      </c>
      <c r="L270" s="82">
        <v>166.66666666666666</v>
      </c>
      <c r="M270" s="82">
        <v>27.07</v>
      </c>
      <c r="N270" s="83">
        <v>51.931056841488555</v>
      </c>
      <c r="O270" s="84">
        <v>516.31910939221871</v>
      </c>
      <c r="P270" s="83">
        <v>17.210636979740624</v>
      </c>
    </row>
    <row r="271" spans="1:16">
      <c r="A271" s="55" t="s">
        <v>139</v>
      </c>
      <c r="B271" s="55" t="s">
        <v>233</v>
      </c>
      <c r="C271" s="56">
        <v>791994006</v>
      </c>
      <c r="D271" s="56">
        <v>240000000</v>
      </c>
      <c r="E271" s="57">
        <v>80.899551234009394</v>
      </c>
      <c r="F271" s="57">
        <v>112.36048782501305</v>
      </c>
      <c r="G271" s="56">
        <v>150.75718000000001</v>
      </c>
      <c r="H271" s="57">
        <v>3.28</v>
      </c>
      <c r="I271" s="57">
        <v>-0.13654280653518924</v>
      </c>
      <c r="J271" s="56">
        <v>8495887</v>
      </c>
      <c r="K271" s="57">
        <v>84.746889877419505</v>
      </c>
      <c r="L271" s="57">
        <v>166.66666666666666</v>
      </c>
      <c r="M271" s="57">
        <v>62.81</v>
      </c>
      <c r="N271" s="58">
        <v>64.998975507398299</v>
      </c>
      <c r="O271" s="59">
        <v>68.907985420776953</v>
      </c>
      <c r="P271" s="58">
        <v>2.2969328473592316</v>
      </c>
    </row>
    <row r="272" spans="1:16">
      <c r="A272" s="35" t="s">
        <v>9</v>
      </c>
      <c r="B272" s="35" t="s">
        <v>200</v>
      </c>
      <c r="C272" s="36">
        <v>19691212171</v>
      </c>
      <c r="D272" s="36">
        <v>240303646</v>
      </c>
      <c r="E272" s="37">
        <v>2.9734481888041917</v>
      </c>
      <c r="F272" s="37">
        <v>0.22095914885032222</v>
      </c>
      <c r="G272" s="36">
        <v>239.36703</v>
      </c>
      <c r="H272" s="37">
        <v>56.2</v>
      </c>
      <c r="I272" s="37">
        <v>4.5132125432652686</v>
      </c>
      <c r="J272" s="36">
        <v>5168746</v>
      </c>
      <c r="K272" s="37">
        <v>2603.533657099807</v>
      </c>
      <c r="L272" s="37">
        <v>166.45606783677349</v>
      </c>
      <c r="M272" s="37">
        <v>99.61</v>
      </c>
      <c r="N272" s="38">
        <v>33.840898578320015</v>
      </c>
      <c r="O272" s="39">
        <v>2716.1554362912834</v>
      </c>
      <c r="P272" s="38">
        <v>90.53851454304278</v>
      </c>
    </row>
    <row r="273" spans="1:16">
      <c r="A273" s="45" t="s">
        <v>383</v>
      </c>
      <c r="B273" s="45" t="s">
        <v>375</v>
      </c>
      <c r="C273" s="46">
        <v>1693692129</v>
      </c>
      <c r="D273" s="46">
        <v>241875000</v>
      </c>
      <c r="E273" s="47">
        <v>45.676596910138656</v>
      </c>
      <c r="F273" s="47">
        <v>31.473968585797522</v>
      </c>
      <c r="G273" s="46">
        <v>141.93746899999999</v>
      </c>
      <c r="H273" s="47">
        <v>6.17</v>
      </c>
      <c r="I273" s="47">
        <v>-2.6181551532340031E-2</v>
      </c>
      <c r="J273" s="46">
        <v>81478670</v>
      </c>
      <c r="K273" s="47">
        <v>17.811410029152416</v>
      </c>
      <c r="L273" s="47">
        <v>165.37467700258398</v>
      </c>
      <c r="M273" s="47">
        <v>58.68</v>
      </c>
      <c r="N273" s="48">
        <v>11.060393314571574</v>
      </c>
      <c r="O273" s="49">
        <v>535.81942037010572</v>
      </c>
      <c r="P273" s="48">
        <v>17.860647345670191</v>
      </c>
    </row>
    <row r="274" spans="1:16">
      <c r="A274" s="70" t="s">
        <v>223</v>
      </c>
      <c r="B274" s="70" t="s">
        <v>221</v>
      </c>
      <c r="C274" s="71">
        <v>28485883551</v>
      </c>
      <c r="D274" s="71">
        <v>241920000</v>
      </c>
      <c r="E274" s="72">
        <v>0.90032590080507591</v>
      </c>
      <c r="F274" s="72">
        <v>1.6993539900074062E-2</v>
      </c>
      <c r="G274" s="71">
        <v>199.069242</v>
      </c>
      <c r="H274" s="72">
        <v>223.2</v>
      </c>
      <c r="I274" s="72">
        <v>-0.74940017780986068</v>
      </c>
      <c r="J274" s="71">
        <v>195144717</v>
      </c>
      <c r="K274" s="72">
        <v>271.4932836229433</v>
      </c>
      <c r="L274" s="72">
        <v>165.34391534391534</v>
      </c>
      <c r="M274" s="72">
        <v>82.28</v>
      </c>
      <c r="N274" s="73">
        <v>5.3348550683884595</v>
      </c>
      <c r="O274" s="74">
        <v>874.77746774098887</v>
      </c>
      <c r="P274" s="73">
        <v>29.159248924699629</v>
      </c>
    </row>
    <row r="275" spans="1:16">
      <c r="A275" s="85" t="s">
        <v>443</v>
      </c>
      <c r="B275" s="85" t="s">
        <v>607</v>
      </c>
      <c r="C275" s="86">
        <v>9403353877</v>
      </c>
      <c r="D275" s="86">
        <v>244750000</v>
      </c>
      <c r="E275" s="87">
        <v>39.485807600379871</v>
      </c>
      <c r="F275" s="87">
        <v>8.0665592646332733</v>
      </c>
      <c r="G275" s="86">
        <v>49.484341999999998</v>
      </c>
      <c r="H275" s="87">
        <v>20.48</v>
      </c>
      <c r="I275" s="87">
        <v>-0.25144574548413345</v>
      </c>
      <c r="J275" s="86">
        <v>1286101</v>
      </c>
      <c r="K275" s="87">
        <v>3806.0774387081574</v>
      </c>
      <c r="L275" s="87">
        <v>163.43207354443311</v>
      </c>
      <c r="M275" s="87">
        <v>20.21</v>
      </c>
      <c r="N275" s="88">
        <v>38.207450650754851</v>
      </c>
      <c r="O275" s="89">
        <v>178.36249561631752</v>
      </c>
      <c r="P275" s="88">
        <v>5.9454165205439171</v>
      </c>
    </row>
    <row r="276" spans="1:16">
      <c r="A276" s="55" t="s">
        <v>234</v>
      </c>
      <c r="B276" s="55" t="s">
        <v>233</v>
      </c>
      <c r="C276" s="56">
        <v>7583767231</v>
      </c>
      <c r="D276" s="56">
        <v>244800000</v>
      </c>
      <c r="E276" s="57">
        <v>21.373650343963845</v>
      </c>
      <c r="F276" s="57">
        <v>5.1359213629286442</v>
      </c>
      <c r="G276" s="56">
        <v>106.89830000000001</v>
      </c>
      <c r="H276" s="57">
        <v>17.510000000000002</v>
      </c>
      <c r="I276" s="57">
        <v>-0.22747841653513132</v>
      </c>
      <c r="J276" s="56">
        <v>116949644</v>
      </c>
      <c r="K276" s="57">
        <v>35.584546114565342</v>
      </c>
      <c r="L276" s="57">
        <v>163.3986928104575</v>
      </c>
      <c r="M276" s="57">
        <v>43.66</v>
      </c>
      <c r="N276" s="58">
        <v>44.477585415830973</v>
      </c>
      <c r="O276" s="59">
        <v>721.78792065110611</v>
      </c>
      <c r="P276" s="58">
        <v>24.059597355036871</v>
      </c>
    </row>
    <row r="277" spans="1:16">
      <c r="A277" s="40" t="s">
        <v>382</v>
      </c>
      <c r="B277" s="40" t="s">
        <v>255</v>
      </c>
      <c r="C277" s="41">
        <v>237921423</v>
      </c>
      <c r="D277" s="41">
        <v>249999992</v>
      </c>
      <c r="E277" s="42">
        <v>50.792975179378601</v>
      </c>
      <c r="F277" s="42">
        <v>50.792976804753856</v>
      </c>
      <c r="G277" s="41">
        <v>187.95273599999999</v>
      </c>
      <c r="H277" s="42">
        <v>4.1900000000000004</v>
      </c>
      <c r="I277" s="42">
        <v>-6.6548053838112686E-2</v>
      </c>
      <c r="J277" s="41">
        <v>5215990</v>
      </c>
      <c r="K277" s="42">
        <v>191.71815283388196</v>
      </c>
      <c r="L277" s="42">
        <v>160.00000512000017</v>
      </c>
      <c r="M277" s="42">
        <v>75.180000000000007</v>
      </c>
      <c r="N277" s="43">
        <v>64.053572469279288</v>
      </c>
      <c r="O277" s="44">
        <v>253.62232093314469</v>
      </c>
      <c r="P277" s="43">
        <v>8.4540773644381559</v>
      </c>
    </row>
    <row r="278" spans="1:16">
      <c r="A278" s="35" t="s">
        <v>209</v>
      </c>
      <c r="B278" s="35" t="s">
        <v>208</v>
      </c>
      <c r="C278" s="36">
        <v>22394326381</v>
      </c>
      <c r="D278" s="36">
        <v>250000000</v>
      </c>
      <c r="E278" s="37">
        <v>7.6600287729830789</v>
      </c>
      <c r="F278" s="37">
        <v>0.25533429243276928</v>
      </c>
      <c r="G278" s="36">
        <v>43.649664999999999</v>
      </c>
      <c r="H278" s="37">
        <v>119.7</v>
      </c>
      <c r="I278" s="37">
        <v>1.4084112913694469</v>
      </c>
      <c r="J278" s="36">
        <v>438581833</v>
      </c>
      <c r="K278" s="37">
        <v>68.402286056385748</v>
      </c>
      <c r="L278" s="37">
        <v>160</v>
      </c>
      <c r="M278" s="37">
        <v>17.45</v>
      </c>
      <c r="N278" s="38">
        <v>26.30437637555308</v>
      </c>
      <c r="O278" s="39">
        <v>1952.3030193404718</v>
      </c>
      <c r="P278" s="38">
        <v>65.076767311349059</v>
      </c>
    </row>
    <row r="279" spans="1:16">
      <c r="A279" s="45" t="s">
        <v>326</v>
      </c>
      <c r="B279" s="45" t="s">
        <v>375</v>
      </c>
      <c r="C279" s="46">
        <v>15862084113</v>
      </c>
      <c r="D279" s="46">
        <v>252000000</v>
      </c>
      <c r="E279" s="47">
        <v>23.578707129689853</v>
      </c>
      <c r="F279" s="47">
        <v>2.0792510696375532</v>
      </c>
      <c r="G279" s="46">
        <v>36.397486000000001</v>
      </c>
      <c r="H279" s="47">
        <v>46.62</v>
      </c>
      <c r="I279" s="47">
        <v>-1.2790460759450966</v>
      </c>
      <c r="J279" s="46">
        <v>-270919855</v>
      </c>
      <c r="K279" s="47">
        <v>-41.857397273448271</v>
      </c>
      <c r="L279" s="47">
        <v>158.73015873015873</v>
      </c>
      <c r="M279" s="47">
        <v>14.44</v>
      </c>
      <c r="N279" s="48">
        <v>61.680934576299535</v>
      </c>
      <c r="O279" s="49">
        <v>411.12504179855648</v>
      </c>
      <c r="P279" s="48">
        <v>13.704168059951883</v>
      </c>
    </row>
    <row r="280" spans="1:16">
      <c r="A280" s="30" t="s">
        <v>99</v>
      </c>
      <c r="B280" s="30" t="s">
        <v>349</v>
      </c>
      <c r="C280" s="31">
        <v>659872586</v>
      </c>
      <c r="D280" s="31">
        <v>252208000</v>
      </c>
      <c r="E280" s="32">
        <v>97.651279485027672</v>
      </c>
      <c r="F280" s="32">
        <v>387.1854956425953</v>
      </c>
      <c r="G280" s="31">
        <v>192.870518</v>
      </c>
      <c r="H280" s="32">
        <v>2.09</v>
      </c>
      <c r="I280" s="32">
        <v>-7.6538032142108747E-2</v>
      </c>
      <c r="J280" s="31">
        <v>-24015799</v>
      </c>
      <c r="K280" s="32">
        <v>-10.50175344988522</v>
      </c>
      <c r="L280" s="32">
        <v>158.59925141153334</v>
      </c>
      <c r="M280" s="32">
        <v>77.709999999999994</v>
      </c>
      <c r="N280" s="33">
        <v>14.838191439146849</v>
      </c>
      <c r="O280" s="34">
        <v>532.01215972559282</v>
      </c>
      <c r="P280" s="33">
        <v>17.733738657519762</v>
      </c>
    </row>
    <row r="281" spans="1:16">
      <c r="A281" s="30" t="s">
        <v>112</v>
      </c>
      <c r="B281" s="30" t="s">
        <v>349</v>
      </c>
      <c r="C281" s="31">
        <v>16362685066</v>
      </c>
      <c r="D281" s="31">
        <v>255600000</v>
      </c>
      <c r="E281" s="32">
        <v>11.384334221684806</v>
      </c>
      <c r="F281" s="32">
        <v>0.92790934905490408</v>
      </c>
      <c r="G281" s="31">
        <v>71.434415000000001</v>
      </c>
      <c r="H281" s="32">
        <v>49.2</v>
      </c>
      <c r="I281" s="32">
        <v>0.96767310911210547</v>
      </c>
      <c r="J281" s="31">
        <v>772128556</v>
      </c>
      <c r="K281" s="32">
        <v>15.88958199339023</v>
      </c>
      <c r="L281" s="32">
        <v>156.49452269170578</v>
      </c>
      <c r="M281" s="32">
        <v>27.94</v>
      </c>
      <c r="N281" s="33">
        <v>0.29037932706189135</v>
      </c>
      <c r="O281" s="34">
        <v>2505.5427804778824</v>
      </c>
      <c r="P281" s="33">
        <v>83.518092682596077</v>
      </c>
    </row>
    <row r="282" spans="1:16">
      <c r="A282" s="75" t="s">
        <v>746</v>
      </c>
      <c r="B282" s="75" t="s">
        <v>350</v>
      </c>
      <c r="C282" s="76">
        <v>13909963000</v>
      </c>
      <c r="D282" s="76">
        <v>259786000</v>
      </c>
      <c r="E282" s="77">
        <v>4.3612055524775295</v>
      </c>
      <c r="F282" s="77">
        <v>0.15988271491141351</v>
      </c>
      <c r="G282" s="76">
        <v>87.197725000000005</v>
      </c>
      <c r="H282" s="77">
        <v>105.2</v>
      </c>
      <c r="I282" s="77">
        <v>2.88831709970475</v>
      </c>
      <c r="J282" s="76">
        <v>1314132000</v>
      </c>
      <c r="K282" s="77">
        <v>20.757070066020766</v>
      </c>
      <c r="L282" s="77">
        <v>153.97288537488549</v>
      </c>
      <c r="M282" s="77">
        <v>33.56</v>
      </c>
      <c r="N282" s="78">
        <v>17.409860517438041</v>
      </c>
      <c r="O282" s="79">
        <v>1938.9298803003787</v>
      </c>
      <c r="P282" s="78">
        <v>64.630996010012623</v>
      </c>
    </row>
    <row r="283" spans="1:16">
      <c r="A283" s="111" t="s">
        <v>373</v>
      </c>
      <c r="B283" s="111" t="s">
        <v>680</v>
      </c>
      <c r="C283" s="112">
        <v>1298730000</v>
      </c>
      <c r="D283" s="112">
        <v>259875000</v>
      </c>
      <c r="E283" s="113">
        <v>17.760564238917418</v>
      </c>
      <c r="F283" s="113">
        <v>2.2780906511357921</v>
      </c>
      <c r="G283" s="112">
        <v>71.729606000000004</v>
      </c>
      <c r="H283" s="113">
        <v>31.4</v>
      </c>
      <c r="I283" s="113">
        <v>0.26636519360609157</v>
      </c>
      <c r="J283" s="112">
        <v>-35004000</v>
      </c>
      <c r="K283" s="113">
        <v>-222.72454576619816</v>
      </c>
      <c r="L283" s="113">
        <v>153.92015392015392</v>
      </c>
      <c r="M283" s="113">
        <v>27.6</v>
      </c>
      <c r="N283" s="114">
        <v>63.914985035081152</v>
      </c>
      <c r="O283" s="115">
        <v>525.57088056192276</v>
      </c>
      <c r="P283" s="114">
        <v>17.519029352064091</v>
      </c>
    </row>
    <row r="284" spans="1:16">
      <c r="A284" s="65" t="s">
        <v>512</v>
      </c>
      <c r="B284" s="65" t="s">
        <v>608</v>
      </c>
      <c r="C284" s="66">
        <v>24772686000</v>
      </c>
      <c r="D284" s="66">
        <v>261292000</v>
      </c>
      <c r="E284" s="67">
        <v>2.6599720907871744</v>
      </c>
      <c r="F284" s="67">
        <v>4.3879632530074271E-2</v>
      </c>
      <c r="G284" s="66">
        <v>62.8855</v>
      </c>
      <c r="H284" s="67">
        <v>239.2</v>
      </c>
      <c r="I284" s="67">
        <v>-3.0029397186716835</v>
      </c>
      <c r="J284" s="66">
        <v>224412000</v>
      </c>
      <c r="K284" s="67">
        <v>270.1270163805857</v>
      </c>
      <c r="L284" s="67">
        <v>153.08543698237986</v>
      </c>
      <c r="M284" s="67">
        <v>24.06</v>
      </c>
      <c r="N284" s="68">
        <v>38.835752569274149</v>
      </c>
      <c r="O284" s="69">
        <v>739.931316909776</v>
      </c>
      <c r="P284" s="68">
        <v>24.664377230325865</v>
      </c>
    </row>
    <row r="285" spans="1:16">
      <c r="A285" s="30" t="s">
        <v>380</v>
      </c>
      <c r="B285" s="30" t="s">
        <v>605</v>
      </c>
      <c r="C285" s="31">
        <v>4751651642</v>
      </c>
      <c r="D285" s="31">
        <v>262500000</v>
      </c>
      <c r="E285" s="32">
        <v>61.098283653746101</v>
      </c>
      <c r="F285" s="32">
        <v>33.250766614283592</v>
      </c>
      <c r="G285" s="31">
        <v>75.351630999999998</v>
      </c>
      <c r="H285" s="32">
        <v>8.69</v>
      </c>
      <c r="I285" s="32">
        <v>-6.4462097715341429</v>
      </c>
      <c r="J285" s="31">
        <v>-20576283</v>
      </c>
      <c r="K285" s="32">
        <v>-89.301843292104792</v>
      </c>
      <c r="L285" s="32">
        <v>152.38095238095238</v>
      </c>
      <c r="M285" s="32">
        <v>28.7</v>
      </c>
      <c r="N285" s="33">
        <v>67.709360458601765</v>
      </c>
      <c r="O285" s="34">
        <v>470</v>
      </c>
      <c r="P285" s="33">
        <v>15.666666666666666</v>
      </c>
    </row>
    <row r="286" spans="1:16">
      <c r="A286" s="70" t="s">
        <v>21</v>
      </c>
      <c r="B286" s="70" t="s">
        <v>221</v>
      </c>
      <c r="C286" s="71">
        <v>6280910429</v>
      </c>
      <c r="D286" s="71">
        <v>263340000</v>
      </c>
      <c r="E286" s="72">
        <v>116.41328392844366</v>
      </c>
      <c r="F286" s="72">
        <v>63.152081463639433</v>
      </c>
      <c r="G286" s="71">
        <v>48.209040000000002</v>
      </c>
      <c r="H286" s="72">
        <v>7.13</v>
      </c>
      <c r="I286" s="72">
        <v>-9.4852661001159078E-2</v>
      </c>
      <c r="J286" s="71">
        <v>-94693699</v>
      </c>
      <c r="K286" s="72">
        <v>-19.466765154036278</v>
      </c>
      <c r="L286" s="72">
        <v>151.89488873699401</v>
      </c>
      <c r="M286" s="72">
        <v>18.3</v>
      </c>
      <c r="N286" s="73">
        <v>14.753632742616743</v>
      </c>
      <c r="O286" s="74">
        <v>308.98619526307289</v>
      </c>
      <c r="P286" s="73">
        <v>10.29953984210243</v>
      </c>
    </row>
    <row r="287" spans="1:16">
      <c r="A287" s="55" t="s">
        <v>629</v>
      </c>
      <c r="B287" s="55" t="s">
        <v>233</v>
      </c>
      <c r="C287" s="56">
        <v>7118953178</v>
      </c>
      <c r="D287" s="56">
        <v>263980843</v>
      </c>
      <c r="E287" s="57">
        <v>4.5843359220479272</v>
      </c>
      <c r="F287" s="57">
        <v>8.8153141934831494E-2</v>
      </c>
      <c r="G287" s="56">
        <v>46.937992000000001</v>
      </c>
      <c r="H287" s="57">
        <v>185.9</v>
      </c>
      <c r="I287" s="57">
        <v>6.2857503852825403E-2</v>
      </c>
      <c r="J287" s="56">
        <v>576150738</v>
      </c>
      <c r="K287" s="57">
        <v>90.261493461803042</v>
      </c>
      <c r="L287" s="57">
        <v>151.52614691816859</v>
      </c>
      <c r="M287" s="57">
        <v>17.78</v>
      </c>
      <c r="N287" s="58">
        <v>57.822747615117571</v>
      </c>
      <c r="O287" s="59">
        <v>1264.872257913871</v>
      </c>
      <c r="P287" s="58">
        <v>42.16240859712903</v>
      </c>
    </row>
    <row r="288" spans="1:16">
      <c r="A288" s="55" t="s">
        <v>138</v>
      </c>
      <c r="B288" s="55" t="s">
        <v>233</v>
      </c>
      <c r="C288" s="56">
        <v>1535118620</v>
      </c>
      <c r="D288" s="56">
        <v>264000000</v>
      </c>
      <c r="E288" s="57">
        <v>57.06099776153129</v>
      </c>
      <c r="F288" s="57">
        <v>19.649103912373032</v>
      </c>
      <c r="G288" s="56">
        <v>59.070202000000002</v>
      </c>
      <c r="H288" s="57">
        <v>11.87</v>
      </c>
      <c r="I288" s="57">
        <v>8.7894347311545218E-2</v>
      </c>
      <c r="J288" s="56">
        <v>-72765098</v>
      </c>
      <c r="K288" s="57">
        <v>-39.909243302331568</v>
      </c>
      <c r="L288" s="57">
        <v>151.5151515151515</v>
      </c>
      <c r="M288" s="57">
        <v>22.37</v>
      </c>
      <c r="N288" s="58">
        <v>52.184217437209142</v>
      </c>
      <c r="O288" s="59">
        <v>430.0417661964201</v>
      </c>
      <c r="P288" s="58">
        <v>14.334725539880671</v>
      </c>
    </row>
    <row r="289" spans="1:16">
      <c r="A289" s="25" t="s">
        <v>105</v>
      </c>
      <c r="B289" s="25" t="s">
        <v>376</v>
      </c>
      <c r="C289" s="26">
        <v>2277044993</v>
      </c>
      <c r="D289" s="26">
        <v>265000000</v>
      </c>
      <c r="E289" s="27">
        <v>1.7467389257625476</v>
      </c>
      <c r="F289" s="27">
        <v>3.3459226621253668E-2</v>
      </c>
      <c r="G289" s="26">
        <v>112.25637500000001</v>
      </c>
      <c r="H289" s="27">
        <v>204</v>
      </c>
      <c r="I289" s="27">
        <v>20.488884221201715</v>
      </c>
      <c r="J289" s="26">
        <v>-401833475</v>
      </c>
      <c r="K289" s="27">
        <v>-129.91700106617549</v>
      </c>
      <c r="L289" s="27">
        <v>150.9433962264151</v>
      </c>
      <c r="M289" s="27">
        <v>42.36</v>
      </c>
      <c r="N289" s="28">
        <v>81.649200607338003</v>
      </c>
      <c r="O289" s="29">
        <v>3000</v>
      </c>
      <c r="P289" s="28">
        <v>100</v>
      </c>
    </row>
    <row r="290" spans="1:16">
      <c r="A290" s="35" t="s">
        <v>521</v>
      </c>
      <c r="B290" s="35" t="s">
        <v>200</v>
      </c>
      <c r="C290" s="36">
        <v>4605953109</v>
      </c>
      <c r="D290" s="36">
        <v>265000000</v>
      </c>
      <c r="E290" s="37">
        <v>10.102576000290146</v>
      </c>
      <c r="F290" s="37">
        <v>0.88657972797631823</v>
      </c>
      <c r="G290" s="36">
        <v>85.702517999999998</v>
      </c>
      <c r="H290" s="37">
        <v>46.2</v>
      </c>
      <c r="I290" s="37">
        <v>-7.0385671435146824</v>
      </c>
      <c r="J290" s="36">
        <v>481101194</v>
      </c>
      <c r="K290" s="37">
        <v>23.685245728157557</v>
      </c>
      <c r="L290" s="37">
        <v>150.9433962264151</v>
      </c>
      <c r="M290" s="37">
        <v>32.340000000000003</v>
      </c>
      <c r="N290" s="38">
        <v>71.885404838781412</v>
      </c>
      <c r="O290" s="39">
        <v>817.46998868365108</v>
      </c>
      <c r="P290" s="38">
        <v>27.248999622788368</v>
      </c>
    </row>
    <row r="291" spans="1:16">
      <c r="A291" s="101" t="s">
        <v>650</v>
      </c>
      <c r="B291" s="101" t="s">
        <v>696</v>
      </c>
      <c r="C291" s="102">
        <v>8057302670</v>
      </c>
      <c r="D291" s="102">
        <v>268000000</v>
      </c>
      <c r="E291" s="103">
        <v>17.434423831903366</v>
      </c>
      <c r="F291" s="103">
        <v>2.0985103312353597</v>
      </c>
      <c r="G291" s="102">
        <v>72.488142999999994</v>
      </c>
      <c r="H291" s="103">
        <v>31.66</v>
      </c>
      <c r="I291" s="103">
        <v>-1.5867318007918598</v>
      </c>
      <c r="J291" s="102">
        <v>-178534898</v>
      </c>
      <c r="K291" s="103">
        <v>-46.534319581597991</v>
      </c>
      <c r="L291" s="103">
        <v>149.25373134328359</v>
      </c>
      <c r="M291" s="103">
        <v>27.04</v>
      </c>
      <c r="N291" s="104">
        <v>0.22537048400226301</v>
      </c>
      <c r="O291" s="105">
        <v>809.842942773652</v>
      </c>
      <c r="P291" s="104">
        <v>26.994764759121733</v>
      </c>
    </row>
    <row r="292" spans="1:16">
      <c r="A292" s="55" t="s">
        <v>160</v>
      </c>
      <c r="B292" s="55" t="s">
        <v>233</v>
      </c>
      <c r="C292" s="56">
        <v>1300173375</v>
      </c>
      <c r="D292" s="56">
        <v>270000000</v>
      </c>
      <c r="E292" s="57">
        <v>33.543733888368081</v>
      </c>
      <c r="F292" s="57">
        <v>31.059012859600074</v>
      </c>
      <c r="G292" s="56">
        <v>253.18759900000001</v>
      </c>
      <c r="H292" s="57">
        <v>4.71</v>
      </c>
      <c r="I292" s="57">
        <v>7.9327513551749718E-2</v>
      </c>
      <c r="J292" s="56">
        <v>-34355927</v>
      </c>
      <c r="K292" s="57">
        <v>-31.43562390268206</v>
      </c>
      <c r="L292" s="57">
        <v>148.14814814814815</v>
      </c>
      <c r="M292" s="57">
        <v>93.77</v>
      </c>
      <c r="N292" s="58">
        <v>48.800290493695904</v>
      </c>
      <c r="O292" s="59">
        <v>2157.0674100741599</v>
      </c>
      <c r="P292" s="58">
        <v>71.902247002471995</v>
      </c>
    </row>
    <row r="293" spans="1:16">
      <c r="A293" s="40" t="s">
        <v>260</v>
      </c>
      <c r="B293" s="40" t="s">
        <v>255</v>
      </c>
      <c r="C293" s="41">
        <v>2324346355</v>
      </c>
      <c r="D293" s="41">
        <v>270000000</v>
      </c>
      <c r="E293" s="42">
        <v>221.84508557674178</v>
      </c>
      <c r="F293" s="42">
        <v>410.82423254952181</v>
      </c>
      <c r="G293" s="41">
        <v>68.060782000000003</v>
      </c>
      <c r="H293" s="42">
        <v>2.65</v>
      </c>
      <c r="I293" s="42">
        <v>-2.3297237560059525E-2</v>
      </c>
      <c r="J293" s="41">
        <v>120604000</v>
      </c>
      <c r="K293" s="42">
        <v>4.4774634340486221</v>
      </c>
      <c r="L293" s="42">
        <v>148.14814814814815</v>
      </c>
      <c r="M293" s="42">
        <v>25.2</v>
      </c>
      <c r="N293" s="43">
        <v>86.921853000663617</v>
      </c>
      <c r="O293" s="44">
        <v>330.9123823750142</v>
      </c>
      <c r="P293" s="43">
        <v>11.030412745833807</v>
      </c>
    </row>
    <row r="294" spans="1:16">
      <c r="A294" s="80" t="s">
        <v>637</v>
      </c>
      <c r="B294" s="80" t="s">
        <v>352</v>
      </c>
      <c r="C294" s="81">
        <v>5401140707</v>
      </c>
      <c r="D294" s="81">
        <v>273000000</v>
      </c>
      <c r="E294" s="82">
        <v>27.452048244537043</v>
      </c>
      <c r="F294" s="82">
        <v>4.0222781310676989</v>
      </c>
      <c r="G294" s="81">
        <v>57.282293000000003</v>
      </c>
      <c r="H294" s="82">
        <v>25.44</v>
      </c>
      <c r="I294" s="82">
        <v>-1.1534227555900785</v>
      </c>
      <c r="J294" s="81">
        <v>66358096</v>
      </c>
      <c r="K294" s="82">
        <v>102.85105226647853</v>
      </c>
      <c r="L294" s="82">
        <v>146.52014652014651</v>
      </c>
      <c r="M294" s="82">
        <v>20.98</v>
      </c>
      <c r="N294" s="83">
        <v>48.971468798409411</v>
      </c>
      <c r="O294" s="84">
        <v>404.61145737141618</v>
      </c>
      <c r="P294" s="83">
        <v>13.487048579047206</v>
      </c>
    </row>
    <row r="295" spans="1:16">
      <c r="A295" s="55" t="s">
        <v>766</v>
      </c>
      <c r="B295" s="55" t="s">
        <v>233</v>
      </c>
      <c r="C295" s="56">
        <v>5199468670</v>
      </c>
      <c r="D295" s="56">
        <v>273350000</v>
      </c>
      <c r="E295" s="57">
        <v>18.355812932606359</v>
      </c>
      <c r="F295" s="57">
        <v>1.7671399625125257</v>
      </c>
      <c r="G295" s="56">
        <v>54.497838000000002</v>
      </c>
      <c r="H295" s="57">
        <v>40</v>
      </c>
      <c r="I295" s="57">
        <v>15.1214</v>
      </c>
      <c r="J295" s="56">
        <v>13511423</v>
      </c>
      <c r="K295" s="57">
        <v>768.77912859363516</v>
      </c>
      <c r="L295" s="57">
        <v>146.33254069873789</v>
      </c>
      <c r="M295" s="57">
        <v>19.93</v>
      </c>
      <c r="N295" s="58">
        <v>50.381943776062975</v>
      </c>
      <c r="O295" s="59">
        <v>0</v>
      </c>
      <c r="P295" s="58">
        <v>0</v>
      </c>
    </row>
    <row r="296" spans="1:16">
      <c r="A296" s="40" t="s">
        <v>117</v>
      </c>
      <c r="B296" s="40" t="s">
        <v>255</v>
      </c>
      <c r="C296" s="41">
        <v>2298735475</v>
      </c>
      <c r="D296" s="41">
        <v>275000000</v>
      </c>
      <c r="E296" s="42">
        <v>104.68384986634818</v>
      </c>
      <c r="F296" s="42">
        <v>380.66854496853887</v>
      </c>
      <c r="G296" s="41">
        <v>231.60181800000001</v>
      </c>
      <c r="H296" s="42">
        <v>1.65</v>
      </c>
      <c r="I296" s="42">
        <v>-6.2560982006220733E-2</v>
      </c>
      <c r="J296" s="41">
        <v>16935617</v>
      </c>
      <c r="K296" s="42">
        <v>16.237967592205234</v>
      </c>
      <c r="L296" s="42">
        <v>145.45454545454547</v>
      </c>
      <c r="M296" s="42">
        <v>84.21</v>
      </c>
      <c r="N296" s="43">
        <v>74.905061634829337</v>
      </c>
      <c r="O296" s="44">
        <v>346.16988251854377</v>
      </c>
      <c r="P296" s="43">
        <v>11.538996083951458</v>
      </c>
    </row>
    <row r="297" spans="1:16">
      <c r="A297" s="75" t="s">
        <v>665</v>
      </c>
      <c r="B297" s="75" t="s">
        <v>350</v>
      </c>
      <c r="C297" s="76">
        <v>1571604579</v>
      </c>
      <c r="D297" s="76">
        <v>275000000</v>
      </c>
      <c r="E297" s="77">
        <v>24.242242425606054</v>
      </c>
      <c r="F297" s="77">
        <v>12.593372688626522</v>
      </c>
      <c r="G297" s="76">
        <v>204.47359800000001</v>
      </c>
      <c r="H297" s="77">
        <v>8.07</v>
      </c>
      <c r="I297" s="77">
        <v>-0.19977269696053668</v>
      </c>
      <c r="J297" s="76">
        <v>-81499033</v>
      </c>
      <c r="K297" s="77">
        <v>-23.619912152822721</v>
      </c>
      <c r="L297" s="77">
        <v>145.45454545454547</v>
      </c>
      <c r="M297" s="77">
        <v>74.349999999999994</v>
      </c>
      <c r="N297" s="78">
        <v>11.176025024455445</v>
      </c>
      <c r="O297" s="79">
        <v>411.30513313483783</v>
      </c>
      <c r="P297" s="78">
        <v>13.710171104494595</v>
      </c>
    </row>
    <row r="298" spans="1:16">
      <c r="A298" s="60" t="s">
        <v>136</v>
      </c>
      <c r="B298" s="60" t="s">
        <v>287</v>
      </c>
      <c r="C298" s="61">
        <v>16338135196</v>
      </c>
      <c r="D298" s="61">
        <v>277292576</v>
      </c>
      <c r="E298" s="62">
        <v>26.40449760331316</v>
      </c>
      <c r="F298" s="62">
        <v>9.5222519059843709</v>
      </c>
      <c r="G298" s="61">
        <v>137.36788300000001</v>
      </c>
      <c r="H298" s="62">
        <v>11.03</v>
      </c>
      <c r="I298" s="62">
        <v>0.11684810190591045</v>
      </c>
      <c r="J298" s="61">
        <v>-114083192</v>
      </c>
      <c r="K298" s="62">
        <v>-24.306172639349011</v>
      </c>
      <c r="L298" s="62">
        <v>144.25196872201872</v>
      </c>
      <c r="M298" s="62">
        <v>49.53</v>
      </c>
      <c r="N298" s="63">
        <v>30.453477499447047</v>
      </c>
      <c r="O298" s="64">
        <v>710.8980701050483</v>
      </c>
      <c r="P298" s="63">
        <v>23.696602336834943</v>
      </c>
    </row>
    <row r="299" spans="1:16">
      <c r="A299" s="35" t="s">
        <v>36</v>
      </c>
      <c r="B299" s="35" t="s">
        <v>208</v>
      </c>
      <c r="C299" s="36">
        <v>18685926047</v>
      </c>
      <c r="D299" s="36">
        <v>277500000</v>
      </c>
      <c r="E299" s="37">
        <v>28.361510547239849</v>
      </c>
      <c r="F299" s="37">
        <v>3.4067880537225044</v>
      </c>
      <c r="G299" s="36">
        <v>46.985779999999998</v>
      </c>
      <c r="H299" s="37">
        <v>30.02</v>
      </c>
      <c r="I299" s="37">
        <v>-0.89944450815549715</v>
      </c>
      <c r="J299" s="36">
        <v>149659919</v>
      </c>
      <c r="K299" s="37">
        <v>55.626115900811094</v>
      </c>
      <c r="L299" s="37">
        <v>144.14414414414415</v>
      </c>
      <c r="M299" s="37">
        <v>16.93</v>
      </c>
      <c r="N299" s="38">
        <v>30.207879709360263</v>
      </c>
      <c r="O299" s="39">
        <v>393.14437628265523</v>
      </c>
      <c r="P299" s="38">
        <v>13.104812542755175</v>
      </c>
    </row>
    <row r="300" spans="1:16">
      <c r="A300" s="35" t="s">
        <v>1263</v>
      </c>
      <c r="B300" s="35" t="s">
        <v>200</v>
      </c>
      <c r="C300" s="36">
        <v>14622631268</v>
      </c>
      <c r="D300" s="36">
        <v>280000000</v>
      </c>
      <c r="E300" s="37">
        <v>19.08160975512952</v>
      </c>
      <c r="F300" s="37">
        <v>1.514413472629327</v>
      </c>
      <c r="G300" s="36">
        <v>51.990901999999998</v>
      </c>
      <c r="H300" s="37">
        <v>46.1</v>
      </c>
      <c r="I300" s="37">
        <v>-0.84750000000000003</v>
      </c>
      <c r="J300" s="36">
        <v>110254907</v>
      </c>
      <c r="K300" s="37">
        <v>114.28062789078403</v>
      </c>
      <c r="L300" s="37">
        <v>142.85714285714286</v>
      </c>
      <c r="M300" s="37">
        <v>16.239999999999998</v>
      </c>
      <c r="N300" s="38">
        <v>37.225779410527664</v>
      </c>
      <c r="O300" s="39">
        <v>0</v>
      </c>
      <c r="P300" s="38">
        <v>0</v>
      </c>
    </row>
    <row r="301" spans="1:16">
      <c r="A301" s="101" t="s">
        <v>90</v>
      </c>
      <c r="B301" s="101" t="s">
        <v>696</v>
      </c>
      <c r="C301" s="102">
        <v>580181807</v>
      </c>
      <c r="D301" s="102">
        <v>280000000</v>
      </c>
      <c r="E301" s="103">
        <v>66.345818289419043</v>
      </c>
      <c r="F301" s="103">
        <v>118.47467551681972</v>
      </c>
      <c r="G301" s="102">
        <v>236.45923999999999</v>
      </c>
      <c r="H301" s="103">
        <v>2.5499999999999998</v>
      </c>
      <c r="I301" s="103">
        <v>-6.6120422660280731E-2</v>
      </c>
      <c r="J301" s="102">
        <v>1475420</v>
      </c>
      <c r="K301" s="103">
        <v>379.55294085751854</v>
      </c>
      <c r="L301" s="103">
        <v>142.85714285714286</v>
      </c>
      <c r="M301" s="103">
        <v>84.44</v>
      </c>
      <c r="N301" s="104">
        <v>5.6473695175796479</v>
      </c>
      <c r="O301" s="105">
        <v>331.79836984861458</v>
      </c>
      <c r="P301" s="104">
        <v>11.059945661620485</v>
      </c>
    </row>
    <row r="302" spans="1:16">
      <c r="A302" s="55" t="s">
        <v>32</v>
      </c>
      <c r="B302" s="55" t="s">
        <v>233</v>
      </c>
      <c r="C302" s="56">
        <v>2705096261</v>
      </c>
      <c r="D302" s="56">
        <v>284288125</v>
      </c>
      <c r="E302" s="57">
        <v>40.234587632706692</v>
      </c>
      <c r="F302" s="57">
        <v>14.15275000765744</v>
      </c>
      <c r="G302" s="56">
        <v>98.355564999999999</v>
      </c>
      <c r="H302" s="57">
        <v>10.11</v>
      </c>
      <c r="I302" s="57">
        <v>-0.13018008844013629</v>
      </c>
      <c r="J302" s="56">
        <v>10367317</v>
      </c>
      <c r="K302" s="57">
        <v>274.21571559932045</v>
      </c>
      <c r="L302" s="57">
        <v>140.70232444636932</v>
      </c>
      <c r="M302" s="57">
        <v>34.590000000000003</v>
      </c>
      <c r="N302" s="58">
        <v>39.457952659903924</v>
      </c>
      <c r="O302" s="59">
        <v>753.77948467301394</v>
      </c>
      <c r="P302" s="58">
        <v>25.125982822433798</v>
      </c>
    </row>
    <row r="303" spans="1:16">
      <c r="A303" s="55" t="s">
        <v>114</v>
      </c>
      <c r="B303" s="55" t="s">
        <v>233</v>
      </c>
      <c r="C303" s="56">
        <v>1413319947</v>
      </c>
      <c r="D303" s="56">
        <v>294204950</v>
      </c>
      <c r="E303" s="57">
        <v>67.294894117244127</v>
      </c>
      <c r="F303" s="57">
        <v>114.36737233218565</v>
      </c>
      <c r="G303" s="56">
        <v>733.94965300000001</v>
      </c>
      <c r="H303" s="57">
        <v>2.34</v>
      </c>
      <c r="I303" s="57">
        <v>4.9145288473055881E-2</v>
      </c>
      <c r="J303" s="56">
        <v>-101180902</v>
      </c>
      <c r="K303" s="57">
        <v>-5.8154245353535199</v>
      </c>
      <c r="L303" s="57">
        <v>135.95964309913887</v>
      </c>
      <c r="M303" s="57">
        <v>86.34</v>
      </c>
      <c r="N303" s="58">
        <v>50.151909444614752</v>
      </c>
      <c r="O303" s="59">
        <v>485.68505904979429</v>
      </c>
      <c r="P303" s="58">
        <v>16.189501968326475</v>
      </c>
    </row>
    <row r="304" spans="1:16">
      <c r="A304" s="45" t="s">
        <v>130</v>
      </c>
      <c r="B304" s="45" t="s">
        <v>426</v>
      </c>
      <c r="C304" s="46">
        <v>753453064</v>
      </c>
      <c r="D304" s="46">
        <v>298200000</v>
      </c>
      <c r="E304" s="47">
        <v>45.344153217327829</v>
      </c>
      <c r="F304" s="47">
        <v>15.205953459868487</v>
      </c>
      <c r="G304" s="46">
        <v>83.863085999999996</v>
      </c>
      <c r="H304" s="47">
        <v>10.52</v>
      </c>
      <c r="I304" s="47">
        <v>-0.17795291514944722</v>
      </c>
      <c r="J304" s="46">
        <v>-7762713</v>
      </c>
      <c r="K304" s="47">
        <v>-384.14404860774835</v>
      </c>
      <c r="L304" s="47">
        <v>134.1381623071764</v>
      </c>
      <c r="M304" s="47">
        <v>28.12</v>
      </c>
      <c r="N304" s="48">
        <v>24.993520669107358</v>
      </c>
      <c r="O304" s="49">
        <v>143.49607746481067</v>
      </c>
      <c r="P304" s="48">
        <v>4.7832025821603557</v>
      </c>
    </row>
    <row r="305" spans="1:16">
      <c r="A305" s="40" t="s">
        <v>257</v>
      </c>
      <c r="B305" s="40" t="s">
        <v>255</v>
      </c>
      <c r="C305" s="41">
        <v>4481586649</v>
      </c>
      <c r="D305" s="41">
        <v>300000000</v>
      </c>
      <c r="E305" s="42">
        <v>18.589157316320534</v>
      </c>
      <c r="F305" s="42">
        <v>4.1309238480712303</v>
      </c>
      <c r="G305" s="41">
        <v>140.647705</v>
      </c>
      <c r="H305" s="42">
        <v>15.3</v>
      </c>
      <c r="I305" s="42">
        <v>-0.27164869977786132</v>
      </c>
      <c r="J305" s="41">
        <v>-211813709</v>
      </c>
      <c r="K305" s="42">
        <v>-21.245083810887802</v>
      </c>
      <c r="L305" s="42">
        <v>133.33333333333334</v>
      </c>
      <c r="M305" s="42">
        <v>46.88</v>
      </c>
      <c r="N305" s="43">
        <v>30.458782691895003</v>
      </c>
      <c r="O305" s="44">
        <v>330.10018742856198</v>
      </c>
      <c r="P305" s="43">
        <v>11.003339580952066</v>
      </c>
    </row>
    <row r="306" spans="1:16">
      <c r="A306" s="70" t="s">
        <v>698</v>
      </c>
      <c r="B306" s="70" t="s">
        <v>699</v>
      </c>
      <c r="C306" s="71">
        <v>1839661730</v>
      </c>
      <c r="D306" s="71">
        <v>300000000</v>
      </c>
      <c r="E306" s="72">
        <v>10.00040001600064</v>
      </c>
      <c r="F306" s="72">
        <v>0.85037415102046254</v>
      </c>
      <c r="G306" s="71">
        <v>153.859475</v>
      </c>
      <c r="H306" s="72">
        <v>26</v>
      </c>
      <c r="I306" s="72">
        <v>-2.6288325996333874</v>
      </c>
      <c r="J306" s="71">
        <v>378885188</v>
      </c>
      <c r="K306" s="72">
        <v>31.038426342494024</v>
      </c>
      <c r="L306" s="72">
        <v>133.33333333333334</v>
      </c>
      <c r="M306" s="72">
        <v>51.28</v>
      </c>
      <c r="N306" s="73">
        <v>0</v>
      </c>
      <c r="O306" s="74">
        <v>794.70426046892601</v>
      </c>
      <c r="P306" s="73">
        <v>26.490142015630866</v>
      </c>
    </row>
    <row r="307" spans="1:16">
      <c r="A307" s="40" t="s">
        <v>319</v>
      </c>
      <c r="B307" s="40" t="s">
        <v>255</v>
      </c>
      <c r="C307" s="41">
        <v>8232091507</v>
      </c>
      <c r="D307" s="41">
        <v>300000000</v>
      </c>
      <c r="E307" s="42">
        <v>40.463816496592187</v>
      </c>
      <c r="F307" s="42">
        <v>11.239949026831162</v>
      </c>
      <c r="G307" s="41">
        <v>75.779038999999997</v>
      </c>
      <c r="H307" s="42">
        <v>13.05</v>
      </c>
      <c r="I307" s="42">
        <v>-4.5559412563104473E-2</v>
      </c>
      <c r="J307" s="41">
        <v>46750790</v>
      </c>
      <c r="K307" s="42">
        <v>77.0040463487355</v>
      </c>
      <c r="L307" s="42">
        <v>133.33333333333334</v>
      </c>
      <c r="M307" s="42">
        <v>25.25</v>
      </c>
      <c r="N307" s="43">
        <v>59.146560517776486</v>
      </c>
      <c r="O307" s="44">
        <v>719.68620168812686</v>
      </c>
      <c r="P307" s="43">
        <v>23.989540056270894</v>
      </c>
    </row>
    <row r="308" spans="1:16">
      <c r="A308" s="80" t="s">
        <v>334</v>
      </c>
      <c r="B308" s="80" t="s">
        <v>352</v>
      </c>
      <c r="C308" s="81">
        <v>4344913335</v>
      </c>
      <c r="D308" s="81">
        <v>300000000</v>
      </c>
      <c r="E308" s="82">
        <v>3.3046285039905459</v>
      </c>
      <c r="F308" s="82">
        <v>0.250350644241708</v>
      </c>
      <c r="G308" s="81">
        <v>263.25921499999998</v>
      </c>
      <c r="H308" s="82">
        <v>45.98</v>
      </c>
      <c r="I308" s="82">
        <v>-0.27722176004385091</v>
      </c>
      <c r="J308" s="81">
        <v>117445317</v>
      </c>
      <c r="K308" s="82">
        <v>112.39273167443534</v>
      </c>
      <c r="L308" s="82">
        <v>133.33333333333334</v>
      </c>
      <c r="M308" s="82">
        <v>87.75</v>
      </c>
      <c r="N308" s="83">
        <v>21.150241298793865</v>
      </c>
      <c r="O308" s="84">
        <v>1691.3958242944655</v>
      </c>
      <c r="P308" s="83">
        <v>56.379860809815519</v>
      </c>
    </row>
    <row r="309" spans="1:16">
      <c r="A309" s="50" t="s">
        <v>401</v>
      </c>
      <c r="B309" s="50" t="s">
        <v>355</v>
      </c>
      <c r="C309" s="51">
        <v>3159865956</v>
      </c>
      <c r="D309" s="51">
        <v>300000000</v>
      </c>
      <c r="E309" s="52">
        <v>13.266797689560651</v>
      </c>
      <c r="F309" s="52">
        <v>1.300666440153005</v>
      </c>
      <c r="G309" s="51">
        <v>82.764232000000007</v>
      </c>
      <c r="H309" s="52">
        <v>36.44</v>
      </c>
      <c r="I309" s="52">
        <v>-0.58908259428696397</v>
      </c>
      <c r="J309" s="51">
        <v>82928795</v>
      </c>
      <c r="K309" s="52">
        <v>122.99708442646489</v>
      </c>
      <c r="L309" s="52">
        <v>133.33333333333334</v>
      </c>
      <c r="M309" s="52">
        <v>27.58</v>
      </c>
      <c r="N309" s="53">
        <v>15.003075765692493</v>
      </c>
      <c r="O309" s="54">
        <v>625.20877939235868</v>
      </c>
      <c r="P309" s="53">
        <v>20.840292646411957</v>
      </c>
    </row>
    <row r="310" spans="1:16">
      <c r="A310" s="75" t="s">
        <v>358</v>
      </c>
      <c r="B310" s="75" t="s">
        <v>679</v>
      </c>
      <c r="C310" s="76">
        <v>12992829112</v>
      </c>
      <c r="D310" s="76">
        <v>300000000</v>
      </c>
      <c r="E310" s="77">
        <v>13.282620289069667</v>
      </c>
      <c r="F310" s="77">
        <v>1.3022176753989869</v>
      </c>
      <c r="G310" s="76">
        <v>87.924075000000002</v>
      </c>
      <c r="H310" s="77">
        <v>34.26</v>
      </c>
      <c r="I310" s="77">
        <v>-0.42035311137660608</v>
      </c>
      <c r="J310" s="76">
        <v>-369030105</v>
      </c>
      <c r="K310" s="77">
        <v>-27.640021401505983</v>
      </c>
      <c r="L310" s="77">
        <v>133.33333333333334</v>
      </c>
      <c r="M310" s="77">
        <v>29.3</v>
      </c>
      <c r="N310" s="78">
        <v>38.873591189468115</v>
      </c>
      <c r="O310" s="79">
        <v>531.56503697472692</v>
      </c>
      <c r="P310" s="78">
        <v>17.718834565824231</v>
      </c>
    </row>
    <row r="311" spans="1:16">
      <c r="A311" s="90" t="s">
        <v>110</v>
      </c>
      <c r="B311" s="90" t="s">
        <v>609</v>
      </c>
      <c r="C311" s="91">
        <v>5800330455</v>
      </c>
      <c r="D311" s="91">
        <v>300000000</v>
      </c>
      <c r="E311" s="92">
        <v>28.565287034716111</v>
      </c>
      <c r="F311" s="92">
        <v>13.602517635579101</v>
      </c>
      <c r="G311" s="91">
        <v>195.306963</v>
      </c>
      <c r="H311" s="92">
        <v>7.17</v>
      </c>
      <c r="I311" s="92">
        <v>-0.19042092400819222</v>
      </c>
      <c r="J311" s="91">
        <v>-135829425</v>
      </c>
      <c r="K311" s="92">
        <v>-15.460567546391365</v>
      </c>
      <c r="L311" s="92">
        <v>133.33333333333334</v>
      </c>
      <c r="M311" s="92">
        <v>65.099999999999994</v>
      </c>
      <c r="N311" s="93">
        <v>21.105068641847289</v>
      </c>
      <c r="O311" s="94">
        <v>227.29476483847264</v>
      </c>
      <c r="P311" s="93">
        <v>7.5764921612824212</v>
      </c>
    </row>
    <row r="312" spans="1:16">
      <c r="A312" s="25" t="s">
        <v>758</v>
      </c>
      <c r="B312" s="25" t="s">
        <v>353</v>
      </c>
      <c r="C312" s="26">
        <v>1633923073</v>
      </c>
      <c r="D312" s="26">
        <v>300000000</v>
      </c>
      <c r="E312" s="27">
        <v>104.97861060808862</v>
      </c>
      <c r="F312" s="27">
        <v>22.231810802221222</v>
      </c>
      <c r="G312" s="26">
        <v>29.313393000000001</v>
      </c>
      <c r="H312" s="27">
        <v>13</v>
      </c>
      <c r="I312" s="27">
        <v>-0.43199384428065457</v>
      </c>
      <c r="J312" s="26">
        <v>-70757340</v>
      </c>
      <c r="K312" s="27">
        <v>-66.735125995409092</v>
      </c>
      <c r="L312" s="27">
        <v>133.33333333333334</v>
      </c>
      <c r="M312" s="27">
        <v>9.77</v>
      </c>
      <c r="N312" s="28">
        <v>9.0611392962528559</v>
      </c>
      <c r="O312" s="29">
        <v>526.77458277156052</v>
      </c>
      <c r="P312" s="28">
        <v>17.559152759052019</v>
      </c>
    </row>
    <row r="313" spans="1:16">
      <c r="A313" s="45" t="s">
        <v>542</v>
      </c>
      <c r="B313" s="45" t="s">
        <v>375</v>
      </c>
      <c r="C313" s="46">
        <v>7612948946</v>
      </c>
      <c r="D313" s="46">
        <v>300500000</v>
      </c>
      <c r="E313" s="47">
        <v>20.294997777839807</v>
      </c>
      <c r="F313" s="47">
        <v>3.0698831913235223</v>
      </c>
      <c r="G313" s="46">
        <v>89.692524000000006</v>
      </c>
      <c r="H313" s="47">
        <v>21.98</v>
      </c>
      <c r="I313" s="47">
        <v>9.8660239570129704E-2</v>
      </c>
      <c r="J313" s="46">
        <v>-43799995</v>
      </c>
      <c r="K313" s="47">
        <v>-150.93609028950803</v>
      </c>
      <c r="L313" s="47">
        <v>133.11148086522462</v>
      </c>
      <c r="M313" s="47">
        <v>29.84</v>
      </c>
      <c r="N313" s="48">
        <v>27.2664171710788</v>
      </c>
      <c r="O313" s="49">
        <v>1371.9637422927151</v>
      </c>
      <c r="P313" s="48">
        <v>45.732124743090502</v>
      </c>
    </row>
    <row r="314" spans="1:16">
      <c r="A314" s="55" t="s">
        <v>159</v>
      </c>
      <c r="B314" s="55" t="s">
        <v>233</v>
      </c>
      <c r="C314" s="56">
        <v>10497610768</v>
      </c>
      <c r="D314" s="56">
        <v>303345000</v>
      </c>
      <c r="E314" s="57">
        <v>34.080275254502851</v>
      </c>
      <c r="F314" s="57">
        <v>10.213475881647764</v>
      </c>
      <c r="G314" s="56">
        <v>100.333235</v>
      </c>
      <c r="H314" s="57">
        <v>11.7</v>
      </c>
      <c r="I314" s="57">
        <v>9.6926748904998306E-2</v>
      </c>
      <c r="J314" s="56">
        <v>128453668</v>
      </c>
      <c r="K314" s="57">
        <v>25.976642410865214</v>
      </c>
      <c r="L314" s="57">
        <v>131.86306021196987</v>
      </c>
      <c r="M314" s="57">
        <v>33.07</v>
      </c>
      <c r="N314" s="58">
        <v>42.655630642885299</v>
      </c>
      <c r="O314" s="59">
        <v>2283.7581693823304</v>
      </c>
      <c r="P314" s="58">
        <v>76.125272312744343</v>
      </c>
    </row>
    <row r="315" spans="1:16">
      <c r="A315" s="40" t="s">
        <v>261</v>
      </c>
      <c r="B315" s="40" t="s">
        <v>255</v>
      </c>
      <c r="C315" s="41">
        <v>26090409000</v>
      </c>
      <c r="D315" s="41">
        <v>305117000</v>
      </c>
      <c r="E315" s="42">
        <v>17.172047776020595</v>
      </c>
      <c r="F315" s="42">
        <v>0.76054333149563602</v>
      </c>
      <c r="G315" s="41">
        <v>31.206356</v>
      </c>
      <c r="H315" s="42">
        <v>74.7</v>
      </c>
      <c r="I315" s="42">
        <v>-1.5251860595402746</v>
      </c>
      <c r="J315" s="41">
        <v>28632000</v>
      </c>
      <c r="K315" s="42">
        <v>788.58123777591504</v>
      </c>
      <c r="L315" s="42">
        <v>131.09725121838508</v>
      </c>
      <c r="M315" s="42">
        <v>10.220000000000001</v>
      </c>
      <c r="N315" s="43">
        <v>53.551947476257801</v>
      </c>
      <c r="O315" s="44">
        <v>120.1494366256768</v>
      </c>
      <c r="P315" s="43">
        <v>4.0049812208558935</v>
      </c>
    </row>
    <row r="316" spans="1:16">
      <c r="A316" t="s">
        <v>2173</v>
      </c>
      <c r="C316" s="14">
        <v>3336153653</v>
      </c>
      <c r="D316" s="14">
        <v>307000000</v>
      </c>
      <c r="E316" s="19">
        <v>0</v>
      </c>
      <c r="F316" s="19">
        <v>0</v>
      </c>
      <c r="G316" s="14">
        <v>0</v>
      </c>
      <c r="H316" s="19">
        <v>87.85</v>
      </c>
      <c r="I316" s="19">
        <v>0</v>
      </c>
      <c r="J316" s="14">
        <v>348535869</v>
      </c>
      <c r="K316" s="19">
        <v>77.512825516388958</v>
      </c>
      <c r="L316" s="19">
        <v>130.29315960912052</v>
      </c>
      <c r="M316" s="19">
        <v>0</v>
      </c>
      <c r="N316" s="20">
        <v>66.105394656746441</v>
      </c>
      <c r="O316" s="21">
        <v>0</v>
      </c>
      <c r="P316" s="24">
        <v>0</v>
      </c>
    </row>
    <row r="317" spans="1:16">
      <c r="A317" s="55" t="s">
        <v>162</v>
      </c>
      <c r="B317" s="55" t="s">
        <v>233</v>
      </c>
      <c r="C317" s="56">
        <v>11759814183</v>
      </c>
      <c r="D317" s="56">
        <v>314657359</v>
      </c>
      <c r="E317" s="57">
        <v>30.02115144678103</v>
      </c>
      <c r="F317" s="57">
        <v>9.5409023778086919</v>
      </c>
      <c r="G317" s="56">
        <v>118.75529</v>
      </c>
      <c r="H317" s="57">
        <v>11.22</v>
      </c>
      <c r="I317" s="57">
        <v>6.3552298418118269E-2</v>
      </c>
      <c r="J317" s="56">
        <v>49521257</v>
      </c>
      <c r="K317" s="57">
        <v>63.539857035535263</v>
      </c>
      <c r="L317" s="57">
        <v>127.12240427849011</v>
      </c>
      <c r="M317" s="57">
        <v>37.74</v>
      </c>
      <c r="N317" s="58">
        <v>46.025382095931761</v>
      </c>
      <c r="O317" s="59">
        <v>1983.0063172482503</v>
      </c>
      <c r="P317" s="58">
        <v>66.10021057494167</v>
      </c>
    </row>
    <row r="318" spans="1:16">
      <c r="A318" s="50" t="s">
        <v>283</v>
      </c>
      <c r="B318" s="50" t="s">
        <v>355</v>
      </c>
      <c r="C318" s="51">
        <v>5879015160</v>
      </c>
      <c r="D318" s="51">
        <v>322274086</v>
      </c>
      <c r="E318" s="52">
        <v>3.6662606135354516</v>
      </c>
      <c r="F318" s="52">
        <v>0.13873437930413587</v>
      </c>
      <c r="G318" s="51">
        <v>127.238255</v>
      </c>
      <c r="H318" s="52">
        <v>85.75</v>
      </c>
      <c r="I318" s="52">
        <v>2.8067443202404121</v>
      </c>
      <c r="J318" s="51">
        <v>307486341</v>
      </c>
      <c r="K318" s="52">
        <v>85.943573838292863</v>
      </c>
      <c r="L318" s="52">
        <v>124.11795343669053</v>
      </c>
      <c r="M318" s="52">
        <v>39.479999999999997</v>
      </c>
      <c r="N318" s="53">
        <v>31.807439687424072</v>
      </c>
      <c r="O318" s="54">
        <v>2318.3513229152913</v>
      </c>
      <c r="P318" s="53">
        <v>77.278377430509707</v>
      </c>
    </row>
    <row r="319" spans="1:16">
      <c r="A319" s="55" t="s">
        <v>744</v>
      </c>
      <c r="B319" s="55" t="s">
        <v>233</v>
      </c>
      <c r="C319" s="56">
        <v>25145763000</v>
      </c>
      <c r="D319" s="56">
        <v>322508000</v>
      </c>
      <c r="E319" s="57">
        <v>17.2156286994969</v>
      </c>
      <c r="F319" s="57">
        <v>0.36561965924890938</v>
      </c>
      <c r="G319" s="56">
        <v>16.157962000000001</v>
      </c>
      <c r="H319" s="57">
        <v>143.80000000000001</v>
      </c>
      <c r="I319" s="57">
        <v>4.614104343405927</v>
      </c>
      <c r="J319" s="56">
        <v>-820079000</v>
      </c>
      <c r="K319" s="57">
        <v>-57.416624495932709</v>
      </c>
      <c r="L319" s="57">
        <v>124.02793109008148</v>
      </c>
      <c r="M319" s="57">
        <v>5.01</v>
      </c>
      <c r="N319" s="58">
        <v>43.228944814451651</v>
      </c>
      <c r="O319" s="59">
        <v>1304.8523052061012</v>
      </c>
      <c r="P319" s="58">
        <v>43.495076840203375</v>
      </c>
    </row>
    <row r="320" spans="1:16">
      <c r="A320" s="25" t="s">
        <v>635</v>
      </c>
      <c r="B320" s="25" t="s">
        <v>376</v>
      </c>
      <c r="C320" s="26">
        <v>18936263841</v>
      </c>
      <c r="D320" s="26">
        <v>322600000</v>
      </c>
      <c r="E320" s="27">
        <v>2.9680780911425368</v>
      </c>
      <c r="F320" s="27">
        <v>5.9358000342830168E-2</v>
      </c>
      <c r="G320" s="26">
        <v>85.154841000000005</v>
      </c>
      <c r="H320" s="27">
        <v>158.30000000000001</v>
      </c>
      <c r="I320" s="27">
        <v>-1.3065704553912951</v>
      </c>
      <c r="J320" s="26">
        <v>610474964</v>
      </c>
      <c r="K320" s="27">
        <v>81.908354885459318</v>
      </c>
      <c r="L320" s="27">
        <v>123.99256044637322</v>
      </c>
      <c r="M320" s="27">
        <v>26.39</v>
      </c>
      <c r="N320" s="28">
        <v>71.554226529256525</v>
      </c>
      <c r="O320" s="29">
        <v>334.29436653777418</v>
      </c>
      <c r="P320" s="28">
        <v>11.14314555125914</v>
      </c>
    </row>
    <row r="321" spans="1:16">
      <c r="A321" s="35" t="s">
        <v>361</v>
      </c>
      <c r="B321" s="35" t="s">
        <v>200</v>
      </c>
      <c r="C321" s="36">
        <v>6812645348</v>
      </c>
      <c r="D321" s="36">
        <v>324000000</v>
      </c>
      <c r="E321" s="37">
        <v>56.242296492649409</v>
      </c>
      <c r="F321" s="37">
        <v>7.8903334024480092</v>
      </c>
      <c r="G321" s="36">
        <v>32.008808999999999</v>
      </c>
      <c r="H321" s="37">
        <v>22.24</v>
      </c>
      <c r="I321" s="37">
        <v>-6.3264102835525193E-2</v>
      </c>
      <c r="J321" s="36">
        <v>-40736806</v>
      </c>
      <c r="K321" s="37">
        <v>-174.97689926893139</v>
      </c>
      <c r="L321" s="37">
        <v>123.45679012345678</v>
      </c>
      <c r="M321" s="37">
        <v>9.8699999999999992</v>
      </c>
      <c r="N321" s="38">
        <v>66.348617699494284</v>
      </c>
      <c r="O321" s="39">
        <v>420.05819565969853</v>
      </c>
      <c r="P321" s="38">
        <v>14.001939855323284</v>
      </c>
    </row>
    <row r="322" spans="1:16">
      <c r="A322" s="25" t="s">
        <v>172</v>
      </c>
      <c r="B322" s="25" t="s">
        <v>353</v>
      </c>
      <c r="C322" s="26">
        <v>446326737</v>
      </c>
      <c r="D322" s="26">
        <v>324000000</v>
      </c>
      <c r="E322" s="27">
        <v>34.61058577779594</v>
      </c>
      <c r="F322" s="27">
        <v>26.705698902620323</v>
      </c>
      <c r="G322" s="26">
        <v>267.548676</v>
      </c>
      <c r="H322" s="27">
        <v>4.32</v>
      </c>
      <c r="I322" s="27">
        <v>0.1379574833615882</v>
      </c>
      <c r="J322" s="26">
        <v>-12403957</v>
      </c>
      <c r="K322" s="27">
        <v>-104.48278722668903</v>
      </c>
      <c r="L322" s="27">
        <v>123.45679012345678</v>
      </c>
      <c r="M322" s="27">
        <v>82.57</v>
      </c>
      <c r="N322" s="28">
        <v>35.789087952675509</v>
      </c>
      <c r="O322" s="29">
        <v>1642.6001888396534</v>
      </c>
      <c r="P322" s="28">
        <v>54.753339627988446</v>
      </c>
    </row>
    <row r="323" spans="1:16">
      <c r="A323" s="55" t="s">
        <v>406</v>
      </c>
      <c r="B323" s="55" t="s">
        <v>233</v>
      </c>
      <c r="C323" s="56">
        <v>7271413193</v>
      </c>
      <c r="D323" s="56">
        <v>330000000</v>
      </c>
      <c r="E323" s="57">
        <v>65.110922560731197</v>
      </c>
      <c r="F323" s="57">
        <v>0.54204897236705962</v>
      </c>
      <c r="G323" s="56">
        <v>1.7811269999999999</v>
      </c>
      <c r="H323" s="57">
        <v>351.25</v>
      </c>
      <c r="I323" s="57">
        <v>0.58380330359011623</v>
      </c>
      <c r="J323" s="56">
        <v>-339048262</v>
      </c>
      <c r="K323" s="57">
        <v>-354.28584500456753</v>
      </c>
      <c r="L323" s="57">
        <v>121.21212121212122</v>
      </c>
      <c r="M323" s="57">
        <v>0.53</v>
      </c>
      <c r="N323" s="58">
        <v>45.498581235768057</v>
      </c>
      <c r="O323" s="59">
        <v>382.3215694983208</v>
      </c>
      <c r="P323" s="58">
        <v>12.744052316610693</v>
      </c>
    </row>
    <row r="324" spans="1:16">
      <c r="A324" s="70" t="s">
        <v>774</v>
      </c>
      <c r="B324" s="70" t="s">
        <v>221</v>
      </c>
      <c r="C324" s="71">
        <v>1994126679</v>
      </c>
      <c r="D324" s="71">
        <v>330000000</v>
      </c>
      <c r="E324" s="72">
        <v>36.978703132844984</v>
      </c>
      <c r="F324" s="72">
        <v>14.00708452001704</v>
      </c>
      <c r="G324" s="71">
        <v>119.817104</v>
      </c>
      <c r="H324" s="72">
        <v>9.0299999999999994</v>
      </c>
      <c r="I324" s="72">
        <v>-2.7972000000000001</v>
      </c>
      <c r="J324" s="71">
        <v>-76276556</v>
      </c>
      <c r="K324" s="72">
        <v>-34.610896695440729</v>
      </c>
      <c r="L324" s="72">
        <v>121.21212121212122</v>
      </c>
      <c r="M324" s="72">
        <v>36.299999999999997</v>
      </c>
      <c r="N324" s="73">
        <v>65.28167824488348</v>
      </c>
      <c r="O324" s="74">
        <v>0</v>
      </c>
      <c r="P324" s="73">
        <v>0</v>
      </c>
    </row>
    <row r="325" spans="1:16">
      <c r="A325" s="90" t="s">
        <v>533</v>
      </c>
      <c r="B325" s="90" t="s">
        <v>404</v>
      </c>
      <c r="C325" s="91">
        <v>149138524000</v>
      </c>
      <c r="D325" s="91">
        <v>331000000</v>
      </c>
      <c r="E325" s="92">
        <v>2.1794774388995486</v>
      </c>
      <c r="F325" s="92">
        <v>3.2277078355837166E-2</v>
      </c>
      <c r="G325" s="91">
        <v>89.976471000000004</v>
      </c>
      <c r="H325" s="92">
        <v>204</v>
      </c>
      <c r="I325" s="92">
        <v>1.3902918773280817</v>
      </c>
      <c r="J325" s="91">
        <v>2799410000</v>
      </c>
      <c r="K325" s="92">
        <v>24.120796882200178</v>
      </c>
      <c r="L325" s="92">
        <v>120.84592145015105</v>
      </c>
      <c r="M325" s="92">
        <v>27.18</v>
      </c>
      <c r="N325" s="93">
        <v>32.093628650565343</v>
      </c>
      <c r="O325" s="94">
        <v>1592.9674080159396</v>
      </c>
      <c r="P325" s="93">
        <v>53.098913600531318</v>
      </c>
    </row>
    <row r="326" spans="1:16">
      <c r="A326" s="35" t="s">
        <v>128</v>
      </c>
      <c r="B326" s="35" t="s">
        <v>208</v>
      </c>
      <c r="C326" s="36">
        <v>739991756</v>
      </c>
      <c r="D326" s="36">
        <v>331056000</v>
      </c>
      <c r="E326" s="37">
        <v>3.5018893948502452</v>
      </c>
      <c r="F326" s="37">
        <v>0.3022267613636575</v>
      </c>
      <c r="G326" s="36">
        <v>306.919645</v>
      </c>
      <c r="H326" s="37">
        <v>37.22</v>
      </c>
      <c r="I326" s="37">
        <v>1.2436764281115202</v>
      </c>
      <c r="J326" s="36">
        <v>-113257471</v>
      </c>
      <c r="K326" s="37">
        <v>-102.30636352457491</v>
      </c>
      <c r="L326" s="37">
        <v>120.82547967715432</v>
      </c>
      <c r="M326" s="37">
        <v>92.7</v>
      </c>
      <c r="N326" s="38">
        <v>64.042258539502512</v>
      </c>
      <c r="O326" s="39">
        <v>3000</v>
      </c>
      <c r="P326" s="38">
        <v>100</v>
      </c>
    </row>
    <row r="327" spans="1:16">
      <c r="A327" s="70" t="s">
        <v>317</v>
      </c>
      <c r="B327" s="70" t="s">
        <v>221</v>
      </c>
      <c r="C327" s="71">
        <v>15253371409</v>
      </c>
      <c r="D327" s="71">
        <v>332007786</v>
      </c>
      <c r="E327" s="72">
        <v>66.023471309695637</v>
      </c>
      <c r="F327" s="72">
        <v>6.0260973873936763</v>
      </c>
      <c r="G327" s="71">
        <v>18.464296999999998</v>
      </c>
      <c r="H327" s="72">
        <v>32.82</v>
      </c>
      <c r="I327" s="72">
        <v>-0.77209627468799624</v>
      </c>
      <c r="J327" s="71">
        <v>85099618</v>
      </c>
      <c r="K327" s="72">
        <v>128.74625286802109</v>
      </c>
      <c r="L327" s="72">
        <v>120.4791022581621</v>
      </c>
      <c r="M327" s="72">
        <v>5.56</v>
      </c>
      <c r="N327" s="73">
        <v>29.746366599996623</v>
      </c>
      <c r="O327" s="74">
        <v>537.44548421631112</v>
      </c>
      <c r="P327" s="73">
        <v>17.914849473877037</v>
      </c>
    </row>
    <row r="328" spans="1:16">
      <c r="A328" s="30" t="s">
        <v>14</v>
      </c>
      <c r="B328" s="30" t="s">
        <v>349</v>
      </c>
      <c r="C328" s="31">
        <v>8079434926</v>
      </c>
      <c r="D328" s="31">
        <v>333000000</v>
      </c>
      <c r="E328" s="32">
        <v>1.2747241005082668</v>
      </c>
      <c r="F328" s="32">
        <v>1.4953126179010262E-2</v>
      </c>
      <c r="G328" s="31">
        <v>115.707533</v>
      </c>
      <c r="H328" s="32">
        <v>271.25</v>
      </c>
      <c r="I328" s="32">
        <v>6.1489003292221582</v>
      </c>
      <c r="J328" s="31">
        <v>1490626344</v>
      </c>
      <c r="K328" s="32">
        <v>57.189382398302762</v>
      </c>
      <c r="L328" s="32">
        <v>120.12012012012012</v>
      </c>
      <c r="M328" s="32">
        <v>34.74</v>
      </c>
      <c r="N328" s="33">
        <v>47.912031014503867</v>
      </c>
      <c r="O328" s="34">
        <v>2124.9864794822861</v>
      </c>
      <c r="P328" s="33">
        <v>70.832882649409541</v>
      </c>
    </row>
    <row r="329" spans="1:16">
      <c r="A329" s="70" t="s">
        <v>701</v>
      </c>
      <c r="B329" s="70" t="s">
        <v>699</v>
      </c>
      <c r="C329" s="71">
        <v>13307866000</v>
      </c>
      <c r="D329" s="71">
        <v>333333333</v>
      </c>
      <c r="E329" s="72">
        <v>0.2040399920424403</v>
      </c>
      <c r="F329" s="72">
        <v>1.8381981283466692E-4</v>
      </c>
      <c r="G329" s="71">
        <v>84.532953000000006</v>
      </c>
      <c r="H329" s="72">
        <v>2320</v>
      </c>
      <c r="I329" s="72">
        <v>9.8565411220142778</v>
      </c>
      <c r="J329" s="71">
        <v>1179195000</v>
      </c>
      <c r="K329" s="72">
        <v>941.32013694935949</v>
      </c>
      <c r="L329" s="72">
        <v>120.00000012</v>
      </c>
      <c r="M329" s="72">
        <v>25.35</v>
      </c>
      <c r="N329" s="73">
        <v>0</v>
      </c>
      <c r="O329" s="74">
        <v>1899.1011064268137</v>
      </c>
      <c r="P329" s="73">
        <v>63.303370214227122</v>
      </c>
    </row>
    <row r="330" spans="1:16">
      <c r="A330" s="40" t="s">
        <v>262</v>
      </c>
      <c r="B330" s="40" t="s">
        <v>255</v>
      </c>
      <c r="C330" s="41">
        <v>35388745864</v>
      </c>
      <c r="D330" s="41">
        <v>334000000</v>
      </c>
      <c r="E330" s="42">
        <v>1.1844338856111656</v>
      </c>
      <c r="F330" s="42">
        <v>7.3572805775036993E-3</v>
      </c>
      <c r="G330" s="41">
        <v>70.556014000000005</v>
      </c>
      <c r="H330" s="42">
        <v>478.75</v>
      </c>
      <c r="I330" s="42">
        <v>12.241405564264369</v>
      </c>
      <c r="J330" s="41">
        <v>3685710974</v>
      </c>
      <c r="K330" s="42">
        <v>43.678953975407403</v>
      </c>
      <c r="L330" s="42">
        <v>119.76047904191617</v>
      </c>
      <c r="M330" s="42">
        <v>21.12</v>
      </c>
      <c r="N330" s="43">
        <v>41.265120286241007</v>
      </c>
      <c r="O330" s="44">
        <v>1874.1978582871852</v>
      </c>
      <c r="P330" s="43">
        <v>62.473261942906177</v>
      </c>
    </row>
    <row r="331" spans="1:16">
      <c r="A331" s="70" t="s">
        <v>78</v>
      </c>
      <c r="B331" s="70" t="s">
        <v>221</v>
      </c>
      <c r="C331" s="71">
        <v>6825401407</v>
      </c>
      <c r="D331" s="71">
        <v>335348000</v>
      </c>
      <c r="E331" s="72">
        <v>26.671731515251022</v>
      </c>
      <c r="F331" s="72">
        <v>9.9418110124598265</v>
      </c>
      <c r="G331" s="71">
        <v>166.28656799999999</v>
      </c>
      <c r="H331" s="72">
        <v>9.02</v>
      </c>
      <c r="I331" s="72">
        <v>-7.2457207054190675E-2</v>
      </c>
      <c r="J331" s="71">
        <v>-244353964</v>
      </c>
      <c r="K331" s="72">
        <v>-10.979089334519657</v>
      </c>
      <c r="L331" s="72">
        <v>119.27907725705833</v>
      </c>
      <c r="M331" s="72">
        <v>49.58</v>
      </c>
      <c r="N331" s="73">
        <v>2.9868246776869745</v>
      </c>
      <c r="O331" s="74">
        <v>564.50424550739058</v>
      </c>
      <c r="P331" s="73">
        <v>18.816808183579685</v>
      </c>
    </row>
    <row r="332" spans="1:16">
      <c r="A332" s="45" t="s">
        <v>266</v>
      </c>
      <c r="B332" s="45" t="s">
        <v>375</v>
      </c>
      <c r="C332" s="46">
        <v>26375357000</v>
      </c>
      <c r="D332" s="46">
        <v>335456000</v>
      </c>
      <c r="E332" s="47">
        <v>9.549587447920473</v>
      </c>
      <c r="F332" s="47">
        <v>1.1861450592527376</v>
      </c>
      <c r="G332" s="46">
        <v>158.330939</v>
      </c>
      <c r="H332" s="47">
        <v>26.46</v>
      </c>
      <c r="I332" s="47">
        <v>0.26699250767009275</v>
      </c>
      <c r="J332" s="46">
        <v>-3142265000</v>
      </c>
      <c r="K332" s="47">
        <v>-2.5621467317365023</v>
      </c>
      <c r="L332" s="47">
        <v>119.24067537918535</v>
      </c>
      <c r="M332" s="47">
        <v>47.19</v>
      </c>
      <c r="N332" s="48">
        <v>82.337361774977069</v>
      </c>
      <c r="O332" s="49">
        <v>1905.4304288629769</v>
      </c>
      <c r="P332" s="48">
        <v>63.514347628765897</v>
      </c>
    </row>
    <row r="333" spans="1:16">
      <c r="A333" s="90" t="s">
        <v>164</v>
      </c>
      <c r="B333" s="90" t="s">
        <v>609</v>
      </c>
      <c r="C333" s="91">
        <v>19043468866</v>
      </c>
      <c r="D333" s="91">
        <v>336600000</v>
      </c>
      <c r="E333" s="92">
        <v>28.357667115543585</v>
      </c>
      <c r="F333" s="92">
        <v>5.6164918034350535</v>
      </c>
      <c r="G333" s="91">
        <v>90.484284000000002</v>
      </c>
      <c r="H333" s="92">
        <v>15.59</v>
      </c>
      <c r="I333" s="92">
        <v>-0.24549224933582359</v>
      </c>
      <c r="J333" s="91">
        <v>27939397</v>
      </c>
      <c r="K333" s="92">
        <v>180.71256154884088</v>
      </c>
      <c r="L333" s="92">
        <v>118.83541295306001</v>
      </c>
      <c r="M333" s="92">
        <v>26.88</v>
      </c>
      <c r="N333" s="93">
        <v>0.1546630731356351</v>
      </c>
      <c r="O333" s="94">
        <v>406.32136744112483</v>
      </c>
      <c r="P333" s="93">
        <v>13.544045581370828</v>
      </c>
    </row>
    <row r="334" spans="1:16">
      <c r="A334" s="101" t="s">
        <v>469</v>
      </c>
      <c r="B334" s="101" t="s">
        <v>696</v>
      </c>
      <c r="C334" s="102">
        <v>443218015</v>
      </c>
      <c r="D334" s="102">
        <v>347500000</v>
      </c>
      <c r="E334" s="103">
        <v>29.558892408423098</v>
      </c>
      <c r="F334" s="103">
        <v>28.353853629182829</v>
      </c>
      <c r="G334" s="102">
        <v>335.80419000000001</v>
      </c>
      <c r="H334" s="103">
        <v>4.03</v>
      </c>
      <c r="I334" s="103">
        <v>-0.38207612691988047</v>
      </c>
      <c r="J334" s="102">
        <v>-20352695</v>
      </c>
      <c r="K334" s="103">
        <v>-51.221717811818039</v>
      </c>
      <c r="L334" s="103">
        <v>115.10791366906474</v>
      </c>
      <c r="M334" s="103">
        <v>96.63</v>
      </c>
      <c r="N334" s="104">
        <v>15.606924946468032</v>
      </c>
      <c r="O334" s="105">
        <v>1085.8712040102009</v>
      </c>
      <c r="P334" s="104">
        <v>36.195706800340034</v>
      </c>
    </row>
    <row r="335" spans="1:16">
      <c r="A335" s="90" t="s">
        <v>389</v>
      </c>
      <c r="B335" s="90" t="s">
        <v>390</v>
      </c>
      <c r="C335" s="91">
        <v>1471327206</v>
      </c>
      <c r="D335" s="91">
        <v>350000000</v>
      </c>
      <c r="E335" s="92">
        <v>32.43445301119435</v>
      </c>
      <c r="F335" s="92">
        <v>13.238552249467082</v>
      </c>
      <c r="G335" s="91">
        <v>172.747309</v>
      </c>
      <c r="H335" s="92">
        <v>7.14</v>
      </c>
      <c r="I335" s="92">
        <v>-0.29632632581976104</v>
      </c>
      <c r="J335" s="91">
        <v>171355700</v>
      </c>
      <c r="K335" s="92">
        <v>14.29774439951516</v>
      </c>
      <c r="L335" s="92">
        <v>114.28571428571429</v>
      </c>
      <c r="M335" s="92">
        <v>49.35</v>
      </c>
      <c r="N335" s="93">
        <v>88.73511689090617</v>
      </c>
      <c r="O335" s="94">
        <v>813.91790459328865</v>
      </c>
      <c r="P335" s="93">
        <v>27.13059681977629</v>
      </c>
    </row>
    <row r="336" spans="1:16">
      <c r="A336" s="55" t="s">
        <v>456</v>
      </c>
      <c r="B336" s="55" t="s">
        <v>233</v>
      </c>
      <c r="C336" s="56">
        <v>10885731681</v>
      </c>
      <c r="D336" s="56">
        <v>350000000</v>
      </c>
      <c r="E336" s="57">
        <v>12.936184073749574</v>
      </c>
      <c r="F336" s="57">
        <v>2.310032870312424</v>
      </c>
      <c r="G336" s="56">
        <v>185.064885</v>
      </c>
      <c r="H336" s="57">
        <v>16.71</v>
      </c>
      <c r="I336" s="57">
        <v>-1.460010744106139</v>
      </c>
      <c r="J336" s="56">
        <v>260197818</v>
      </c>
      <c r="K336" s="57">
        <v>21.522086707122195</v>
      </c>
      <c r="L336" s="57">
        <v>114.28571428571429</v>
      </c>
      <c r="M336" s="57">
        <v>52.87</v>
      </c>
      <c r="N336" s="58">
        <v>39.128424600098072</v>
      </c>
      <c r="O336" s="59">
        <v>150.62827495398341</v>
      </c>
      <c r="P336" s="58">
        <v>5.0209424984661135</v>
      </c>
    </row>
    <row r="337" spans="1:16">
      <c r="A337" s="45" t="s">
        <v>333</v>
      </c>
      <c r="B337" s="45" t="s">
        <v>375</v>
      </c>
      <c r="C337" s="46">
        <v>1724268443</v>
      </c>
      <c r="D337" s="46">
        <v>350000000</v>
      </c>
      <c r="E337" s="47">
        <v>92.364482254358393</v>
      </c>
      <c r="F337" s="47">
        <v>131.94926036336912</v>
      </c>
      <c r="G337" s="46">
        <v>199.57396499999999</v>
      </c>
      <c r="H337" s="47">
        <v>2.17</v>
      </c>
      <c r="I337" s="47">
        <v>-4.3232182042591827E-2</v>
      </c>
      <c r="J337" s="46">
        <v>-48944132</v>
      </c>
      <c r="K337" s="47">
        <v>-14.302020924592146</v>
      </c>
      <c r="L337" s="47">
        <v>114.28571428571429</v>
      </c>
      <c r="M337" s="47">
        <v>57.02</v>
      </c>
      <c r="N337" s="48">
        <v>43.358127615100258</v>
      </c>
      <c r="O337" s="49">
        <v>174.09584432472928</v>
      </c>
      <c r="P337" s="48">
        <v>5.8031948108243094</v>
      </c>
    </row>
    <row r="338" spans="1:16">
      <c r="A338" t="s">
        <v>2160</v>
      </c>
      <c r="C338" s="14">
        <v>3408994170</v>
      </c>
      <c r="D338" s="14">
        <v>350000000</v>
      </c>
      <c r="E338" s="19">
        <v>0</v>
      </c>
      <c r="F338" s="19">
        <v>0</v>
      </c>
      <c r="G338" s="14">
        <v>0</v>
      </c>
      <c r="H338" s="19">
        <v>80.8</v>
      </c>
      <c r="I338" s="19">
        <v>0</v>
      </c>
      <c r="J338" s="14">
        <v>42544831</v>
      </c>
      <c r="K338" s="19">
        <v>658.12930365148236</v>
      </c>
      <c r="L338" s="19">
        <v>114.28571428571429</v>
      </c>
      <c r="M338" s="19">
        <v>0</v>
      </c>
      <c r="N338" s="20">
        <v>69.473797635325809</v>
      </c>
      <c r="O338" s="21">
        <v>0</v>
      </c>
      <c r="P338" s="24">
        <v>0</v>
      </c>
    </row>
    <row r="339" spans="1:16">
      <c r="A339" s="45" t="s">
        <v>56</v>
      </c>
      <c r="B339" s="45" t="s">
        <v>375</v>
      </c>
      <c r="C339" s="46">
        <v>2193171314</v>
      </c>
      <c r="D339" s="46">
        <v>350500000</v>
      </c>
      <c r="E339" s="47">
        <v>81.036350384526102</v>
      </c>
      <c r="F339" s="47">
        <v>231.20214089736405</v>
      </c>
      <c r="G339" s="46">
        <v>253.16424799999999</v>
      </c>
      <c r="H339" s="47">
        <v>1.95</v>
      </c>
      <c r="I339" s="47">
        <v>-1.3900231444288647E-2</v>
      </c>
      <c r="J339" s="46">
        <v>-44318667</v>
      </c>
      <c r="K339" s="47">
        <v>-7.9086313674551629</v>
      </c>
      <c r="L339" s="47">
        <v>114.12268188302426</v>
      </c>
      <c r="M339" s="47">
        <v>72.22</v>
      </c>
      <c r="N339" s="48">
        <v>28.747426451344154</v>
      </c>
      <c r="O339" s="49">
        <v>278.6691515409679</v>
      </c>
      <c r="P339" s="48">
        <v>9.2889717180322631</v>
      </c>
    </row>
    <row r="340" spans="1:16">
      <c r="A340" s="30" t="s">
        <v>729</v>
      </c>
      <c r="B340" s="30" t="s">
        <v>349</v>
      </c>
      <c r="C340" s="31">
        <v>6782904588</v>
      </c>
      <c r="D340" s="31">
        <v>351991314</v>
      </c>
      <c r="E340" s="32">
        <v>5.1110950710208511</v>
      </c>
      <c r="F340" s="32">
        <v>0.11000389971186453</v>
      </c>
      <c r="G340" s="31">
        <v>53.715555000000002</v>
      </c>
      <c r="H340" s="32">
        <v>145.69999999999999</v>
      </c>
      <c r="I340" s="32">
        <v>-10.349963185966089</v>
      </c>
      <c r="J340" s="31">
        <v>-557334135</v>
      </c>
      <c r="K340" s="32">
        <v>-83.36624392833933</v>
      </c>
      <c r="L340" s="32">
        <v>113.63916781196481</v>
      </c>
      <c r="M340" s="32">
        <v>15.26</v>
      </c>
      <c r="N340" s="33">
        <v>10.992719225929671</v>
      </c>
      <c r="O340" s="34">
        <v>464.95365827800356</v>
      </c>
      <c r="P340" s="33">
        <v>15.498455275933452</v>
      </c>
    </row>
    <row r="341" spans="1:16">
      <c r="A341" s="95" t="s">
        <v>132</v>
      </c>
      <c r="B341" s="95" t="s">
        <v>351</v>
      </c>
      <c r="C341" s="96">
        <v>4550322502</v>
      </c>
      <c r="D341" s="96">
        <v>355000000</v>
      </c>
      <c r="E341" s="97">
        <v>9.6225630474179891</v>
      </c>
      <c r="F341" s="97">
        <v>0.87438101294120751</v>
      </c>
      <c r="G341" s="96">
        <v>128.94884099999999</v>
      </c>
      <c r="H341" s="97">
        <v>32.24</v>
      </c>
      <c r="I341" s="97">
        <v>-1.9380471413703901</v>
      </c>
      <c r="J341" s="96">
        <v>247915948</v>
      </c>
      <c r="K341" s="97">
        <v>44.390044645292441</v>
      </c>
      <c r="L341" s="97">
        <v>112.67605633802818</v>
      </c>
      <c r="M341" s="97">
        <v>36.32</v>
      </c>
      <c r="N341" s="98">
        <v>81.716508291447752</v>
      </c>
      <c r="O341" s="99">
        <v>656.19133389046976</v>
      </c>
      <c r="P341" s="98">
        <v>21.87304446301566</v>
      </c>
    </row>
    <row r="342" spans="1:16">
      <c r="A342" s="35" t="s">
        <v>121</v>
      </c>
      <c r="B342" s="35" t="s">
        <v>200</v>
      </c>
      <c r="C342" s="36">
        <v>3548001757</v>
      </c>
      <c r="D342" s="36">
        <v>360000000</v>
      </c>
      <c r="E342" s="37">
        <v>37.126698012737798</v>
      </c>
      <c r="F342" s="37">
        <v>34.376572234016479</v>
      </c>
      <c r="G342" s="36">
        <v>282.78303399999999</v>
      </c>
      <c r="H342" s="37">
        <v>3.81</v>
      </c>
      <c r="I342" s="37">
        <v>-1.2799685425547658E-2</v>
      </c>
      <c r="J342" s="36">
        <v>-173040268</v>
      </c>
      <c r="K342" s="37">
        <v>-6.2413218176476706</v>
      </c>
      <c r="L342" s="37">
        <v>111.11111111111111</v>
      </c>
      <c r="M342" s="37">
        <v>78.55</v>
      </c>
      <c r="N342" s="38">
        <v>51.803211992031088</v>
      </c>
      <c r="O342" s="39">
        <v>713.88602585232184</v>
      </c>
      <c r="P342" s="38">
        <v>23.796200861744062</v>
      </c>
    </row>
    <row r="343" spans="1:16">
      <c r="A343" s="25" t="s">
        <v>462</v>
      </c>
      <c r="B343" s="25" t="s">
        <v>353</v>
      </c>
      <c r="C343" s="26">
        <v>13842631067</v>
      </c>
      <c r="D343" s="26">
        <v>361000000</v>
      </c>
      <c r="E343" s="27">
        <v>23.183521801841859</v>
      </c>
      <c r="F343" s="27">
        <v>3.0581086666458064</v>
      </c>
      <c r="G343" s="26">
        <v>83.034749000000005</v>
      </c>
      <c r="H343" s="27">
        <v>20.78</v>
      </c>
      <c r="I343" s="27">
        <v>8.6316501774714283E-2</v>
      </c>
      <c r="J343" s="26">
        <v>-428282693</v>
      </c>
      <c r="K343" s="27">
        <v>-17.70092540255882</v>
      </c>
      <c r="L343" s="27">
        <v>110.80332409972299</v>
      </c>
      <c r="M343" s="27">
        <v>23</v>
      </c>
      <c r="N343" s="28">
        <v>49.621464949248171</v>
      </c>
      <c r="O343" s="29">
        <v>722.28906177821409</v>
      </c>
      <c r="P343" s="28">
        <v>24.076302059273804</v>
      </c>
    </row>
    <row r="344" spans="1:16">
      <c r="A344" s="30" t="s">
        <v>246</v>
      </c>
      <c r="B344" s="30" t="s">
        <v>349</v>
      </c>
      <c r="C344" s="31">
        <v>77122493000</v>
      </c>
      <c r="D344" s="31">
        <v>363281000</v>
      </c>
      <c r="E344" s="32">
        <v>0.82671977020650089</v>
      </c>
      <c r="F344" s="32">
        <v>8.5552755605899974E-3</v>
      </c>
      <c r="G344" s="31">
        <v>180.39090300000001</v>
      </c>
      <c r="H344" s="32">
        <v>268.25</v>
      </c>
      <c r="I344" s="32">
        <v>-2.0499773600371896</v>
      </c>
      <c r="J344" s="31">
        <v>-2888679000</v>
      </c>
      <c r="K344" s="32">
        <v>-33.452227125270753</v>
      </c>
      <c r="L344" s="32">
        <v>110.1076026546943</v>
      </c>
      <c r="M344" s="32">
        <v>49.65</v>
      </c>
      <c r="N344" s="33">
        <v>68.397809674502398</v>
      </c>
      <c r="O344" s="34">
        <v>244.82159845723419</v>
      </c>
      <c r="P344" s="33">
        <v>8.1607199485744726</v>
      </c>
    </row>
    <row r="345" spans="1:16">
      <c r="A345" s="35" t="s">
        <v>430</v>
      </c>
      <c r="B345" s="35" t="s">
        <v>208</v>
      </c>
      <c r="C345" s="36">
        <v>5872170565</v>
      </c>
      <c r="D345" s="36">
        <v>368000000</v>
      </c>
      <c r="E345" s="37">
        <v>12.271966250168568</v>
      </c>
      <c r="F345" s="37">
        <v>0.90129011825562333</v>
      </c>
      <c r="G345" s="36">
        <v>84.545681999999999</v>
      </c>
      <c r="H345" s="37">
        <v>38.56</v>
      </c>
      <c r="I345" s="37">
        <v>-1.2646198105718156</v>
      </c>
      <c r="J345" s="36">
        <v>48198916</v>
      </c>
      <c r="K345" s="37">
        <v>282.49597978510553</v>
      </c>
      <c r="L345" s="37">
        <v>108.69565217391305</v>
      </c>
      <c r="M345" s="37">
        <v>22.97</v>
      </c>
      <c r="N345" s="38">
        <v>54.967134518471845</v>
      </c>
      <c r="O345" s="39">
        <v>87.196371301574374</v>
      </c>
      <c r="P345" s="38">
        <v>2.906545710052479</v>
      </c>
    </row>
    <row r="346" spans="1:16">
      <c r="A346" s="55" t="s">
        <v>237</v>
      </c>
      <c r="B346" s="55" t="s">
        <v>233</v>
      </c>
      <c r="C346" s="56">
        <v>49023532000</v>
      </c>
      <c r="D346" s="56">
        <v>369276000</v>
      </c>
      <c r="E346" s="57">
        <v>2.6935862031741116</v>
      </c>
      <c r="F346" s="57">
        <v>8.2889042686171158E-2</v>
      </c>
      <c r="G346" s="56">
        <v>164.20942500000001</v>
      </c>
      <c r="H346" s="57">
        <v>90.45</v>
      </c>
      <c r="I346" s="57">
        <v>-0.87705164693571191</v>
      </c>
      <c r="J346" s="56">
        <v>1835127000</v>
      </c>
      <c r="K346" s="57">
        <v>17.707923211854002</v>
      </c>
      <c r="L346" s="57">
        <v>108.32006412547796</v>
      </c>
      <c r="M346" s="57">
        <v>44.46</v>
      </c>
      <c r="N346" s="58">
        <v>61.504934906907543</v>
      </c>
      <c r="O346" s="59">
        <v>697.36601152675291</v>
      </c>
      <c r="P346" s="58">
        <v>23.24553371755843</v>
      </c>
    </row>
    <row r="347" spans="1:16">
      <c r="A347" s="30" t="s">
        <v>247</v>
      </c>
      <c r="B347" s="30" t="s">
        <v>349</v>
      </c>
      <c r="C347" s="31">
        <v>35055157000</v>
      </c>
      <c r="D347" s="31">
        <v>370000000</v>
      </c>
      <c r="E347" s="32">
        <v>2.3964804329769129</v>
      </c>
      <c r="F347" s="32">
        <v>3.1139298765292527E-2</v>
      </c>
      <c r="G347" s="31">
        <v>79.204424000000003</v>
      </c>
      <c r="H347" s="32">
        <v>210.8</v>
      </c>
      <c r="I347" s="32">
        <v>8.3615005890367513</v>
      </c>
      <c r="J347" s="31">
        <v>-539398000</v>
      </c>
      <c r="K347" s="32">
        <v>-142.67757759576418</v>
      </c>
      <c r="L347" s="32">
        <v>108.10810810810811</v>
      </c>
      <c r="M347" s="32">
        <v>21.4</v>
      </c>
      <c r="N347" s="33">
        <v>54.907104870057175</v>
      </c>
      <c r="O347" s="34">
        <v>2064.3779470044087</v>
      </c>
      <c r="P347" s="33">
        <v>68.812598233480287</v>
      </c>
    </row>
    <row r="348" spans="1:16">
      <c r="A348" s="45" t="s">
        <v>55</v>
      </c>
      <c r="B348" s="45" t="s">
        <v>375</v>
      </c>
      <c r="C348" s="46">
        <v>3590822435</v>
      </c>
      <c r="D348" s="46">
        <v>372475397</v>
      </c>
      <c r="E348" s="47">
        <v>5.3346596378143323</v>
      </c>
      <c r="F348" s="47">
        <v>0.40920513951340309</v>
      </c>
      <c r="G348" s="46">
        <v>194.679441</v>
      </c>
      <c r="H348" s="47">
        <v>38.520000000000003</v>
      </c>
      <c r="I348" s="47">
        <v>-0.98743489299254594</v>
      </c>
      <c r="J348" s="46">
        <v>47613264</v>
      </c>
      <c r="K348" s="47">
        <v>273.8026717723028</v>
      </c>
      <c r="L348" s="47">
        <v>107.38964324132259</v>
      </c>
      <c r="M348" s="47">
        <v>52.26</v>
      </c>
      <c r="N348" s="48">
        <v>40.345835379165877</v>
      </c>
      <c r="O348" s="49">
        <v>1057.1210692523055</v>
      </c>
      <c r="P348" s="48">
        <v>35.237368975076848</v>
      </c>
    </row>
    <row r="349" spans="1:16">
      <c r="A349" s="40" t="s">
        <v>74</v>
      </c>
      <c r="B349" s="40" t="s">
        <v>255</v>
      </c>
      <c r="C349" s="41">
        <v>633089921</v>
      </c>
      <c r="D349" s="41">
        <v>375000000</v>
      </c>
      <c r="E349" s="42">
        <v>19.223597350219343</v>
      </c>
      <c r="F349" s="42">
        <v>5.6958806963612867</v>
      </c>
      <c r="G349" s="41">
        <v>217.20958099999999</v>
      </c>
      <c r="H349" s="42">
        <v>9.58</v>
      </c>
      <c r="I349" s="42">
        <v>0.19039946973082955</v>
      </c>
      <c r="J349" s="41">
        <v>6803042</v>
      </c>
      <c r="K349" s="42">
        <v>496.1015969032677</v>
      </c>
      <c r="L349" s="42">
        <v>106.66666666666667</v>
      </c>
      <c r="M349" s="42">
        <v>57.92</v>
      </c>
      <c r="N349" s="43">
        <v>63.007723594808695</v>
      </c>
      <c r="O349" s="44">
        <v>1402.5420079078451</v>
      </c>
      <c r="P349" s="43">
        <v>46.751400263594839</v>
      </c>
    </row>
    <row r="350" spans="1:16">
      <c r="A350" s="25" t="s">
        <v>170</v>
      </c>
      <c r="B350" s="25" t="s">
        <v>353</v>
      </c>
      <c r="C350" s="26">
        <v>6815590152</v>
      </c>
      <c r="D350" s="26">
        <v>380000000</v>
      </c>
      <c r="E350" s="27">
        <v>15.983342033066402</v>
      </c>
      <c r="F350" s="27">
        <v>1.9118830183093782</v>
      </c>
      <c r="G350" s="26">
        <v>113.969858</v>
      </c>
      <c r="H350" s="27">
        <v>21.96</v>
      </c>
      <c r="I350" s="27">
        <v>0.70190437615134016</v>
      </c>
      <c r="J350" s="26">
        <v>-422832425</v>
      </c>
      <c r="K350" s="27">
        <v>-19.771425996953759</v>
      </c>
      <c r="L350" s="27">
        <v>105.26315789473684</v>
      </c>
      <c r="M350" s="27">
        <v>29.99</v>
      </c>
      <c r="N350" s="28">
        <v>56.972341440900088</v>
      </c>
      <c r="O350" s="29">
        <v>2659.7847542711565</v>
      </c>
      <c r="P350" s="28">
        <v>88.659491809038556</v>
      </c>
    </row>
    <row r="351" spans="1:16">
      <c r="A351" s="101" t="s">
        <v>437</v>
      </c>
      <c r="B351" s="101" t="s">
        <v>696</v>
      </c>
      <c r="C351" s="102">
        <v>26585946865</v>
      </c>
      <c r="D351" s="102">
        <v>385000000</v>
      </c>
      <c r="E351" s="103">
        <v>15.807747440251458</v>
      </c>
      <c r="F351" s="103">
        <v>1.9551944885901618</v>
      </c>
      <c r="G351" s="102">
        <v>117.04502599999999</v>
      </c>
      <c r="H351" s="103">
        <v>21.62</v>
      </c>
      <c r="I351" s="103">
        <v>-0.48025417412393528</v>
      </c>
      <c r="J351" s="102">
        <v>-1360985632</v>
      </c>
      <c r="K351" s="103">
        <v>-5.9405476515713866</v>
      </c>
      <c r="L351" s="103">
        <v>103.8961038961039</v>
      </c>
      <c r="M351" s="103">
        <v>30.4</v>
      </c>
      <c r="N351" s="104">
        <v>4.7881423273020793</v>
      </c>
      <c r="O351" s="105">
        <v>842.66580692448599</v>
      </c>
      <c r="P351" s="104">
        <v>28.088860230816199</v>
      </c>
    </row>
    <row r="352" spans="1:16">
      <c r="A352" s="35" t="s">
        <v>48</v>
      </c>
      <c r="B352" s="35" t="s">
        <v>200</v>
      </c>
      <c r="C352" s="36">
        <v>4404805235</v>
      </c>
      <c r="D352" s="36">
        <v>385499653</v>
      </c>
      <c r="E352" s="37">
        <v>22.156969418061305</v>
      </c>
      <c r="F352" s="37">
        <v>2.3948323997217389</v>
      </c>
      <c r="G352" s="36">
        <v>74.176674000000006</v>
      </c>
      <c r="H352" s="37">
        <v>24.34</v>
      </c>
      <c r="I352" s="37">
        <v>0.27673971387667962</v>
      </c>
      <c r="J352" s="36">
        <v>-306785046</v>
      </c>
      <c r="K352" s="37">
        <v>-30.157896522765977</v>
      </c>
      <c r="L352" s="37">
        <v>103.76144229629178</v>
      </c>
      <c r="M352" s="37">
        <v>19.239999999999998</v>
      </c>
      <c r="N352" s="38">
        <v>25.79853448839917</v>
      </c>
      <c r="O352" s="39">
        <v>1791.2927888357406</v>
      </c>
      <c r="P352" s="38">
        <v>59.70975962785802</v>
      </c>
    </row>
    <row r="353" spans="1:16">
      <c r="A353" s="55" t="s">
        <v>451</v>
      </c>
      <c r="B353" s="55" t="s">
        <v>233</v>
      </c>
      <c r="C353" s="56">
        <v>4310209139</v>
      </c>
      <c r="D353" s="56">
        <v>386500000</v>
      </c>
      <c r="E353" s="57">
        <v>37.03483548752488</v>
      </c>
      <c r="F353" s="57">
        <v>8.7110044660766501</v>
      </c>
      <c r="G353" s="56">
        <v>94.595506999999998</v>
      </c>
      <c r="H353" s="57">
        <v>11.42</v>
      </c>
      <c r="I353" s="57">
        <v>-1.121735619966147</v>
      </c>
      <c r="J353" s="56">
        <v>-57974808</v>
      </c>
      <c r="K353" s="57">
        <v>-73.333576197440792</v>
      </c>
      <c r="L353" s="57">
        <v>103.49288486416559</v>
      </c>
      <c r="M353" s="57">
        <v>24.47</v>
      </c>
      <c r="N353" s="58">
        <v>43.902153588705914</v>
      </c>
      <c r="O353" s="59">
        <v>488.92358429645168</v>
      </c>
      <c r="P353" s="58">
        <v>16.297452809881722</v>
      </c>
    </row>
    <row r="354" spans="1:16">
      <c r="A354" s="75" t="s">
        <v>747</v>
      </c>
      <c r="B354" s="75" t="s">
        <v>350</v>
      </c>
      <c r="C354" s="76">
        <v>27589684000</v>
      </c>
      <c r="D354" s="76">
        <v>388080000</v>
      </c>
      <c r="E354" s="77">
        <v>1.8172429701309816</v>
      </c>
      <c r="F354" s="77">
        <v>3.3932249329493201E-2</v>
      </c>
      <c r="G354" s="76">
        <v>160.34344200000001</v>
      </c>
      <c r="H354" s="77">
        <v>137.30000000000001</v>
      </c>
      <c r="I354" s="77">
        <v>3.2242195589904838</v>
      </c>
      <c r="J354" s="76">
        <v>1392015000</v>
      </c>
      <c r="K354" s="77">
        <v>38.473033695757586</v>
      </c>
      <c r="L354" s="77">
        <v>103.07153164296021</v>
      </c>
      <c r="M354" s="77">
        <v>41.31</v>
      </c>
      <c r="N354" s="78">
        <v>17.164443081372468</v>
      </c>
      <c r="O354" s="79">
        <v>1864.2577197790981</v>
      </c>
      <c r="P354" s="78">
        <v>62.141923992636606</v>
      </c>
    </row>
    <row r="355" spans="1:16">
      <c r="A355" s="30" t="s">
        <v>545</v>
      </c>
      <c r="B355" s="30" t="s">
        <v>357</v>
      </c>
      <c r="C355" s="31">
        <v>1049965568</v>
      </c>
      <c r="D355" s="31">
        <v>390000000</v>
      </c>
      <c r="E355" s="32">
        <v>43.349797044378327</v>
      </c>
      <c r="F355" s="32">
        <v>18.525554292469369</v>
      </c>
      <c r="G355" s="31">
        <v>151.529539</v>
      </c>
      <c r="H355" s="32">
        <v>6.09</v>
      </c>
      <c r="I355" s="32">
        <v>-1.0425377906892193</v>
      </c>
      <c r="J355" s="31">
        <v>-35370132</v>
      </c>
      <c r="K355" s="32">
        <v>-66.157513915978598</v>
      </c>
      <c r="L355" s="32">
        <v>102.56410256410257</v>
      </c>
      <c r="M355" s="32">
        <v>38.85</v>
      </c>
      <c r="N355" s="33">
        <v>46.682109249306571</v>
      </c>
      <c r="O355" s="34">
        <v>470</v>
      </c>
      <c r="P355" s="33">
        <v>15.666666666666666</v>
      </c>
    </row>
    <row r="356" spans="1:16">
      <c r="A356" s="30" t="s">
        <v>197</v>
      </c>
      <c r="B356" s="30" t="s">
        <v>605</v>
      </c>
      <c r="C356" s="31">
        <v>8818140480</v>
      </c>
      <c r="D356" s="31">
        <v>390000000</v>
      </c>
      <c r="E356" s="32">
        <v>58.617839413263574</v>
      </c>
      <c r="F356" s="32">
        <v>16.700239149077941</v>
      </c>
      <c r="G356" s="31">
        <v>74.35284</v>
      </c>
      <c r="H356" s="32">
        <v>9.18</v>
      </c>
      <c r="I356" s="32">
        <v>-0.80855258619506643</v>
      </c>
      <c r="J356" s="31">
        <v>-173746692</v>
      </c>
      <c r="K356" s="32">
        <v>-20.201823468385804</v>
      </c>
      <c r="L356" s="32">
        <v>102.56410256410257</v>
      </c>
      <c r="M356" s="32">
        <v>19.059999999999999</v>
      </c>
      <c r="N356" s="33">
        <v>15.224085130305236</v>
      </c>
      <c r="O356" s="34">
        <v>320.05421639854433</v>
      </c>
      <c r="P356" s="33">
        <v>10.668473879951478</v>
      </c>
    </row>
    <row r="357" spans="1:16">
      <c r="A357" s="60" t="s">
        <v>420</v>
      </c>
      <c r="B357" s="60" t="s">
        <v>287</v>
      </c>
      <c r="C357" s="61">
        <v>7850147630</v>
      </c>
      <c r="D357" s="61">
        <v>390000000</v>
      </c>
      <c r="E357" s="62">
        <v>116.70076663067616</v>
      </c>
      <c r="F357" s="62">
        <v>14.961636747522585</v>
      </c>
      <c r="G357" s="61">
        <v>16.107241999999999</v>
      </c>
      <c r="H357" s="62">
        <v>21.28</v>
      </c>
      <c r="I357" s="62">
        <v>8.1238552326251323E-2</v>
      </c>
      <c r="J357" s="61">
        <v>-154878371</v>
      </c>
      <c r="K357" s="62">
        <v>-50.362099947448442</v>
      </c>
      <c r="L357" s="62">
        <v>102.56410256410257</v>
      </c>
      <c r="M357" s="62">
        <v>4.13</v>
      </c>
      <c r="N357" s="63">
        <v>14.244928020982345</v>
      </c>
      <c r="O357" s="64">
        <v>2124.8891257811047</v>
      </c>
      <c r="P357" s="63">
        <v>70.829637526036819</v>
      </c>
    </row>
    <row r="358" spans="1:16">
      <c r="A358" s="50" t="s">
        <v>279</v>
      </c>
      <c r="B358" s="50" t="s">
        <v>355</v>
      </c>
      <c r="C358" s="51">
        <v>4414419520</v>
      </c>
      <c r="D358" s="51">
        <v>393516000</v>
      </c>
      <c r="E358" s="52">
        <v>19.308177880263685</v>
      </c>
      <c r="F358" s="52">
        <v>4.0888167783655733</v>
      </c>
      <c r="G358" s="51">
        <v>160.62860900000001</v>
      </c>
      <c r="H358" s="52">
        <v>12.9</v>
      </c>
      <c r="I358" s="52">
        <v>-9.4518041916971995E-2</v>
      </c>
      <c r="J358" s="51">
        <v>14989579</v>
      </c>
      <c r="K358" s="52">
        <v>315.03166299733971</v>
      </c>
      <c r="L358" s="52">
        <v>101.64770936886937</v>
      </c>
      <c r="M358" s="52">
        <v>40.81</v>
      </c>
      <c r="N358" s="53">
        <v>70.900911805112401</v>
      </c>
      <c r="O358" s="54">
        <v>383.63280902319281</v>
      </c>
      <c r="P358" s="53">
        <v>12.787760300773094</v>
      </c>
    </row>
    <row r="359" spans="1:16">
      <c r="A359" s="70" t="s">
        <v>709</v>
      </c>
      <c r="B359" s="70" t="s">
        <v>699</v>
      </c>
      <c r="C359" s="71">
        <v>5985751000</v>
      </c>
      <c r="D359" s="71">
        <v>397500000</v>
      </c>
      <c r="E359" s="72">
        <v>45.491131697212943</v>
      </c>
      <c r="F359" s="72">
        <v>3.7745085293318184</v>
      </c>
      <c r="G359" s="71">
        <v>33.254894999999998</v>
      </c>
      <c r="H359" s="72">
        <v>26.46</v>
      </c>
      <c r="I359" s="72">
        <v>-0.1354130165289078</v>
      </c>
      <c r="J359" s="71">
        <v>682431000</v>
      </c>
      <c r="K359" s="72">
        <v>17.660686574906475</v>
      </c>
      <c r="L359" s="72">
        <v>100.62893081761007</v>
      </c>
      <c r="M359" s="72">
        <v>8.36</v>
      </c>
      <c r="N359" s="73">
        <v>0</v>
      </c>
      <c r="O359" s="74">
        <v>448.77269842564704</v>
      </c>
      <c r="P359" s="73">
        <v>14.959089947521568</v>
      </c>
    </row>
    <row r="360" spans="1:16">
      <c r="A360" s="25" t="s">
        <v>158</v>
      </c>
      <c r="B360" s="25" t="s">
        <v>353</v>
      </c>
      <c r="C360" s="26">
        <v>7665218313</v>
      </c>
      <c r="D360" s="26">
        <v>400000000</v>
      </c>
      <c r="E360" s="27">
        <v>16.657638226747771</v>
      </c>
      <c r="F360" s="27">
        <v>3.470341297239119</v>
      </c>
      <c r="G360" s="26">
        <v>194.30446800000001</v>
      </c>
      <c r="H360" s="27">
        <v>12.36</v>
      </c>
      <c r="I360" s="27">
        <v>-5.8051894232866275E-2</v>
      </c>
      <c r="J360" s="26">
        <v>-73365961</v>
      </c>
      <c r="K360" s="27">
        <v>-65.425436191042323</v>
      </c>
      <c r="L360" s="27">
        <v>100</v>
      </c>
      <c r="M360" s="27">
        <v>48.57</v>
      </c>
      <c r="N360" s="28">
        <v>16.911376383396806</v>
      </c>
      <c r="O360" s="29">
        <v>386.77938196842939</v>
      </c>
      <c r="P360" s="28">
        <v>12.892646065614313</v>
      </c>
    </row>
    <row r="361" spans="1:16">
      <c r="A361" s="70" t="s">
        <v>523</v>
      </c>
      <c r="B361" s="70" t="s">
        <v>221</v>
      </c>
      <c r="C361" s="71">
        <v>44419666520</v>
      </c>
      <c r="D361" s="71">
        <v>400000000</v>
      </c>
      <c r="E361" s="72">
        <v>8.5456938248816421</v>
      </c>
      <c r="F361" s="72">
        <v>0.39563397337415007</v>
      </c>
      <c r="G361" s="71">
        <v>86.717521000000005</v>
      </c>
      <c r="H361" s="72">
        <v>54</v>
      </c>
      <c r="I361" s="72">
        <v>0.62657892599776943</v>
      </c>
      <c r="J361" s="71">
        <v>157582227</v>
      </c>
      <c r="K361" s="72">
        <v>137.07129548308771</v>
      </c>
      <c r="L361" s="72">
        <v>100</v>
      </c>
      <c r="M361" s="72">
        <v>21.67</v>
      </c>
      <c r="N361" s="73">
        <v>20.376992076860382</v>
      </c>
      <c r="O361" s="74">
        <v>1138.9815770329801</v>
      </c>
      <c r="P361" s="73">
        <v>37.966052567766006</v>
      </c>
    </row>
    <row r="362" spans="1:16">
      <c r="A362" s="60" t="s">
        <v>20</v>
      </c>
      <c r="B362" s="60" t="s">
        <v>287</v>
      </c>
      <c r="C362" s="61">
        <v>1735116415</v>
      </c>
      <c r="D362" s="61">
        <v>400000000</v>
      </c>
      <c r="E362" s="62">
        <v>24.491243400834463</v>
      </c>
      <c r="F362" s="62">
        <v>6.8031231668984624</v>
      </c>
      <c r="G362" s="61">
        <v>175.248232</v>
      </c>
      <c r="H362" s="62">
        <v>9.32</v>
      </c>
      <c r="I362" s="62">
        <v>0.13092255966836497</v>
      </c>
      <c r="J362" s="61">
        <v>-80036018</v>
      </c>
      <c r="K362" s="62">
        <v>-44.979748992509847</v>
      </c>
      <c r="L362" s="62">
        <v>100</v>
      </c>
      <c r="M362" s="62">
        <v>43.81</v>
      </c>
      <c r="N362" s="63">
        <v>62.669573509340381</v>
      </c>
      <c r="O362" s="64">
        <v>1496.0966178815343</v>
      </c>
      <c r="P362" s="63">
        <v>49.86988726271781</v>
      </c>
    </row>
    <row r="363" spans="1:16">
      <c r="A363" s="70" t="s">
        <v>22</v>
      </c>
      <c r="B363" s="70" t="s">
        <v>221</v>
      </c>
      <c r="C363" s="71">
        <v>6246124497</v>
      </c>
      <c r="D363" s="71">
        <v>400000000</v>
      </c>
      <c r="E363" s="72">
        <v>48.720407224651744</v>
      </c>
      <c r="F363" s="72">
        <v>17.400145437375624</v>
      </c>
      <c r="G363" s="71">
        <v>112.187603</v>
      </c>
      <c r="H363" s="72">
        <v>7.32</v>
      </c>
      <c r="I363" s="72">
        <v>-6.5590463700698542E-2</v>
      </c>
      <c r="J363" s="71">
        <v>5617957</v>
      </c>
      <c r="K363" s="72">
        <v>498.40182116025454</v>
      </c>
      <c r="L363" s="72">
        <v>100</v>
      </c>
      <c r="M363" s="72">
        <v>28.04</v>
      </c>
      <c r="N363" s="73">
        <v>18.423591177382772</v>
      </c>
      <c r="O363" s="74">
        <v>1177.6140502096491</v>
      </c>
      <c r="P363" s="73">
        <v>39.253801673654969</v>
      </c>
    </row>
    <row r="364" spans="1:16">
      <c r="A364" s="25" t="s">
        <v>69</v>
      </c>
      <c r="B364" s="25" t="s">
        <v>376</v>
      </c>
      <c r="C364" s="26">
        <v>1771741339</v>
      </c>
      <c r="D364" s="26">
        <v>400000000</v>
      </c>
      <c r="E364" s="27">
        <v>1.4596912110824427</v>
      </c>
      <c r="F364" s="27">
        <v>5.21318289672301E-2</v>
      </c>
      <c r="G364" s="26">
        <v>398.89761299999998</v>
      </c>
      <c r="H364" s="27">
        <v>68.7</v>
      </c>
      <c r="I364" s="27">
        <v>3.6961151353295918E-2</v>
      </c>
      <c r="J364" s="26">
        <v>207480419</v>
      </c>
      <c r="K364" s="27">
        <v>134.95249399896383</v>
      </c>
      <c r="L364" s="27">
        <v>100</v>
      </c>
      <c r="M364" s="27">
        <v>99.72</v>
      </c>
      <c r="N364" s="28">
        <v>66.533330743728257</v>
      </c>
      <c r="O364" s="29">
        <v>1910.9290317301247</v>
      </c>
      <c r="P364" s="28">
        <v>63.697634391004158</v>
      </c>
    </row>
    <row r="365" spans="1:16">
      <c r="A365" s="75" t="s">
        <v>188</v>
      </c>
      <c r="B365" s="75" t="s">
        <v>679</v>
      </c>
      <c r="C365" s="76">
        <v>3014472211</v>
      </c>
      <c r="D365" s="76">
        <v>400000000</v>
      </c>
      <c r="E365" s="77">
        <v>45.061080294338971</v>
      </c>
      <c r="F365" s="77">
        <v>18.775450122641239</v>
      </c>
      <c r="G365" s="76">
        <v>129.881788</v>
      </c>
      <c r="H365" s="77">
        <v>6.86</v>
      </c>
      <c r="I365" s="77">
        <v>-0.30201180202319922</v>
      </c>
      <c r="J365" s="76">
        <v>44096898</v>
      </c>
      <c r="K365" s="77">
        <v>54.425597011381619</v>
      </c>
      <c r="L365" s="77">
        <v>100</v>
      </c>
      <c r="M365" s="77">
        <v>32.35</v>
      </c>
      <c r="N365" s="78">
        <v>54.297609710812118</v>
      </c>
      <c r="O365" s="79">
        <v>56.879581597191802</v>
      </c>
      <c r="P365" s="78">
        <v>1.8959860532397268</v>
      </c>
    </row>
    <row r="366" spans="1:16">
      <c r="A366" s="65" t="s">
        <v>444</v>
      </c>
      <c r="B366" s="65" t="s">
        <v>393</v>
      </c>
      <c r="C366" s="66">
        <v>8884541574</v>
      </c>
      <c r="D366" s="66">
        <v>400000000</v>
      </c>
      <c r="E366" s="67">
        <v>17.362919748584922</v>
      </c>
      <c r="F366" s="67">
        <v>1.4469099790487434</v>
      </c>
      <c r="G366" s="66">
        <v>79.448606999999996</v>
      </c>
      <c r="H366" s="67">
        <v>29</v>
      </c>
      <c r="I366" s="67">
        <v>0.94498087106023121</v>
      </c>
      <c r="J366" s="66">
        <v>72826471</v>
      </c>
      <c r="K366" s="67">
        <v>164.77525047176871</v>
      </c>
      <c r="L366" s="67">
        <v>100</v>
      </c>
      <c r="M366" s="67">
        <v>19.86</v>
      </c>
      <c r="N366" s="68">
        <v>20.278681507637572</v>
      </c>
      <c r="O366" s="69">
        <v>1655.7490909244245</v>
      </c>
      <c r="P366" s="68">
        <v>55.191636364147485</v>
      </c>
    </row>
    <row r="367" spans="1:16">
      <c r="A367" t="s">
        <v>2174</v>
      </c>
      <c r="C367" s="14">
        <v>7006962211</v>
      </c>
      <c r="D367" s="14">
        <v>400000000</v>
      </c>
      <c r="E367" s="19">
        <v>0</v>
      </c>
      <c r="F367" s="19">
        <v>0</v>
      </c>
      <c r="G367" s="14">
        <v>0</v>
      </c>
      <c r="H367" s="19">
        <v>75.400000000000006</v>
      </c>
      <c r="I367" s="19">
        <v>0</v>
      </c>
      <c r="J367" s="14">
        <v>370070626</v>
      </c>
      <c r="K367" s="19">
        <v>81.065607190342092</v>
      </c>
      <c r="L367" s="19">
        <v>100</v>
      </c>
      <c r="M367" s="19">
        <v>0</v>
      </c>
      <c r="N367" s="20">
        <v>62.53359068321506</v>
      </c>
      <c r="O367" s="21">
        <v>0</v>
      </c>
      <c r="P367" s="24">
        <v>0</v>
      </c>
    </row>
    <row r="368" spans="1:16">
      <c r="A368" s="55" t="s">
        <v>549</v>
      </c>
      <c r="B368" s="55" t="s">
        <v>233</v>
      </c>
      <c r="C368" s="56">
        <v>4405616240</v>
      </c>
      <c r="D368" s="56">
        <v>402000000</v>
      </c>
      <c r="E368" s="57">
        <v>37.954870141207302</v>
      </c>
      <c r="F368" s="57">
        <v>6.7439357038392505</v>
      </c>
      <c r="G368" s="56">
        <v>416.05720400000001</v>
      </c>
      <c r="H368" s="57">
        <v>14.5</v>
      </c>
      <c r="I368" s="57">
        <v>0.37260574231599719</v>
      </c>
      <c r="J368" s="56">
        <v>82863015</v>
      </c>
      <c r="K368" s="57">
        <v>67.919324441670383</v>
      </c>
      <c r="L368" s="57">
        <v>99.50248756218906</v>
      </c>
      <c r="M368" s="57">
        <v>18.079999999999998</v>
      </c>
      <c r="N368" s="58">
        <v>26.173369447757011</v>
      </c>
      <c r="O368" s="59">
        <v>1580.4249348164515</v>
      </c>
      <c r="P368" s="58">
        <v>52.680831160548379</v>
      </c>
    </row>
    <row r="369" spans="1:16">
      <c r="A369" s="50" t="s">
        <v>88</v>
      </c>
      <c r="B369" s="50" t="s">
        <v>355</v>
      </c>
      <c r="C369" s="51">
        <v>919494030</v>
      </c>
      <c r="D369" s="51">
        <v>402170000</v>
      </c>
      <c r="E369" s="52">
        <v>15.513301075060401</v>
      </c>
      <c r="F369" s="52">
        <v>2.1429993776899763</v>
      </c>
      <c r="G369" s="51">
        <v>145.268338</v>
      </c>
      <c r="H369" s="52">
        <v>17.75</v>
      </c>
      <c r="I369" s="52">
        <v>-0.191451045566847</v>
      </c>
      <c r="J369" s="51">
        <v>-57888264</v>
      </c>
      <c r="K369" s="52">
        <v>-125.05229039171049</v>
      </c>
      <c r="L369" s="52">
        <v>99.460427182534744</v>
      </c>
      <c r="M369" s="52">
        <v>36.119999999999997</v>
      </c>
      <c r="N369" s="53">
        <v>28.948460304915347</v>
      </c>
      <c r="O369" s="54">
        <v>798.99471571596848</v>
      </c>
      <c r="P369" s="53">
        <v>26.633157190532284</v>
      </c>
    </row>
    <row r="370" spans="1:16">
      <c r="A370" s="35" t="s">
        <v>632</v>
      </c>
      <c r="B370" s="35" t="s">
        <v>208</v>
      </c>
      <c r="C370" s="36">
        <v>16201756742</v>
      </c>
      <c r="D370" s="36">
        <v>411441018</v>
      </c>
      <c r="E370" s="37">
        <v>13.869942453498211</v>
      </c>
      <c r="F370" s="37">
        <v>0.55263353882488364</v>
      </c>
      <c r="G370" s="36">
        <v>46.332011000000001</v>
      </c>
      <c r="H370" s="37">
        <v>62.25</v>
      </c>
      <c r="I370" s="37">
        <v>0.6223399322010863</v>
      </c>
      <c r="J370" s="36">
        <v>-1023520289</v>
      </c>
      <c r="K370" s="37">
        <v>-24.521157389582534</v>
      </c>
      <c r="L370" s="37">
        <v>97.219281136427682</v>
      </c>
      <c r="M370" s="37">
        <v>11.26</v>
      </c>
      <c r="N370" s="38">
        <v>56.519867545663011</v>
      </c>
      <c r="O370" s="39">
        <v>1987.1657373536655</v>
      </c>
      <c r="P370" s="38">
        <v>66.238857911788855</v>
      </c>
    </row>
    <row r="371" spans="1:16">
      <c r="A371" s="25" t="s">
        <v>638</v>
      </c>
      <c r="B371" s="25" t="s">
        <v>353</v>
      </c>
      <c r="C371" s="26">
        <v>4561332204</v>
      </c>
      <c r="D371" s="26">
        <v>413000000</v>
      </c>
      <c r="E371" s="27">
        <v>42.518613905091904</v>
      </c>
      <c r="F371" s="27">
        <v>12.86882987442249</v>
      </c>
      <c r="G371" s="26">
        <v>112.701047</v>
      </c>
      <c r="H371" s="27">
        <v>8.35</v>
      </c>
      <c r="I371" s="27">
        <v>-8.0081094023800148E-2</v>
      </c>
      <c r="J371" s="26">
        <v>-320710072</v>
      </c>
      <c r="K371" s="27">
        <v>-10.302139809316621</v>
      </c>
      <c r="L371" s="27">
        <v>96.852300242130752</v>
      </c>
      <c r="M371" s="27">
        <v>27.28</v>
      </c>
      <c r="N371" s="28">
        <v>66.311507968125198</v>
      </c>
      <c r="O371" s="29">
        <v>1260.716662094864</v>
      </c>
      <c r="P371" s="28">
        <v>42.023888736495465</v>
      </c>
    </row>
    <row r="372" spans="1:16">
      <c r="A372" s="60" t="s">
        <v>290</v>
      </c>
      <c r="B372" s="60" t="s">
        <v>287</v>
      </c>
      <c r="C372" s="61">
        <v>6286808537</v>
      </c>
      <c r="D372" s="61">
        <v>424397982</v>
      </c>
      <c r="E372" s="62">
        <v>69.234002212271434</v>
      </c>
      <c r="F372" s="62">
        <v>27.189102818853428</v>
      </c>
      <c r="G372" s="61">
        <v>82.424139999999994</v>
      </c>
      <c r="H372" s="62">
        <v>7.01</v>
      </c>
      <c r="I372" s="62">
        <v>-2.4830262776415424E-2</v>
      </c>
      <c r="J372" s="61">
        <v>-167012251</v>
      </c>
      <c r="K372" s="62">
        <v>-15.246713200698073</v>
      </c>
      <c r="L372" s="62">
        <v>94.25115503965803</v>
      </c>
      <c r="M372" s="62">
        <v>19.420000000000002</v>
      </c>
      <c r="N372" s="63">
        <v>44.429348955154651</v>
      </c>
      <c r="O372" s="64">
        <v>1071.2735703776243</v>
      </c>
      <c r="P372" s="63">
        <v>35.709119012587479</v>
      </c>
    </row>
    <row r="373" spans="1:16">
      <c r="A373" s="90" t="s">
        <v>408</v>
      </c>
      <c r="B373" s="90" t="s">
        <v>390</v>
      </c>
      <c r="C373" s="91">
        <v>3803390886</v>
      </c>
      <c r="D373" s="91">
        <v>431419816</v>
      </c>
      <c r="E373" s="92">
        <v>23.646708751789511</v>
      </c>
      <c r="F373" s="92">
        <v>3.6540909611794481</v>
      </c>
      <c r="G373" s="91">
        <v>107.825118</v>
      </c>
      <c r="H373" s="92">
        <v>15.69</v>
      </c>
      <c r="I373" s="92">
        <v>0.42790120284760569</v>
      </c>
      <c r="J373" s="91">
        <v>30120129</v>
      </c>
      <c r="K373" s="92">
        <v>214.84958580356678</v>
      </c>
      <c r="L373" s="92">
        <v>92.717113392862785</v>
      </c>
      <c r="M373" s="92">
        <v>24.99</v>
      </c>
      <c r="N373" s="93">
        <v>36.937959851473011</v>
      </c>
      <c r="O373" s="94">
        <v>2375.62588030402</v>
      </c>
      <c r="P373" s="93">
        <v>79.187529343467332</v>
      </c>
    </row>
    <row r="374" spans="1:16">
      <c r="A374" s="30" t="s">
        <v>348</v>
      </c>
      <c r="B374" s="30" t="s">
        <v>349</v>
      </c>
      <c r="C374" s="31">
        <v>82316348000</v>
      </c>
      <c r="D374" s="31">
        <v>435000000</v>
      </c>
      <c r="E374" s="32">
        <v>2.3943367232352659</v>
      </c>
      <c r="F374" s="32">
        <v>4.9587588759143958E-2</v>
      </c>
      <c r="G374" s="31">
        <v>143.01765399999999</v>
      </c>
      <c r="H374" s="32">
        <v>112</v>
      </c>
      <c r="I374" s="32">
        <v>1.8793220747395054</v>
      </c>
      <c r="J374" s="31">
        <v>116650000</v>
      </c>
      <c r="K374" s="32">
        <v>413.93056150878698</v>
      </c>
      <c r="L374" s="32">
        <v>91.954022988505741</v>
      </c>
      <c r="M374" s="32">
        <v>34.29</v>
      </c>
      <c r="N374" s="33">
        <v>35.71142611858204</v>
      </c>
      <c r="O374" s="34">
        <v>2326.9110481799817</v>
      </c>
      <c r="P374" s="33">
        <v>77.563701605999384</v>
      </c>
    </row>
    <row r="375" spans="1:16">
      <c r="A375" s="35" t="s">
        <v>633</v>
      </c>
      <c r="B375" s="35" t="s">
        <v>208</v>
      </c>
      <c r="C375" s="36">
        <v>11730613818</v>
      </c>
      <c r="D375" s="36">
        <v>437197170</v>
      </c>
      <c r="E375" s="37">
        <v>17.854656194982713</v>
      </c>
      <c r="F375" s="37">
        <v>2.5524319203310935</v>
      </c>
      <c r="G375" s="36">
        <v>129.50326799999999</v>
      </c>
      <c r="H375" s="37">
        <v>17.3</v>
      </c>
      <c r="I375" s="37">
        <v>5.4980494022522919E-2</v>
      </c>
      <c r="J375" s="36">
        <v>147302768</v>
      </c>
      <c r="K375" s="37">
        <v>47.48827747758277</v>
      </c>
      <c r="L375" s="37">
        <v>91.491900553702123</v>
      </c>
      <c r="M375" s="37">
        <v>29.62</v>
      </c>
      <c r="N375" s="38">
        <v>13.468328786144243</v>
      </c>
      <c r="O375" s="39">
        <v>1341.0900530927381</v>
      </c>
      <c r="P375" s="38">
        <v>44.70300176975794</v>
      </c>
    </row>
    <row r="376" spans="1:16">
      <c r="A376" s="30" t="s">
        <v>111</v>
      </c>
      <c r="B376" s="30" t="s">
        <v>349</v>
      </c>
      <c r="C376" s="31">
        <v>640246857</v>
      </c>
      <c r="D376" s="31">
        <v>450000000</v>
      </c>
      <c r="E376" s="32">
        <v>100.31700172545243</v>
      </c>
      <c r="F376" s="32">
        <v>222.92667050100539</v>
      </c>
      <c r="G376" s="31">
        <v>332.285709</v>
      </c>
      <c r="H376" s="32">
        <v>1.2</v>
      </c>
      <c r="I376" s="32">
        <v>-3.3258050565878383E-2</v>
      </c>
      <c r="J376" s="31">
        <v>-234342255</v>
      </c>
      <c r="K376" s="32">
        <v>-1.9202682845225671</v>
      </c>
      <c r="L376" s="32">
        <v>88.888888888888886</v>
      </c>
      <c r="M376" s="32">
        <v>73.84</v>
      </c>
      <c r="N376" s="33">
        <v>37.534695210672801</v>
      </c>
      <c r="O376" s="34">
        <v>579.90276662422616</v>
      </c>
      <c r="P376" s="33">
        <v>19.33009222080754</v>
      </c>
    </row>
    <row r="377" spans="1:16">
      <c r="A377" s="35" t="s">
        <v>211</v>
      </c>
      <c r="B377" s="35" t="s">
        <v>208</v>
      </c>
      <c r="C377" s="36">
        <v>15338755000</v>
      </c>
      <c r="D377" s="36">
        <v>460000000</v>
      </c>
      <c r="E377" s="37">
        <v>3.7615751897032896</v>
      </c>
      <c r="F377" s="37">
        <v>0.12204981147642081</v>
      </c>
      <c r="G377" s="36">
        <v>175.77502699999999</v>
      </c>
      <c r="H377" s="37">
        <v>60.5</v>
      </c>
      <c r="I377" s="37">
        <v>-1.8975858231002432</v>
      </c>
      <c r="J377" s="36">
        <v>167767000</v>
      </c>
      <c r="K377" s="37">
        <v>183.70716529472423</v>
      </c>
      <c r="L377" s="37">
        <v>86.956521739130437</v>
      </c>
      <c r="M377" s="37">
        <v>38.21</v>
      </c>
      <c r="N377" s="38">
        <v>44.753513851165764</v>
      </c>
      <c r="O377" s="39">
        <v>1273.7555465708222</v>
      </c>
      <c r="P377" s="38">
        <v>42.458518219027404</v>
      </c>
    </row>
    <row r="378" spans="1:16">
      <c r="A378" s="25" t="s">
        <v>273</v>
      </c>
      <c r="B378" s="25" t="s">
        <v>353</v>
      </c>
      <c r="C378" s="26">
        <v>7127430217</v>
      </c>
      <c r="D378" s="26">
        <v>460000000</v>
      </c>
      <c r="E378" s="27">
        <v>12.750742880594023</v>
      </c>
      <c r="F378" s="27">
        <v>1.1087602504864369</v>
      </c>
      <c r="G378" s="26">
        <v>119.470669</v>
      </c>
      <c r="H378" s="27">
        <v>26.26</v>
      </c>
      <c r="I378" s="27">
        <v>-0.15363444631745082</v>
      </c>
      <c r="J378" s="26">
        <v>6350791</v>
      </c>
      <c r="K378" s="27">
        <v>1810.7980564940651</v>
      </c>
      <c r="L378" s="27">
        <v>86.956521739130437</v>
      </c>
      <c r="M378" s="27">
        <v>25.97</v>
      </c>
      <c r="N378" s="28">
        <v>26.686013538602005</v>
      </c>
      <c r="O378" s="29">
        <v>310.70490569437152</v>
      </c>
      <c r="P378" s="28">
        <v>10.356830189812383</v>
      </c>
    </row>
    <row r="379" spans="1:16">
      <c r="A379" s="70" t="s">
        <v>23</v>
      </c>
      <c r="B379" s="70" t="s">
        <v>221</v>
      </c>
      <c r="C379" s="71">
        <v>5228066628</v>
      </c>
      <c r="D379" s="71">
        <v>469768118</v>
      </c>
      <c r="E379" s="72">
        <v>48.016182180057022</v>
      </c>
      <c r="F379" s="72">
        <v>20.442503584313918</v>
      </c>
      <c r="G379" s="71">
        <v>141.922583</v>
      </c>
      <c r="H379" s="72">
        <v>5.87</v>
      </c>
      <c r="I379" s="72">
        <v>-0.12436307138679138</v>
      </c>
      <c r="J379" s="71">
        <v>-49137165</v>
      </c>
      <c r="K379" s="72">
        <v>-47.801711596507452</v>
      </c>
      <c r="L379" s="72">
        <v>85.148392296813981</v>
      </c>
      <c r="M379" s="72">
        <v>30.21</v>
      </c>
      <c r="N379" s="73">
        <v>20.320273280154019</v>
      </c>
      <c r="O379" s="74">
        <v>460.73233613542055</v>
      </c>
      <c r="P379" s="73">
        <v>15.357744537847351</v>
      </c>
    </row>
    <row r="380" spans="1:16">
      <c r="A380" s="60" t="s">
        <v>360</v>
      </c>
      <c r="B380" s="60" t="s">
        <v>287</v>
      </c>
      <c r="C380" s="61">
        <v>7693162624</v>
      </c>
      <c r="D380" s="61">
        <v>474600000</v>
      </c>
      <c r="E380" s="62">
        <v>10.78904844164567</v>
      </c>
      <c r="F380" s="62">
        <v>0.71040405352175984</v>
      </c>
      <c r="G380" s="61">
        <v>113.270408</v>
      </c>
      <c r="H380" s="62">
        <v>32.74</v>
      </c>
      <c r="I380" s="62">
        <v>-1.8713356429448567</v>
      </c>
      <c r="J380" s="61">
        <v>-76940951</v>
      </c>
      <c r="K380" s="62">
        <v>-197.38773439387305</v>
      </c>
      <c r="L380" s="62">
        <v>84.281500210703754</v>
      </c>
      <c r="M380" s="62">
        <v>23.86</v>
      </c>
      <c r="N380" s="63">
        <v>41.768005346141983</v>
      </c>
      <c r="O380" s="64">
        <v>567.69004710313675</v>
      </c>
      <c r="P380" s="63">
        <v>18.923001570104557</v>
      </c>
    </row>
    <row r="381" spans="1:16">
      <c r="A381" s="60" t="s">
        <v>19</v>
      </c>
      <c r="B381" s="60" t="s">
        <v>287</v>
      </c>
      <c r="C381" s="61">
        <v>4880226905</v>
      </c>
      <c r="D381" s="61">
        <v>480000000</v>
      </c>
      <c r="E381" s="62">
        <v>27.132671382976138</v>
      </c>
      <c r="F381" s="62">
        <v>8.0751998163619465</v>
      </c>
      <c r="G381" s="61">
        <v>200.330117</v>
      </c>
      <c r="H381" s="62">
        <v>7.36</v>
      </c>
      <c r="I381" s="62">
        <v>-0.40046824194549213</v>
      </c>
      <c r="J381" s="61">
        <v>35267669</v>
      </c>
      <c r="K381" s="62">
        <v>95.271394318688877</v>
      </c>
      <c r="L381" s="62">
        <v>83.333333333333329</v>
      </c>
      <c r="M381" s="62">
        <v>41.73</v>
      </c>
      <c r="N381" s="63">
        <v>25.272516359951695</v>
      </c>
      <c r="O381" s="64">
        <v>554.00802005788842</v>
      </c>
      <c r="P381" s="63">
        <v>18.466934001929612</v>
      </c>
    </row>
    <row r="382" spans="1:16">
      <c r="A382" s="40" t="s">
        <v>341</v>
      </c>
      <c r="B382" s="40" t="s">
        <v>255</v>
      </c>
      <c r="C382" s="41">
        <v>3823224810</v>
      </c>
      <c r="D382" s="41">
        <v>486200000</v>
      </c>
      <c r="E382" s="42">
        <v>18.926176666485993</v>
      </c>
      <c r="F382" s="42">
        <v>2.1625961728696459</v>
      </c>
      <c r="G382" s="41">
        <v>116.492937</v>
      </c>
      <c r="H382" s="42">
        <v>18.149999999999999</v>
      </c>
      <c r="I382" s="42">
        <v>-0.63696506565907285</v>
      </c>
      <c r="J382" s="41">
        <v>161327589</v>
      </c>
      <c r="K382" s="42">
        <v>54.247386043809286</v>
      </c>
      <c r="L382" s="42">
        <v>82.270670505964617</v>
      </c>
      <c r="M382" s="42">
        <v>23.95</v>
      </c>
      <c r="N382" s="43">
        <v>70.499041182838283</v>
      </c>
      <c r="O382" s="44">
        <v>890.42224076315051</v>
      </c>
      <c r="P382" s="43">
        <v>29.680741358771684</v>
      </c>
    </row>
    <row r="383" spans="1:16">
      <c r="A383" s="60" t="s">
        <v>73</v>
      </c>
      <c r="B383" s="60" t="s">
        <v>287</v>
      </c>
      <c r="C383" s="61">
        <v>4342116936</v>
      </c>
      <c r="D383" s="61">
        <v>490000000</v>
      </c>
      <c r="E383" s="62">
        <v>46.617927623336463</v>
      </c>
      <c r="F383" s="62">
        <v>10.570958644747497</v>
      </c>
      <c r="G383" s="61">
        <v>88.016211999999996</v>
      </c>
      <c r="H383" s="62">
        <v>9.75</v>
      </c>
      <c r="I383" s="62">
        <v>-0.10157911411948639</v>
      </c>
      <c r="J383" s="61">
        <v>111486274</v>
      </c>
      <c r="K383" s="62">
        <v>39.556439028539067</v>
      </c>
      <c r="L383" s="62">
        <v>81.632653061224488</v>
      </c>
      <c r="M383" s="62">
        <v>17.96</v>
      </c>
      <c r="N383" s="63">
        <v>24.591625636326011</v>
      </c>
      <c r="O383" s="64">
        <v>120.31259071768613</v>
      </c>
      <c r="P383" s="63">
        <v>4.0104196905895382</v>
      </c>
    </row>
    <row r="384" spans="1:16">
      <c r="A384" s="50" t="s">
        <v>184</v>
      </c>
      <c r="B384" s="50" t="s">
        <v>355</v>
      </c>
      <c r="C384" s="51">
        <v>5647873743</v>
      </c>
      <c r="D384" s="51">
        <v>494000000</v>
      </c>
      <c r="E384" s="52">
        <v>4.4484961248293926</v>
      </c>
      <c r="F384" s="52">
        <v>0.33352047719518613</v>
      </c>
      <c r="G384" s="51">
        <v>292.914446</v>
      </c>
      <c r="H384" s="52">
        <v>30.7</v>
      </c>
      <c r="I384" s="52">
        <v>-1.1096310165071479</v>
      </c>
      <c r="J384" s="51">
        <v>-217874647</v>
      </c>
      <c r="K384" s="52">
        <v>-61.218687826491347</v>
      </c>
      <c r="L384" s="52">
        <v>80.97165991902834</v>
      </c>
      <c r="M384" s="52">
        <v>59.29</v>
      </c>
      <c r="N384" s="53">
        <v>27.205207999841747</v>
      </c>
      <c r="O384" s="54">
        <v>454.81936467131789</v>
      </c>
      <c r="P384" s="53">
        <v>15.16064548904393</v>
      </c>
    </row>
    <row r="385" spans="1:16">
      <c r="A385" s="35" t="s">
        <v>215</v>
      </c>
      <c r="B385" s="35" t="s">
        <v>208</v>
      </c>
      <c r="C385" s="36">
        <v>3274896343</v>
      </c>
      <c r="D385" s="36">
        <v>500000000</v>
      </c>
      <c r="E385" s="37">
        <v>10.905416775039246</v>
      </c>
      <c r="F385" s="37">
        <v>1.2117129750043607</v>
      </c>
      <c r="G385" s="36">
        <v>189.86396500000001</v>
      </c>
      <c r="H385" s="37">
        <v>19.32</v>
      </c>
      <c r="I385" s="37">
        <v>0.42163042578903998</v>
      </c>
      <c r="J385" s="36">
        <v>223475323</v>
      </c>
      <c r="K385" s="37">
        <v>40.272902972826223</v>
      </c>
      <c r="L385" s="37">
        <v>80</v>
      </c>
      <c r="M385" s="37">
        <v>37.97</v>
      </c>
      <c r="N385" s="38">
        <v>70.159724080812026</v>
      </c>
      <c r="O385" s="39">
        <v>1852.8546416326483</v>
      </c>
      <c r="P385" s="38">
        <v>61.761821387754942</v>
      </c>
    </row>
    <row r="386" spans="1:16">
      <c r="A386" s="35" t="s">
        <v>203</v>
      </c>
      <c r="B386" s="35" t="s">
        <v>200</v>
      </c>
      <c r="C386" s="36">
        <v>6764257574</v>
      </c>
      <c r="D386" s="36">
        <v>500000000</v>
      </c>
      <c r="E386" s="37">
        <v>23.533737819452103</v>
      </c>
      <c r="F386" s="37">
        <v>5.8834344548630257</v>
      </c>
      <c r="G386" s="36">
        <v>194.287902</v>
      </c>
      <c r="H386" s="37">
        <v>8.75</v>
      </c>
      <c r="I386" s="37">
        <v>-0.10762327616295053</v>
      </c>
      <c r="J386" s="36">
        <v>-270382363</v>
      </c>
      <c r="K386" s="37">
        <v>-14.793864346839813</v>
      </c>
      <c r="L386" s="37">
        <v>80</v>
      </c>
      <c r="M386" s="37">
        <v>38.85</v>
      </c>
      <c r="N386" s="38">
        <v>28.472212148442246</v>
      </c>
      <c r="O386" s="39">
        <v>551.93868191008482</v>
      </c>
      <c r="P386" s="38">
        <v>18.397956063669493</v>
      </c>
    </row>
    <row r="387" spans="1:16">
      <c r="A387" s="30" t="s">
        <v>109</v>
      </c>
      <c r="B387" s="30" t="s">
        <v>605</v>
      </c>
      <c r="C387" s="31">
        <v>1566155489</v>
      </c>
      <c r="D387" s="31">
        <v>500000000</v>
      </c>
      <c r="E387" s="32">
        <v>47.875523638539796</v>
      </c>
      <c r="F387" s="32">
        <v>23.937761819269898</v>
      </c>
      <c r="G387" s="31">
        <v>167.149394</v>
      </c>
      <c r="H387" s="32">
        <v>5</v>
      </c>
      <c r="I387" s="32">
        <v>-1.5691268090954225E-2</v>
      </c>
      <c r="J387" s="31">
        <v>-66095130</v>
      </c>
      <c r="K387" s="32">
        <v>-30.259415481897079</v>
      </c>
      <c r="L387" s="32">
        <v>80</v>
      </c>
      <c r="M387" s="32">
        <v>33.42</v>
      </c>
      <c r="N387" s="33">
        <v>51.975341031264463</v>
      </c>
      <c r="O387" s="34">
        <v>1255.9262296881127</v>
      </c>
      <c r="P387" s="33">
        <v>41.864207656270423</v>
      </c>
    </row>
    <row r="388" spans="1:16">
      <c r="A388" s="65" t="s">
        <v>392</v>
      </c>
      <c r="B388" s="65" t="s">
        <v>393</v>
      </c>
      <c r="C388" s="66">
        <v>2102739086</v>
      </c>
      <c r="D388" s="66">
        <v>500000000</v>
      </c>
      <c r="E388" s="67">
        <v>26.276927281231444</v>
      </c>
      <c r="F388" s="67">
        <v>3.5035903041641925</v>
      </c>
      <c r="G388" s="66">
        <v>109.220557</v>
      </c>
      <c r="H388" s="67">
        <v>13.94</v>
      </c>
      <c r="I388" s="67">
        <v>-0.75742641101376762</v>
      </c>
      <c r="J388" s="66">
        <v>36441663</v>
      </c>
      <c r="K388" s="67">
        <v>205.80839024827159</v>
      </c>
      <c r="L388" s="67">
        <v>80</v>
      </c>
      <c r="M388" s="67">
        <v>21.84</v>
      </c>
      <c r="N388" s="68">
        <v>17.293000450887352</v>
      </c>
      <c r="O388" s="69">
        <v>808.74330928535005</v>
      </c>
      <c r="P388" s="68">
        <v>26.958110309511667</v>
      </c>
    </row>
    <row r="389" spans="1:16">
      <c r="A389" s="85" t="s">
        <v>396</v>
      </c>
      <c r="B389" s="85" t="s">
        <v>607</v>
      </c>
      <c r="C389" s="86">
        <v>6926934061</v>
      </c>
      <c r="D389" s="86">
        <v>500000000</v>
      </c>
      <c r="E389" s="87">
        <v>8.6348813804757558</v>
      </c>
      <c r="F389" s="87">
        <v>0.38377250579892247</v>
      </c>
      <c r="G389" s="86">
        <v>101.92848499999999</v>
      </c>
      <c r="H389" s="87">
        <v>45.46</v>
      </c>
      <c r="I389" s="87">
        <v>-0.35653509548496487</v>
      </c>
      <c r="J389" s="86">
        <v>852352853</v>
      </c>
      <c r="K389" s="87">
        <v>26.397518258790882</v>
      </c>
      <c r="L389" s="87">
        <v>80</v>
      </c>
      <c r="M389" s="87">
        <v>20.38</v>
      </c>
      <c r="N389" s="88">
        <v>39.736357104147906</v>
      </c>
      <c r="O389" s="89">
        <v>1656.0914655835136</v>
      </c>
      <c r="P389" s="88">
        <v>55.203048852783787</v>
      </c>
    </row>
    <row r="390" spans="1:16">
      <c r="A390" s="30" t="s">
        <v>7</v>
      </c>
      <c r="B390" s="30" t="s">
        <v>349</v>
      </c>
      <c r="C390" s="31">
        <v>83965464000</v>
      </c>
      <c r="D390" s="31">
        <v>500000000</v>
      </c>
      <c r="E390" s="32">
        <v>8.4018504235372813</v>
      </c>
      <c r="F390" s="32">
        <v>0.390783740629641</v>
      </c>
      <c r="G390" s="31">
        <v>111.62364100000001</v>
      </c>
      <c r="H390" s="32">
        <v>42.66</v>
      </c>
      <c r="I390" s="32">
        <v>-0.36651524853091644</v>
      </c>
      <c r="J390" s="31">
        <v>418795000</v>
      </c>
      <c r="K390" s="32">
        <v>51.337766687758929</v>
      </c>
      <c r="L390" s="32">
        <v>80</v>
      </c>
      <c r="M390" s="32">
        <v>22.32</v>
      </c>
      <c r="N390" s="33">
        <v>31.03054777559398</v>
      </c>
      <c r="O390" s="34">
        <v>668.02830347155441</v>
      </c>
      <c r="P390" s="33">
        <v>22.26761011571848</v>
      </c>
    </row>
    <row r="391" spans="1:16">
      <c r="A391" s="55" t="s">
        <v>293</v>
      </c>
      <c r="B391" s="55" t="s">
        <v>356</v>
      </c>
      <c r="C391" s="56">
        <v>115747897000</v>
      </c>
      <c r="D391" s="56">
        <v>500000000</v>
      </c>
      <c r="E391" s="57">
        <v>1.1619783261992707</v>
      </c>
      <c r="F391" s="57">
        <v>1.5702409813503657E-2</v>
      </c>
      <c r="G391" s="56">
        <v>231.500754</v>
      </c>
      <c r="H391" s="57">
        <v>148.69999999999999</v>
      </c>
      <c r="I391" s="57">
        <v>-2.5896560922137439</v>
      </c>
      <c r="J391" s="56">
        <v>-7758354000</v>
      </c>
      <c r="K391" s="57">
        <v>-9.5381056342621129</v>
      </c>
      <c r="L391" s="57">
        <v>80</v>
      </c>
      <c r="M391" s="57">
        <v>46.3</v>
      </c>
      <c r="N391" s="58">
        <v>72.514038386411244</v>
      </c>
      <c r="O391" s="59">
        <v>502.13288469579294</v>
      </c>
      <c r="P391" s="58">
        <v>16.737762823193098</v>
      </c>
    </row>
    <row r="392" spans="1:16">
      <c r="A392" s="40" t="s">
        <v>321</v>
      </c>
      <c r="B392" s="40" t="s">
        <v>255</v>
      </c>
      <c r="C392" s="41">
        <v>2964377336</v>
      </c>
      <c r="D392" s="41">
        <v>500000000</v>
      </c>
      <c r="E392" s="42">
        <v>34.286145311541063</v>
      </c>
      <c r="F392" s="42">
        <v>34.286145311541063</v>
      </c>
      <c r="G392" s="41">
        <v>422.728272</v>
      </c>
      <c r="H392" s="42">
        <v>2.76</v>
      </c>
      <c r="I392" s="42">
        <v>-9.5835025124000772E-2</v>
      </c>
      <c r="J392" s="41">
        <v>-298290114</v>
      </c>
      <c r="K392" s="42">
        <v>-3.3524409729515878</v>
      </c>
      <c r="L392" s="42">
        <v>80</v>
      </c>
      <c r="M392" s="42">
        <v>84.54</v>
      </c>
      <c r="N392" s="43">
        <v>15.066937885682702</v>
      </c>
      <c r="O392" s="44">
        <v>127.73628984013726</v>
      </c>
      <c r="P392" s="43">
        <v>4.2578763280045751</v>
      </c>
    </row>
    <row r="393" spans="1:16">
      <c r="A393" s="60" t="s">
        <v>96</v>
      </c>
      <c r="B393" s="60" t="s">
        <v>287</v>
      </c>
      <c r="C393" s="61">
        <v>2553702389</v>
      </c>
      <c r="D393" s="61">
        <v>500000000</v>
      </c>
      <c r="E393" s="62">
        <v>40.849610626617711</v>
      </c>
      <c r="F393" s="62">
        <v>27.233073751078475</v>
      </c>
      <c r="G393" s="61">
        <v>299.480053</v>
      </c>
      <c r="H393" s="62">
        <v>3.27</v>
      </c>
      <c r="I393" s="62">
        <v>-2.2232251967135852E-2</v>
      </c>
      <c r="J393" s="61">
        <v>75735008</v>
      </c>
      <c r="K393" s="62">
        <v>19.805900066716834</v>
      </c>
      <c r="L393" s="62">
        <v>80</v>
      </c>
      <c r="M393" s="62">
        <v>59.89</v>
      </c>
      <c r="N393" s="63">
        <v>46.058177788483142</v>
      </c>
      <c r="O393" s="64">
        <v>1087.2411997199765</v>
      </c>
      <c r="P393" s="63">
        <v>36.24137332399922</v>
      </c>
    </row>
    <row r="394" spans="1:16">
      <c r="A394" s="30" t="s">
        <v>198</v>
      </c>
      <c r="B394" s="30" t="s">
        <v>605</v>
      </c>
      <c r="C394" s="31">
        <v>6529421000</v>
      </c>
      <c r="D394" s="31">
        <v>500000000</v>
      </c>
      <c r="E394" s="32">
        <v>36.630036630036628</v>
      </c>
      <c r="F394" s="32">
        <v>9.1575091575091569</v>
      </c>
      <c r="G394" s="31">
        <v>124.820319</v>
      </c>
      <c r="H394" s="32">
        <v>8.75</v>
      </c>
      <c r="I394" s="32">
        <v>-0.90202474804298494</v>
      </c>
      <c r="J394" s="31">
        <v>-116951000</v>
      </c>
      <c r="K394" s="32">
        <v>-34.20235825260152</v>
      </c>
      <c r="L394" s="32">
        <v>80</v>
      </c>
      <c r="M394" s="32">
        <v>24.96</v>
      </c>
      <c r="N394" s="33">
        <v>18.927681921989098</v>
      </c>
      <c r="O394" s="34">
        <v>470</v>
      </c>
      <c r="P394" s="33">
        <v>15.666666666666666</v>
      </c>
    </row>
    <row r="395" spans="1:16">
      <c r="A395" s="45" t="s">
        <v>196</v>
      </c>
      <c r="B395" s="45" t="s">
        <v>375</v>
      </c>
      <c r="C395" s="46">
        <v>58964771000</v>
      </c>
      <c r="D395" s="46">
        <v>500000000</v>
      </c>
      <c r="E395" s="47">
        <v>1.2103927346176104</v>
      </c>
      <c r="F395" s="47">
        <v>9.3107133432123873E-3</v>
      </c>
      <c r="G395" s="46">
        <v>120.540333</v>
      </c>
      <c r="H395" s="47">
        <v>274.25</v>
      </c>
      <c r="I395" s="47">
        <v>-3.2206621737245769</v>
      </c>
      <c r="J395" s="46">
        <v>2988567000</v>
      </c>
      <c r="K395" s="47">
        <v>43.499108435581334</v>
      </c>
      <c r="L395" s="47">
        <v>80</v>
      </c>
      <c r="M395" s="47">
        <v>24.1</v>
      </c>
      <c r="N395" s="48">
        <v>70.637518395816798</v>
      </c>
      <c r="O395" s="49">
        <v>843.05288616304358</v>
      </c>
      <c r="P395" s="48">
        <v>28.101762872101453</v>
      </c>
    </row>
    <row r="396" spans="1:16">
      <c r="A396" s="35" t="s">
        <v>181</v>
      </c>
      <c r="B396" s="35" t="s">
        <v>200</v>
      </c>
      <c r="C396" s="36">
        <v>959761015</v>
      </c>
      <c r="D396" s="36">
        <v>500000000</v>
      </c>
      <c r="E396" s="37">
        <v>77.75626521106939</v>
      </c>
      <c r="F396" s="37">
        <v>77.75626521106939</v>
      </c>
      <c r="G396" s="36">
        <v>195.60929400000001</v>
      </c>
      <c r="H396" s="37">
        <v>2.63</v>
      </c>
      <c r="I396" s="37">
        <v>-8.4522665695254684E-2</v>
      </c>
      <c r="J396" s="36">
        <v>70090339</v>
      </c>
      <c r="K396" s="37">
        <v>14.267301517831152</v>
      </c>
      <c r="L396" s="37">
        <v>80</v>
      </c>
      <c r="M396" s="37">
        <v>39.119999999999997</v>
      </c>
      <c r="N396" s="38">
        <v>52.723015007891988</v>
      </c>
      <c r="O396" s="39">
        <v>111.69222727893779</v>
      </c>
      <c r="P396" s="38">
        <v>3.72307424263126</v>
      </c>
    </row>
    <row r="397" spans="1:16">
      <c r="A397" t="s">
        <v>2181</v>
      </c>
      <c r="C397" s="14">
        <v>9235306507</v>
      </c>
      <c r="D397" s="14">
        <v>500000000</v>
      </c>
      <c r="E397" s="19">
        <v>0</v>
      </c>
      <c r="F397" s="19">
        <v>0</v>
      </c>
      <c r="G397" s="14">
        <v>0</v>
      </c>
      <c r="H397" s="19">
        <v>38.200000000000003</v>
      </c>
      <c r="I397" s="19">
        <v>0</v>
      </c>
      <c r="J397" s="14">
        <v>335195569</v>
      </c>
      <c r="K397" s="19">
        <v>55.191660364698912</v>
      </c>
      <c r="L397" s="19">
        <v>80</v>
      </c>
      <c r="M397" s="19">
        <v>0</v>
      </c>
      <c r="N397" s="20">
        <v>25.007119545270232</v>
      </c>
      <c r="O397" s="21">
        <v>0</v>
      </c>
      <c r="P397" s="24">
        <v>0</v>
      </c>
    </row>
    <row r="398" spans="1:16">
      <c r="A398" s="25" t="s">
        <v>472</v>
      </c>
      <c r="B398" s="25" t="s">
        <v>353</v>
      </c>
      <c r="C398" s="26">
        <v>6438662624</v>
      </c>
      <c r="D398" s="26">
        <v>514778661</v>
      </c>
      <c r="E398" s="27">
        <v>15.919701440069671</v>
      </c>
      <c r="F398" s="27">
        <v>1.4056969481305668</v>
      </c>
      <c r="G398" s="26">
        <v>109.374763</v>
      </c>
      <c r="H398" s="27">
        <v>22.98</v>
      </c>
      <c r="I398" s="27">
        <v>-0.50509074733675519</v>
      </c>
      <c r="J398" s="26">
        <v>-133038799</v>
      </c>
      <c r="K398" s="27">
        <v>-85.126524195396556</v>
      </c>
      <c r="L398" s="27">
        <v>77.703298583310939</v>
      </c>
      <c r="M398" s="27">
        <v>21.24</v>
      </c>
      <c r="N398" s="28">
        <v>68.970846194431985</v>
      </c>
      <c r="O398" s="29">
        <v>154.09853576762981</v>
      </c>
      <c r="P398" s="28">
        <v>5.1366178589209941</v>
      </c>
    </row>
    <row r="399" spans="1:16">
      <c r="A399" s="25" t="s">
        <v>526</v>
      </c>
      <c r="B399" s="25" t="s">
        <v>353</v>
      </c>
      <c r="C399" s="26">
        <v>8353028000</v>
      </c>
      <c r="D399" s="26">
        <v>516180000</v>
      </c>
      <c r="E399" s="27">
        <v>13.188992525386887</v>
      </c>
      <c r="F399" s="27">
        <v>1.2167214210423907</v>
      </c>
      <c r="G399" s="26">
        <v>138.27239</v>
      </c>
      <c r="H399" s="27">
        <v>21.94</v>
      </c>
      <c r="I399" s="27">
        <v>-0.64073551192532463</v>
      </c>
      <c r="J399" s="26">
        <v>9266000</v>
      </c>
      <c r="K399" s="27">
        <v>1169.8445931361969</v>
      </c>
      <c r="L399" s="27">
        <v>77.492347630671475</v>
      </c>
      <c r="M399" s="27">
        <v>26.78</v>
      </c>
      <c r="N399" s="28">
        <v>19.880042034781134</v>
      </c>
      <c r="O399" s="29">
        <v>109.23769959813011</v>
      </c>
      <c r="P399" s="28">
        <v>3.6412566532710033</v>
      </c>
    </row>
    <row r="400" spans="1:16">
      <c r="A400" t="s">
        <v>2192</v>
      </c>
      <c r="C400" s="14">
        <v>15590464000</v>
      </c>
      <c r="D400" s="14">
        <v>529355000</v>
      </c>
      <c r="E400" s="19">
        <v>0</v>
      </c>
      <c r="F400" s="19">
        <v>0</v>
      </c>
      <c r="G400" s="14">
        <v>0</v>
      </c>
      <c r="H400" s="19">
        <v>114</v>
      </c>
      <c r="I400" s="19">
        <v>0</v>
      </c>
      <c r="J400" s="14">
        <v>32815000</v>
      </c>
      <c r="K400" s="19">
        <v>1968.0423586774341</v>
      </c>
      <c r="L400" s="19">
        <v>75.563657658848982</v>
      </c>
      <c r="M400" s="19">
        <v>0</v>
      </c>
      <c r="N400" s="20">
        <v>48.240762861306237</v>
      </c>
      <c r="O400" s="21">
        <v>0</v>
      </c>
      <c r="P400" s="24">
        <v>0</v>
      </c>
    </row>
    <row r="401" spans="1:16">
      <c r="A401" s="65" t="s">
        <v>461</v>
      </c>
      <c r="B401" s="65" t="s">
        <v>608</v>
      </c>
      <c r="C401" s="66">
        <v>1357332842</v>
      </c>
      <c r="D401" s="66">
        <v>535000000</v>
      </c>
      <c r="E401" s="67">
        <v>26.432189358089989</v>
      </c>
      <c r="F401" s="67">
        <v>9.8811922833981267</v>
      </c>
      <c r="G401" s="66">
        <v>285.553631</v>
      </c>
      <c r="H401" s="67">
        <v>5.3</v>
      </c>
      <c r="I401" s="67">
        <v>-0.28513344125519868</v>
      </c>
      <c r="J401" s="66">
        <v>-32229759</v>
      </c>
      <c r="K401" s="67">
        <v>-82.99782818729733</v>
      </c>
      <c r="L401" s="67">
        <v>74.766355140186917</v>
      </c>
      <c r="M401" s="67">
        <v>53.37</v>
      </c>
      <c r="N401" s="68">
        <v>60.289058478218877</v>
      </c>
      <c r="O401" s="69">
        <v>168.54463592998991</v>
      </c>
      <c r="P401" s="68">
        <v>5.6181545309996634</v>
      </c>
    </row>
    <row r="402" spans="1:16">
      <c r="A402" s="35" t="s">
        <v>702</v>
      </c>
      <c r="B402" s="35" t="s">
        <v>208</v>
      </c>
      <c r="C402" s="36">
        <v>18418307434</v>
      </c>
      <c r="D402" s="36">
        <v>540000000</v>
      </c>
      <c r="E402" s="37">
        <v>11.173881507869719</v>
      </c>
      <c r="F402" s="37">
        <v>0.62704161099156674</v>
      </c>
      <c r="G402" s="36">
        <v>109.977541</v>
      </c>
      <c r="H402" s="37">
        <v>32.56</v>
      </c>
      <c r="I402" s="37">
        <v>-0.97977882662906524</v>
      </c>
      <c r="J402" s="36">
        <v>45967799</v>
      </c>
      <c r="K402" s="37">
        <v>387.66267664892985</v>
      </c>
      <c r="L402" s="37">
        <v>74.074074074074076</v>
      </c>
      <c r="M402" s="37">
        <v>20.36</v>
      </c>
      <c r="N402" s="38">
        <v>50.05341483616828</v>
      </c>
      <c r="O402" s="39">
        <v>414.68288194857786</v>
      </c>
      <c r="P402" s="38">
        <v>13.822762731619262</v>
      </c>
    </row>
    <row r="403" spans="1:16">
      <c r="A403" s="35" t="s">
        <v>216</v>
      </c>
      <c r="B403" s="35" t="s">
        <v>208</v>
      </c>
      <c r="C403" s="36">
        <v>15688842293</v>
      </c>
      <c r="D403" s="36">
        <v>540000000</v>
      </c>
      <c r="E403" s="37">
        <v>11.141666015993371</v>
      </c>
      <c r="F403" s="37">
        <v>0.98251023068724608</v>
      </c>
      <c r="G403" s="36">
        <v>160.71315899999999</v>
      </c>
      <c r="H403" s="37">
        <v>22.34</v>
      </c>
      <c r="I403" s="37">
        <v>-0.51810051812646307</v>
      </c>
      <c r="J403" s="36">
        <v>164148082</v>
      </c>
      <c r="K403" s="37">
        <v>69.083962857391171</v>
      </c>
      <c r="L403" s="37">
        <v>74.074074074074076</v>
      </c>
      <c r="M403" s="37">
        <v>29.76</v>
      </c>
      <c r="N403" s="38">
        <v>29.454461619168644</v>
      </c>
      <c r="O403" s="39">
        <v>466.61465750871452</v>
      </c>
      <c r="P403" s="38">
        <v>15.553821916957151</v>
      </c>
    </row>
    <row r="404" spans="1:16">
      <c r="A404" s="30" t="s">
        <v>125</v>
      </c>
      <c r="B404" s="30" t="s">
        <v>349</v>
      </c>
      <c r="C404" s="31">
        <v>4744517178</v>
      </c>
      <c r="D404" s="31">
        <v>540000000</v>
      </c>
      <c r="E404" s="32">
        <v>14.509997493470483</v>
      </c>
      <c r="F404" s="32">
        <v>3.3587957160811301</v>
      </c>
      <c r="G404" s="31">
        <v>324.72809000000001</v>
      </c>
      <c r="H404" s="32">
        <v>8.49</v>
      </c>
      <c r="I404" s="32">
        <v>7.0907698689204324E-2</v>
      </c>
      <c r="J404" s="31">
        <v>502484611</v>
      </c>
      <c r="K404" s="32">
        <v>8.597278215949185</v>
      </c>
      <c r="L404" s="32">
        <v>74.074074074074076</v>
      </c>
      <c r="M404" s="32">
        <v>60.13</v>
      </c>
      <c r="N404" s="33">
        <v>2.2395483807479692</v>
      </c>
      <c r="O404" s="34">
        <v>1562.1000814073298</v>
      </c>
      <c r="P404" s="33">
        <v>52.070002713577658</v>
      </c>
    </row>
    <row r="405" spans="1:16">
      <c r="A405" s="30" t="s">
        <v>133</v>
      </c>
      <c r="B405" s="30" t="s">
        <v>349</v>
      </c>
      <c r="C405" s="31">
        <v>2247762700</v>
      </c>
      <c r="D405" s="31">
        <v>543595733</v>
      </c>
      <c r="E405" s="32">
        <v>0.94668563824876661</v>
      </c>
      <c r="F405" s="32">
        <v>8.21474125446503E-3</v>
      </c>
      <c r="G405" s="31">
        <v>196.92824899999999</v>
      </c>
      <c r="H405" s="32">
        <v>214.6</v>
      </c>
      <c r="I405" s="32">
        <v>11.892427054346797</v>
      </c>
      <c r="J405" s="31">
        <v>-298631022</v>
      </c>
      <c r="K405" s="32">
        <v>-385.90195561129616</v>
      </c>
      <c r="L405" s="32">
        <v>73.58409489207672</v>
      </c>
      <c r="M405" s="32">
        <v>36.22</v>
      </c>
      <c r="N405" s="33">
        <v>25.48034613337348</v>
      </c>
      <c r="O405" s="34">
        <v>3000</v>
      </c>
      <c r="P405" s="33">
        <v>100</v>
      </c>
    </row>
    <row r="406" spans="1:16">
      <c r="A406" t="s">
        <v>2182</v>
      </c>
      <c r="C406" s="14">
        <v>13678490348</v>
      </c>
      <c r="D406" s="14">
        <v>544421000</v>
      </c>
      <c r="E406" s="19">
        <v>0</v>
      </c>
      <c r="F406" s="19">
        <v>0</v>
      </c>
      <c r="G406" s="14">
        <v>0</v>
      </c>
      <c r="H406" s="19">
        <v>18.899999999999999</v>
      </c>
      <c r="I406" s="19">
        <v>0</v>
      </c>
      <c r="J406" s="14">
        <v>42311369</v>
      </c>
      <c r="K406" s="19">
        <v>231.60626166456586</v>
      </c>
      <c r="L406" s="19">
        <v>73.472551573139171</v>
      </c>
      <c r="M406" s="19">
        <v>0</v>
      </c>
      <c r="N406" s="20">
        <v>37.639680498834679</v>
      </c>
      <c r="O406" s="21">
        <v>0</v>
      </c>
      <c r="P406" s="24">
        <v>0</v>
      </c>
    </row>
    <row r="407" spans="1:16">
      <c r="A407" s="40" t="s">
        <v>41</v>
      </c>
      <c r="B407" s="40" t="s">
        <v>255</v>
      </c>
      <c r="C407" s="41">
        <v>10058078668</v>
      </c>
      <c r="D407" s="41">
        <v>545000000</v>
      </c>
      <c r="E407" s="42">
        <v>14.822714992512157</v>
      </c>
      <c r="F407" s="42">
        <v>0.77707549108844864</v>
      </c>
      <c r="G407" s="41">
        <v>71.523961</v>
      </c>
      <c r="H407" s="42">
        <v>37.74</v>
      </c>
      <c r="I407" s="42">
        <v>0.55789629555344789</v>
      </c>
      <c r="J407" s="41">
        <v>294689392</v>
      </c>
      <c r="K407" s="42">
        <v>64.729170841684052</v>
      </c>
      <c r="L407" s="42">
        <v>73.394495412844037</v>
      </c>
      <c r="M407" s="42">
        <v>13.12</v>
      </c>
      <c r="N407" s="43">
        <v>46.074526176296651</v>
      </c>
      <c r="O407" s="44">
        <v>1834.6539154747882</v>
      </c>
      <c r="P407" s="43">
        <v>61.155130515826272</v>
      </c>
    </row>
    <row r="408" spans="1:16">
      <c r="A408" s="70" t="s">
        <v>478</v>
      </c>
      <c r="B408" s="70" t="s">
        <v>221</v>
      </c>
      <c r="C408" s="71">
        <v>15925799746</v>
      </c>
      <c r="D408" s="71">
        <v>545854435</v>
      </c>
      <c r="E408" s="72">
        <v>10.557804545865062</v>
      </c>
      <c r="F408" s="72">
        <v>0.33932973569323005</v>
      </c>
      <c r="G408" s="71">
        <v>65.829008000000002</v>
      </c>
      <c r="H408" s="72">
        <v>57.6</v>
      </c>
      <c r="I408" s="72">
        <v>1.2316053990672842</v>
      </c>
      <c r="J408" s="71">
        <v>-113776797</v>
      </c>
      <c r="K408" s="72">
        <v>-273.46263575164625</v>
      </c>
      <c r="L408" s="72">
        <v>73.279609791940231</v>
      </c>
      <c r="M408" s="72">
        <v>12.05</v>
      </c>
      <c r="N408" s="73">
        <v>16.606615783972916</v>
      </c>
      <c r="O408" s="74">
        <v>1573.9030386948575</v>
      </c>
      <c r="P408" s="73">
        <v>52.463434623161916</v>
      </c>
    </row>
    <row r="409" spans="1:16">
      <c r="A409" s="60" t="s">
        <v>199</v>
      </c>
      <c r="B409" s="60" t="s">
        <v>287</v>
      </c>
      <c r="C409" s="61">
        <v>1509446134</v>
      </c>
      <c r="D409" s="61">
        <v>546000000</v>
      </c>
      <c r="E409" s="62">
        <v>42.015161952672635</v>
      </c>
      <c r="F409" s="62">
        <v>19.237711516791499</v>
      </c>
      <c r="G409" s="61">
        <v>205.642202</v>
      </c>
      <c r="H409" s="62">
        <v>4.63</v>
      </c>
      <c r="I409" s="62">
        <v>-0.24822678351015084</v>
      </c>
      <c r="J409" s="61">
        <v>-45102815</v>
      </c>
      <c r="K409" s="62">
        <v>-48.422698228480861</v>
      </c>
      <c r="L409" s="62">
        <v>73.260073260073256</v>
      </c>
      <c r="M409" s="62">
        <v>37.659999999999997</v>
      </c>
      <c r="N409" s="63">
        <v>38.363616764463949</v>
      </c>
      <c r="O409" s="64">
        <v>0</v>
      </c>
      <c r="P409" s="63">
        <v>0</v>
      </c>
    </row>
    <row r="410" spans="1:16">
      <c r="A410" s="80" t="s">
        <v>288</v>
      </c>
      <c r="B410" s="80" t="s">
        <v>352</v>
      </c>
      <c r="C410" s="81">
        <v>1494939583</v>
      </c>
      <c r="D410" s="81">
        <v>560000000</v>
      </c>
      <c r="E410" s="82">
        <v>16.295057871898035</v>
      </c>
      <c r="F410" s="82">
        <v>4.8497196047315576</v>
      </c>
      <c r="G410" s="81">
        <v>363.678921</v>
      </c>
      <c r="H410" s="82">
        <v>6.75</v>
      </c>
      <c r="I410" s="82">
        <v>-4.2959824025882831E-2</v>
      </c>
      <c r="J410" s="81">
        <v>-302905028</v>
      </c>
      <c r="K410" s="82">
        <v>-11.092585759256528</v>
      </c>
      <c r="L410" s="82">
        <v>71.428571428571431</v>
      </c>
      <c r="M410" s="82">
        <v>64.94</v>
      </c>
      <c r="N410" s="83">
        <v>66.291393562536285</v>
      </c>
      <c r="O410" s="84">
        <v>1322.1849062632446</v>
      </c>
      <c r="P410" s="83">
        <v>44.072830208774818</v>
      </c>
    </row>
    <row r="411" spans="1:16">
      <c r="A411" s="35" t="s">
        <v>631</v>
      </c>
      <c r="B411" s="35" t="s">
        <v>208</v>
      </c>
      <c r="C411" s="36">
        <v>3343455014</v>
      </c>
      <c r="D411" s="36">
        <v>577000000</v>
      </c>
      <c r="E411" s="37">
        <v>2.286780376192008</v>
      </c>
      <c r="F411" s="37">
        <v>2.3590620370058678E-2</v>
      </c>
      <c r="G411" s="36">
        <v>115.48181</v>
      </c>
      <c r="H411" s="37">
        <v>151.5</v>
      </c>
      <c r="I411" s="37">
        <v>16.370643720437016</v>
      </c>
      <c r="J411" s="36">
        <v>-69780713</v>
      </c>
      <c r="K411" s="37">
        <v>-1389.1517560160212</v>
      </c>
      <c r="L411" s="37">
        <v>69.324090121317155</v>
      </c>
      <c r="M411" s="37">
        <v>20.010000000000002</v>
      </c>
      <c r="N411" s="38">
        <v>54.971075240939129</v>
      </c>
      <c r="O411" s="39">
        <v>2349.5623030341103</v>
      </c>
      <c r="P411" s="38">
        <v>78.318743434470349</v>
      </c>
    </row>
    <row r="412" spans="1:16">
      <c r="A412" s="30" t="s">
        <v>407</v>
      </c>
      <c r="B412" s="30" t="s">
        <v>349</v>
      </c>
      <c r="C412" s="31">
        <v>4259374646</v>
      </c>
      <c r="D412" s="31">
        <v>588505080</v>
      </c>
      <c r="E412" s="32">
        <v>22.102605417308926</v>
      </c>
      <c r="F412" s="32">
        <v>4.6946505154443452</v>
      </c>
      <c r="G412" s="31">
        <v>218.04563899999999</v>
      </c>
      <c r="H412" s="32">
        <v>8.3000000000000007</v>
      </c>
      <c r="I412" s="32">
        <v>2.8099678596223754E-2</v>
      </c>
      <c r="J412" s="31">
        <v>1465040722</v>
      </c>
      <c r="K412" s="32">
        <v>3.2135902909052381</v>
      </c>
      <c r="L412" s="32">
        <v>67.968827049037543</v>
      </c>
      <c r="M412" s="32">
        <v>37.049999999999997</v>
      </c>
      <c r="N412" s="33">
        <v>43.626082350695022</v>
      </c>
      <c r="O412" s="34">
        <v>1525.6443328490184</v>
      </c>
      <c r="P412" s="33">
        <v>50.854811094967282</v>
      </c>
    </row>
    <row r="413" spans="1:16">
      <c r="A413" s="30" t="s">
        <v>534</v>
      </c>
      <c r="B413" s="30" t="s">
        <v>605</v>
      </c>
      <c r="C413" s="31">
        <v>16816639000</v>
      </c>
      <c r="D413" s="31">
        <v>590000000</v>
      </c>
      <c r="E413" s="32">
        <v>14.183687978721633</v>
      </c>
      <c r="F413" s="32">
        <v>0.89037589320286459</v>
      </c>
      <c r="G413" s="31">
        <v>100.037674</v>
      </c>
      <c r="H413" s="32">
        <v>28.2</v>
      </c>
      <c r="I413" s="32">
        <v>-0.568859079338079</v>
      </c>
      <c r="J413" s="31">
        <v>-142397000</v>
      </c>
      <c r="K413" s="32">
        <v>-111.87033434693147</v>
      </c>
      <c r="L413" s="32">
        <v>67.79661016949153</v>
      </c>
      <c r="M413" s="32">
        <v>16.95</v>
      </c>
      <c r="N413" s="33">
        <v>20.457188238176638</v>
      </c>
      <c r="O413" s="34">
        <v>151.3031543199466</v>
      </c>
      <c r="P413" s="33">
        <v>5.043438477331553</v>
      </c>
    </row>
    <row r="414" spans="1:16">
      <c r="A414" s="30" t="s">
        <v>13</v>
      </c>
      <c r="B414" s="30" t="s">
        <v>349</v>
      </c>
      <c r="C414" s="31">
        <v>2897114703</v>
      </c>
      <c r="D414" s="31">
        <v>590000000</v>
      </c>
      <c r="E414" s="32">
        <v>52.660015355660477</v>
      </c>
      <c r="F414" s="32">
        <v>89.254263314678781</v>
      </c>
      <c r="G414" s="31">
        <v>499.73981700000002</v>
      </c>
      <c r="H414" s="32">
        <v>1.52</v>
      </c>
      <c r="I414" s="32">
        <v>-4.0060261791211582E-2</v>
      </c>
      <c r="J414" s="31">
        <v>-87697633</v>
      </c>
      <c r="K414" s="32">
        <v>-6.7276616234328692</v>
      </c>
      <c r="L414" s="32">
        <v>67.79661016949153</v>
      </c>
      <c r="M414" s="32">
        <v>84.7</v>
      </c>
      <c r="N414" s="33">
        <v>11.691560380710573</v>
      </c>
      <c r="O414" s="34">
        <v>76.868533297557875</v>
      </c>
      <c r="P414" s="33">
        <v>2.5622844432519289</v>
      </c>
    </row>
    <row r="415" spans="1:16">
      <c r="A415" s="25" t="s">
        <v>116</v>
      </c>
      <c r="B415" s="25" t="s">
        <v>691</v>
      </c>
      <c r="C415" s="26">
        <v>2293640501</v>
      </c>
      <c r="D415" s="26">
        <v>592000000</v>
      </c>
      <c r="E415" s="27">
        <v>48.959876793449247</v>
      </c>
      <c r="F415" s="27">
        <v>11.814642083361305</v>
      </c>
      <c r="G415" s="26">
        <v>110.71429000000001</v>
      </c>
      <c r="H415" s="27">
        <v>7.38</v>
      </c>
      <c r="I415" s="27">
        <v>3.8210754253158896E-2</v>
      </c>
      <c r="J415" s="26">
        <v>-484144539</v>
      </c>
      <c r="K415" s="27">
        <v>-8.5594273325057575</v>
      </c>
      <c r="L415" s="27">
        <v>67.567567567567565</v>
      </c>
      <c r="M415" s="27">
        <v>18.7</v>
      </c>
      <c r="N415" s="28">
        <v>58.330816287923518</v>
      </c>
      <c r="O415" s="29">
        <v>1706.324082854341</v>
      </c>
      <c r="P415" s="28">
        <v>56.87746942847803</v>
      </c>
    </row>
    <row r="416" spans="1:16">
      <c r="A416" s="80" t="s">
        <v>4</v>
      </c>
      <c r="B416" s="80" t="s">
        <v>352</v>
      </c>
      <c r="C416" s="81">
        <v>38132118898</v>
      </c>
      <c r="D416" s="81">
        <v>593290008</v>
      </c>
      <c r="E416" s="82">
        <v>2.7722992100274366</v>
      </c>
      <c r="F416" s="82">
        <v>8.0564751803223283E-2</v>
      </c>
      <c r="G416" s="81">
        <v>248.81611699999999</v>
      </c>
      <c r="H416" s="82">
        <v>58</v>
      </c>
      <c r="I416" s="82">
        <v>1.5464792969502028</v>
      </c>
      <c r="J416" s="81">
        <v>-735697133</v>
      </c>
      <c r="K416" s="82">
        <v>-46.773079465024907</v>
      </c>
      <c r="L416" s="82">
        <v>67.420653408341238</v>
      </c>
      <c r="M416" s="82">
        <v>41.93</v>
      </c>
      <c r="N416" s="83">
        <v>67.064058422197348</v>
      </c>
      <c r="O416" s="84">
        <v>1946.3025266650361</v>
      </c>
      <c r="P416" s="83">
        <v>64.876750888834536</v>
      </c>
    </row>
    <row r="417" spans="1:16">
      <c r="A417" s="70" t="s">
        <v>775</v>
      </c>
      <c r="B417" s="70" t="s">
        <v>221</v>
      </c>
      <c r="C417" s="71">
        <v>13661644947</v>
      </c>
      <c r="D417" s="71">
        <v>595348000</v>
      </c>
      <c r="E417" s="72">
        <v>22.946559304261214</v>
      </c>
      <c r="F417" s="72">
        <v>3.5039184575104452</v>
      </c>
      <c r="G417" s="71">
        <v>175.89696599999999</v>
      </c>
      <c r="H417" s="72">
        <v>11.67</v>
      </c>
      <c r="I417" s="72">
        <v>-7.3322000000000003</v>
      </c>
      <c r="J417" s="71">
        <v>108347048</v>
      </c>
      <c r="K417" s="72">
        <v>60.443068093558026</v>
      </c>
      <c r="L417" s="72">
        <v>67.187594482554744</v>
      </c>
      <c r="M417" s="72">
        <v>25.09</v>
      </c>
      <c r="N417" s="73">
        <v>21.430641802300539</v>
      </c>
      <c r="O417" s="74">
        <v>0</v>
      </c>
      <c r="P417" s="73">
        <v>0</v>
      </c>
    </row>
    <row r="418" spans="1:16">
      <c r="A418" s="30" t="s">
        <v>156</v>
      </c>
      <c r="B418" s="30" t="s">
        <v>357</v>
      </c>
      <c r="C418" s="31">
        <v>-421692226</v>
      </c>
      <c r="D418" s="31">
        <v>600000000</v>
      </c>
      <c r="E418" s="32">
        <v>65.885006944279738</v>
      </c>
      <c r="F418" s="32">
        <v>109.80834490713289</v>
      </c>
      <c r="G418" s="31">
        <v>399.45994000000002</v>
      </c>
      <c r="H418" s="32">
        <v>1.52</v>
      </c>
      <c r="I418" s="32">
        <v>-5.8873265447022753E-2</v>
      </c>
      <c r="J418" s="31">
        <v>-82587584</v>
      </c>
      <c r="K418" s="32">
        <v>-7.2650145571518356</v>
      </c>
      <c r="L418" s="32">
        <v>66.666666666666671</v>
      </c>
      <c r="M418" s="32">
        <v>66.569999999999993</v>
      </c>
      <c r="N418" s="33">
        <v>114.70553072265308</v>
      </c>
      <c r="O418" s="34">
        <v>233.00219283936821</v>
      </c>
      <c r="P418" s="33">
        <v>7.7667397613122739</v>
      </c>
    </row>
    <row r="419" spans="1:16">
      <c r="A419" s="80" t="s">
        <v>272</v>
      </c>
      <c r="B419" s="80" t="s">
        <v>352</v>
      </c>
      <c r="C419" s="81">
        <v>188976717000</v>
      </c>
      <c r="D419" s="81">
        <v>600000000</v>
      </c>
      <c r="E419" s="82">
        <v>0.233138668373708</v>
      </c>
      <c r="F419" s="82">
        <v>9.4311759050852754E-4</v>
      </c>
      <c r="G419" s="81">
        <v>825.45875799999999</v>
      </c>
      <c r="H419" s="82">
        <v>415.75</v>
      </c>
      <c r="I419" s="82">
        <v>7.1968749707119741</v>
      </c>
      <c r="J419" s="81">
        <v>6551167000</v>
      </c>
      <c r="K419" s="82">
        <v>37.733735073460956</v>
      </c>
      <c r="L419" s="82">
        <v>66.666666666666671</v>
      </c>
      <c r="M419" s="82">
        <v>68.78</v>
      </c>
      <c r="N419" s="83">
        <v>52.098128192978109</v>
      </c>
      <c r="O419" s="84">
        <v>2404.311613948244</v>
      </c>
      <c r="P419" s="83">
        <v>80.143720464941467</v>
      </c>
    </row>
    <row r="420" spans="1:16">
      <c r="A420" s="30" t="s">
        <v>305</v>
      </c>
      <c r="B420" s="30" t="s">
        <v>349</v>
      </c>
      <c r="C420" s="31">
        <v>1496832828</v>
      </c>
      <c r="D420" s="31">
        <v>600000000</v>
      </c>
      <c r="E420" s="32">
        <v>32.387740851434849</v>
      </c>
      <c r="F420" s="32">
        <v>26.989784042862375</v>
      </c>
      <c r="G420" s="31">
        <v>523.35924</v>
      </c>
      <c r="H420" s="32">
        <v>2.36</v>
      </c>
      <c r="I420" s="32">
        <v>-7.0406522725519069E-3</v>
      </c>
      <c r="J420" s="31">
        <v>-18291894</v>
      </c>
      <c r="K420" s="32">
        <v>-65.602829318822856</v>
      </c>
      <c r="L420" s="32">
        <v>66.666666666666671</v>
      </c>
      <c r="M420" s="32">
        <v>87.22</v>
      </c>
      <c r="N420" s="33">
        <v>27.829858360971983</v>
      </c>
      <c r="O420" s="34">
        <v>1316.160399972701</v>
      </c>
      <c r="P420" s="33">
        <v>43.872013332423371</v>
      </c>
    </row>
    <row r="421" spans="1:16">
      <c r="A421" s="55" t="s">
        <v>455</v>
      </c>
      <c r="B421" s="55" t="s">
        <v>233</v>
      </c>
      <c r="C421" s="56">
        <v>2527222364</v>
      </c>
      <c r="D421" s="56">
        <v>600000000</v>
      </c>
      <c r="E421" s="57">
        <v>43.843784595486284</v>
      </c>
      <c r="F421" s="57">
        <v>14.614594865162095</v>
      </c>
      <c r="G421" s="56">
        <v>163.504896</v>
      </c>
      <c r="H421" s="57">
        <v>5.58</v>
      </c>
      <c r="I421" s="57">
        <v>-0.16438538050283036</v>
      </c>
      <c r="J421" s="56">
        <v>-2865114</v>
      </c>
      <c r="K421" s="57">
        <v>-1047.0787549814772</v>
      </c>
      <c r="L421" s="57">
        <v>66.666666666666671</v>
      </c>
      <c r="M421" s="57">
        <v>27.25</v>
      </c>
      <c r="N421" s="58">
        <v>58.888931555108307</v>
      </c>
      <c r="O421" s="59">
        <v>361.1995447931896</v>
      </c>
      <c r="P421" s="58">
        <v>12.039984826439653</v>
      </c>
    </row>
    <row r="422" spans="1:16">
      <c r="A422" s="30" t="s">
        <v>131</v>
      </c>
      <c r="B422" s="30" t="s">
        <v>349</v>
      </c>
      <c r="C422" s="31">
        <v>5420476820</v>
      </c>
      <c r="D422" s="31">
        <v>600000000</v>
      </c>
      <c r="E422" s="32">
        <v>28.949132032648837</v>
      </c>
      <c r="F422" s="32">
        <v>24.12427669387403</v>
      </c>
      <c r="G422" s="31">
        <v>476.48790200000002</v>
      </c>
      <c r="H422" s="32">
        <v>2.9</v>
      </c>
      <c r="I422" s="32">
        <v>-1.9457899790573663E-2</v>
      </c>
      <c r="J422" s="31">
        <v>-882648890</v>
      </c>
      <c r="K422" s="32">
        <v>-1.3595439971606378</v>
      </c>
      <c r="L422" s="32">
        <v>66.666666666666671</v>
      </c>
      <c r="M422" s="32">
        <v>79.41</v>
      </c>
      <c r="N422" s="33">
        <v>33.234709875584507</v>
      </c>
      <c r="O422" s="34">
        <v>277.44294211984823</v>
      </c>
      <c r="P422" s="33">
        <v>9.2480980706616069</v>
      </c>
    </row>
    <row r="423" spans="1:16">
      <c r="A423" s="40" t="s">
        <v>519</v>
      </c>
      <c r="B423" s="40" t="s">
        <v>255</v>
      </c>
      <c r="C423" s="41">
        <v>5131323395</v>
      </c>
      <c r="D423" s="41">
        <v>600000000</v>
      </c>
      <c r="E423" s="42">
        <v>16.348203659381905</v>
      </c>
      <c r="F423" s="42">
        <v>1.6027650646452849</v>
      </c>
      <c r="G423" s="41">
        <v>139.029326</v>
      </c>
      <c r="H423" s="42">
        <v>17.600000000000001</v>
      </c>
      <c r="I423" s="42">
        <v>-1.5059351823372218</v>
      </c>
      <c r="J423" s="41">
        <v>229985505</v>
      </c>
      <c r="K423" s="42">
        <v>44.350621140232292</v>
      </c>
      <c r="L423" s="42">
        <v>66.666666666666671</v>
      </c>
      <c r="M423" s="42">
        <v>23.17</v>
      </c>
      <c r="N423" s="43">
        <v>63.177769907081412</v>
      </c>
      <c r="O423" s="44">
        <v>824.73604242057888</v>
      </c>
      <c r="P423" s="43">
        <v>27.491201414019297</v>
      </c>
    </row>
    <row r="424" spans="1:16">
      <c r="A424" s="40" t="s">
        <v>180</v>
      </c>
      <c r="B424" s="40" t="s">
        <v>255</v>
      </c>
      <c r="C424" s="41">
        <v>1146147548</v>
      </c>
      <c r="D424" s="41">
        <v>600000000</v>
      </c>
      <c r="E424" s="42">
        <v>52.30727384950152</v>
      </c>
      <c r="F424" s="42">
        <v>43.589394874584599</v>
      </c>
      <c r="G424" s="41">
        <v>335.41250200000002</v>
      </c>
      <c r="H424" s="42">
        <v>2.2799999999999998</v>
      </c>
      <c r="I424" s="42">
        <v>-2.6517236443160289E-2</v>
      </c>
      <c r="J424" s="41">
        <v>-60642937</v>
      </c>
      <c r="K424" s="42">
        <v>-19.787959808081194</v>
      </c>
      <c r="L424" s="42">
        <v>66.666666666666671</v>
      </c>
      <c r="M424" s="42">
        <v>55.9</v>
      </c>
      <c r="N424" s="43">
        <v>58.083701333702166</v>
      </c>
      <c r="O424" s="44">
        <v>398.37083497226064</v>
      </c>
      <c r="P424" s="43">
        <v>13.279027832408689</v>
      </c>
    </row>
    <row r="425" spans="1:16">
      <c r="A425" s="45" t="s">
        <v>742</v>
      </c>
      <c r="B425" s="45" t="s">
        <v>695</v>
      </c>
      <c r="C425" s="46">
        <v>2485538000</v>
      </c>
      <c r="D425" s="46">
        <v>600000000</v>
      </c>
      <c r="E425" s="47">
        <v>24.080602592999288</v>
      </c>
      <c r="F425" s="47">
        <v>2.5993742004532909</v>
      </c>
      <c r="G425" s="46">
        <v>159.75809699999999</v>
      </c>
      <c r="H425" s="47">
        <v>10.4</v>
      </c>
      <c r="I425" s="47">
        <v>-0.43038196315342431</v>
      </c>
      <c r="J425" s="46">
        <v>131816000</v>
      </c>
      <c r="K425" s="47">
        <v>70.279783941251438</v>
      </c>
      <c r="L425" s="47">
        <v>66.666666666666671</v>
      </c>
      <c r="M425" s="47">
        <v>26.62</v>
      </c>
      <c r="N425" s="48">
        <v>0</v>
      </c>
      <c r="O425" s="49">
        <v>46.063064776836626</v>
      </c>
      <c r="P425" s="48">
        <v>1.5354354925612208</v>
      </c>
    </row>
    <row r="426" spans="1:16">
      <c r="A426" s="45" t="s">
        <v>429</v>
      </c>
      <c r="B426" s="45" t="s">
        <v>375</v>
      </c>
      <c r="C426" s="46">
        <v>4917779893</v>
      </c>
      <c r="D426" s="46">
        <v>600000000</v>
      </c>
      <c r="E426" s="47">
        <v>40.15193492174388</v>
      </c>
      <c r="F426" s="47">
        <v>22.306630512079934</v>
      </c>
      <c r="G426" s="46">
        <v>321.37161300000002</v>
      </c>
      <c r="H426" s="47">
        <v>3.1</v>
      </c>
      <c r="I426" s="47">
        <v>-0.13251309002970801</v>
      </c>
      <c r="J426" s="46">
        <v>-340452455</v>
      </c>
      <c r="K426" s="47">
        <v>-5.28708186286981</v>
      </c>
      <c r="L426" s="47">
        <v>66.666666666666671</v>
      </c>
      <c r="M426" s="47">
        <v>53.56</v>
      </c>
      <c r="N426" s="48">
        <v>42.589553783921524</v>
      </c>
      <c r="O426" s="49">
        <v>211.35726143655276</v>
      </c>
      <c r="P426" s="48">
        <v>7.0452420478850923</v>
      </c>
    </row>
    <row r="427" spans="1:16">
      <c r="A427" s="40" t="s">
        <v>771</v>
      </c>
      <c r="B427" s="40" t="s">
        <v>255</v>
      </c>
      <c r="C427" s="41">
        <v>6697968298</v>
      </c>
      <c r="D427" s="41">
        <v>609000000</v>
      </c>
      <c r="E427" s="42">
        <v>29.032590218420268</v>
      </c>
      <c r="F427" s="42">
        <v>4.7672561935008648</v>
      </c>
      <c r="G427" s="41">
        <v>123.570446</v>
      </c>
      <c r="H427" s="42">
        <v>11.15</v>
      </c>
      <c r="I427" s="42">
        <v>2.6800000000000001E-5</v>
      </c>
      <c r="J427" s="41">
        <v>52028005</v>
      </c>
      <c r="K427" s="42">
        <v>117.05234517448824</v>
      </c>
      <c r="L427" s="42">
        <v>65.681444991789817</v>
      </c>
      <c r="M427" s="42">
        <v>20.29</v>
      </c>
      <c r="N427" s="43">
        <v>18.959683737432556</v>
      </c>
      <c r="O427" s="44">
        <v>0</v>
      </c>
      <c r="P427" s="43">
        <v>0</v>
      </c>
    </row>
    <row r="428" spans="1:16">
      <c r="A428" t="s">
        <v>2175</v>
      </c>
      <c r="C428" s="14">
        <v>3575182737</v>
      </c>
      <c r="D428" s="14">
        <v>620222018</v>
      </c>
      <c r="E428" s="19">
        <v>0</v>
      </c>
      <c r="F428" s="19">
        <v>0</v>
      </c>
      <c r="G428" s="14">
        <v>0</v>
      </c>
      <c r="H428" s="19">
        <v>32.68</v>
      </c>
      <c r="I428" s="19">
        <v>0</v>
      </c>
      <c r="J428" s="14">
        <v>254085788</v>
      </c>
      <c r="K428" s="19">
        <v>78.111824877037193</v>
      </c>
      <c r="L428" s="19">
        <v>64.493034492690327</v>
      </c>
      <c r="M428" s="19">
        <v>0</v>
      </c>
      <c r="N428" s="20">
        <v>62.087437841296264</v>
      </c>
      <c r="O428" s="21">
        <v>0</v>
      </c>
      <c r="P428" s="24">
        <v>0</v>
      </c>
    </row>
    <row r="429" spans="1:16">
      <c r="A429" s="30" t="s">
        <v>296</v>
      </c>
      <c r="B429" s="30" t="s">
        <v>357</v>
      </c>
      <c r="C429" s="31">
        <v>34465646741</v>
      </c>
      <c r="D429" s="31">
        <v>621000000</v>
      </c>
      <c r="E429" s="32">
        <v>1.2143171390785348</v>
      </c>
      <c r="F429" s="32">
        <v>5.5869203546286394E-3</v>
      </c>
      <c r="G429" s="31">
        <v>92.579552000000007</v>
      </c>
      <c r="H429" s="32">
        <v>356</v>
      </c>
      <c r="I429" s="32">
        <v>33.042676201802919</v>
      </c>
      <c r="J429" s="31">
        <v>1539513808</v>
      </c>
      <c r="K429" s="32">
        <v>141.18093574124021</v>
      </c>
      <c r="L429" s="32">
        <v>64.412238325281805</v>
      </c>
      <c r="M429" s="32">
        <v>14.9</v>
      </c>
      <c r="N429" s="33">
        <v>64.679327760331546</v>
      </c>
      <c r="O429" s="34">
        <v>3000</v>
      </c>
      <c r="P429" s="33">
        <v>100</v>
      </c>
    </row>
    <row r="430" spans="1:16">
      <c r="A430" s="70" t="s">
        <v>678</v>
      </c>
      <c r="B430" s="70" t="s">
        <v>221</v>
      </c>
      <c r="C430" s="71">
        <v>2839775572</v>
      </c>
      <c r="D430" s="71">
        <v>626000000</v>
      </c>
      <c r="E430" s="72">
        <v>28.320338428044217</v>
      </c>
      <c r="F430" s="72">
        <v>5.0266841370330519</v>
      </c>
      <c r="G430" s="71">
        <v>148.71153100000001</v>
      </c>
      <c r="H430" s="72">
        <v>9.5</v>
      </c>
      <c r="I430" s="72">
        <v>-7.1362174915266863E-2</v>
      </c>
      <c r="J430" s="71">
        <v>184943299</v>
      </c>
      <c r="K430" s="72">
        <v>30.463390836344928</v>
      </c>
      <c r="L430" s="72">
        <v>63.897763578274763</v>
      </c>
      <c r="M430" s="72">
        <v>23.75</v>
      </c>
      <c r="N430" s="73">
        <v>72.868133229381698</v>
      </c>
      <c r="O430" s="74">
        <v>548.39648230136936</v>
      </c>
      <c r="P430" s="73">
        <v>18.27988274337898</v>
      </c>
    </row>
    <row r="431" spans="1:16">
      <c r="A431" s="25" t="s">
        <v>636</v>
      </c>
      <c r="B431" s="25" t="s">
        <v>376</v>
      </c>
      <c r="C431" s="26">
        <v>35674236000</v>
      </c>
      <c r="D431" s="26">
        <v>636584000</v>
      </c>
      <c r="E431" s="27">
        <v>34.366190821496531</v>
      </c>
      <c r="F431" s="27">
        <v>3.3740824876898148</v>
      </c>
      <c r="G431" s="26">
        <v>66.826561999999996</v>
      </c>
      <c r="H431" s="27">
        <v>17.43</v>
      </c>
      <c r="I431" s="27">
        <v>0.65178721050215671</v>
      </c>
      <c r="J431" s="26">
        <v>810045000</v>
      </c>
      <c r="K431" s="27">
        <v>12.573800220975379</v>
      </c>
      <c r="L431" s="27">
        <v>62.835383861360008</v>
      </c>
      <c r="M431" s="27">
        <v>10.49</v>
      </c>
      <c r="N431" s="28">
        <v>43.312089740225908</v>
      </c>
      <c r="O431" s="29">
        <v>2133.4822021526588</v>
      </c>
      <c r="P431" s="28">
        <v>71.116073405088628</v>
      </c>
    </row>
    <row r="432" spans="1:16">
      <c r="A432" s="30" t="s">
        <v>82</v>
      </c>
      <c r="B432" s="30" t="s">
        <v>349</v>
      </c>
      <c r="C432" s="31">
        <v>1381899413</v>
      </c>
      <c r="D432" s="31">
        <v>645000000</v>
      </c>
      <c r="E432" s="32">
        <v>59.744150752654576</v>
      </c>
      <c r="F432" s="32">
        <v>92.626590314193137</v>
      </c>
      <c r="G432" s="31">
        <v>592.54522899999995</v>
      </c>
      <c r="H432" s="32">
        <v>1.1299999999999999</v>
      </c>
      <c r="I432" s="32">
        <v>-3.1643905035331876E-2</v>
      </c>
      <c r="J432" s="31">
        <v>-92350724</v>
      </c>
      <c r="K432" s="32">
        <v>-6.9842441083623772</v>
      </c>
      <c r="L432" s="32">
        <v>62.015503875968989</v>
      </c>
      <c r="M432" s="32">
        <v>91.86</v>
      </c>
      <c r="N432" s="33">
        <v>0.43120676716063711</v>
      </c>
      <c r="O432" s="34">
        <v>103.55040537254838</v>
      </c>
      <c r="P432" s="33">
        <v>3.4516801790849461</v>
      </c>
    </row>
    <row r="433" spans="1:16">
      <c r="A433" s="70" t="s">
        <v>225</v>
      </c>
      <c r="B433" s="70" t="s">
        <v>221</v>
      </c>
      <c r="C433" s="71">
        <v>6768948418</v>
      </c>
      <c r="D433" s="71">
        <v>650000000</v>
      </c>
      <c r="E433" s="72">
        <v>93.073970305215141</v>
      </c>
      <c r="F433" s="72">
        <v>28.638144709296967</v>
      </c>
      <c r="G433" s="71">
        <v>73.999791000000002</v>
      </c>
      <c r="H433" s="72">
        <v>5.81</v>
      </c>
      <c r="I433" s="72">
        <v>-6.5807074812736843E-2</v>
      </c>
      <c r="J433" s="71">
        <v>-57755948</v>
      </c>
      <c r="K433" s="72">
        <v>-56.271260580814982</v>
      </c>
      <c r="L433" s="72">
        <v>61.53846153846154</v>
      </c>
      <c r="M433" s="72">
        <v>11.38</v>
      </c>
      <c r="N433" s="73">
        <v>12.667407535590895</v>
      </c>
      <c r="O433" s="74">
        <v>513.94072458643484</v>
      </c>
      <c r="P433" s="73">
        <v>17.131357486214494</v>
      </c>
    </row>
    <row r="434" spans="1:16">
      <c r="A434" s="70" t="s">
        <v>473</v>
      </c>
      <c r="B434" s="70" t="s">
        <v>221</v>
      </c>
      <c r="C434" s="71">
        <v>26339017679</v>
      </c>
      <c r="D434" s="71">
        <v>659000000</v>
      </c>
      <c r="E434" s="72">
        <v>24.721125769907786</v>
      </c>
      <c r="F434" s="72">
        <v>3.4102808345851545</v>
      </c>
      <c r="G434" s="71">
        <v>145.66302899999999</v>
      </c>
      <c r="H434" s="72">
        <v>11.11</v>
      </c>
      <c r="I434" s="72">
        <v>-9.808670390529528E-2</v>
      </c>
      <c r="J434" s="71">
        <v>4303189114</v>
      </c>
      <c r="K434" s="72">
        <v>1.6845645887177247</v>
      </c>
      <c r="L434" s="72">
        <v>60.698027314112288</v>
      </c>
      <c r="M434" s="72">
        <v>22.1</v>
      </c>
      <c r="N434" s="73">
        <v>8.0551703289758159</v>
      </c>
      <c r="O434" s="74">
        <v>781.94775875144217</v>
      </c>
      <c r="P434" s="73">
        <v>26.06492529171474</v>
      </c>
    </row>
    <row r="435" spans="1:16">
      <c r="A435" s="25" t="s">
        <v>381</v>
      </c>
      <c r="B435" s="25" t="s">
        <v>353</v>
      </c>
      <c r="C435" s="26">
        <v>7835710127</v>
      </c>
      <c r="D435" s="26">
        <v>660000000</v>
      </c>
      <c r="E435" s="27">
        <v>59.163939578826707</v>
      </c>
      <c r="F435" s="27">
        <v>6.2774742783747888</v>
      </c>
      <c r="G435" s="26">
        <v>49.182918000000001</v>
      </c>
      <c r="H435" s="27">
        <v>13.75</v>
      </c>
      <c r="I435" s="27">
        <v>4.9514673447784929E-2</v>
      </c>
      <c r="J435" s="26">
        <v>392044758</v>
      </c>
      <c r="K435" s="27">
        <v>24.040112277180352</v>
      </c>
      <c r="L435" s="27">
        <v>60.606060606060609</v>
      </c>
      <c r="M435" s="27">
        <v>7.45</v>
      </c>
      <c r="N435" s="28">
        <v>67.709360458601765</v>
      </c>
      <c r="O435" s="29">
        <v>683.66099572584585</v>
      </c>
      <c r="P435" s="28">
        <v>22.788699857528194</v>
      </c>
    </row>
    <row r="436" spans="1:16">
      <c r="A436" s="45" t="s">
        <v>460</v>
      </c>
      <c r="B436" s="45" t="s">
        <v>375</v>
      </c>
      <c r="C436" s="46">
        <v>12170740000</v>
      </c>
      <c r="D436" s="46">
        <v>660000000</v>
      </c>
      <c r="E436" s="47">
        <v>2.2854911695363405</v>
      </c>
      <c r="F436" s="47">
        <v>4.6795478491735064E-2</v>
      </c>
      <c r="G436" s="46">
        <v>252.20048299999999</v>
      </c>
      <c r="H436" s="47">
        <v>69.400000000000006</v>
      </c>
      <c r="I436" s="47">
        <v>-2.374162067677446</v>
      </c>
      <c r="J436" s="46">
        <v>414998000</v>
      </c>
      <c r="K436" s="47">
        <v>117.68731415573087</v>
      </c>
      <c r="L436" s="47">
        <v>60.606060606060609</v>
      </c>
      <c r="M436" s="47">
        <v>38.21</v>
      </c>
      <c r="N436" s="48">
        <v>43.206535630773466</v>
      </c>
      <c r="O436" s="49">
        <v>1424.0588906920279</v>
      </c>
      <c r="P436" s="48">
        <v>47.468629689734264</v>
      </c>
    </row>
    <row r="437" spans="1:16">
      <c r="A437" s="55" t="s">
        <v>667</v>
      </c>
      <c r="B437" s="55" t="s">
        <v>233</v>
      </c>
      <c r="C437" s="56">
        <v>18538498598</v>
      </c>
      <c r="D437" s="56">
        <v>662000000</v>
      </c>
      <c r="E437" s="57">
        <v>19.665014888009136</v>
      </c>
      <c r="F437" s="57">
        <v>2.4754550463254201</v>
      </c>
      <c r="G437" s="56">
        <v>158.43219300000001</v>
      </c>
      <c r="H437" s="57">
        <v>12.84</v>
      </c>
      <c r="I437" s="57">
        <v>-4.1918560392977255E-2</v>
      </c>
      <c r="J437" s="56">
        <v>30638765</v>
      </c>
      <c r="K437" s="57">
        <v>259.27938022306057</v>
      </c>
      <c r="L437" s="57">
        <v>60.422960725075527</v>
      </c>
      <c r="M437" s="57">
        <v>23.93</v>
      </c>
      <c r="N437" s="58">
        <v>54.874947621289614</v>
      </c>
      <c r="O437" s="59">
        <v>205.15730568068233</v>
      </c>
      <c r="P437" s="58">
        <v>6.838576856022744</v>
      </c>
    </row>
    <row r="438" spans="1:16">
      <c r="A438" s="55" t="s">
        <v>468</v>
      </c>
      <c r="B438" s="55" t="s">
        <v>356</v>
      </c>
      <c r="C438" s="56">
        <v>3885250224</v>
      </c>
      <c r="D438" s="56">
        <v>672000000</v>
      </c>
      <c r="E438" s="57">
        <v>1.158746918845593</v>
      </c>
      <c r="F438" s="57">
        <v>9.8532901262380363E-3</v>
      </c>
      <c r="G438" s="56">
        <v>217.993559</v>
      </c>
      <c r="H438" s="57">
        <v>158.4</v>
      </c>
      <c r="I438" s="57">
        <v>13.491837436787648</v>
      </c>
      <c r="J438" s="56">
        <v>15350052</v>
      </c>
      <c r="K438" s="57">
        <v>7661.2118317253908</v>
      </c>
      <c r="L438" s="57">
        <v>59.523809523809526</v>
      </c>
      <c r="M438" s="57">
        <v>32.43</v>
      </c>
      <c r="N438" s="58">
        <v>40.152998892736015</v>
      </c>
      <c r="O438" s="59">
        <v>1680</v>
      </c>
      <c r="P438" s="58">
        <v>56</v>
      </c>
    </row>
    <row r="439" spans="1:16">
      <c r="A439" s="50" t="s">
        <v>525</v>
      </c>
      <c r="B439" s="50" t="s">
        <v>355</v>
      </c>
      <c r="C439" s="51">
        <v>3963724062</v>
      </c>
      <c r="D439" s="51">
        <v>674934433</v>
      </c>
      <c r="E439" s="52">
        <v>7.1069171988809847</v>
      </c>
      <c r="F439" s="52">
        <v>0.55419942343542428</v>
      </c>
      <c r="G439" s="51">
        <v>292.99600400000003</v>
      </c>
      <c r="H439" s="52">
        <v>19.21</v>
      </c>
      <c r="I439" s="52">
        <v>-0.18611854216453239</v>
      </c>
      <c r="J439" s="51">
        <v>-901082449</v>
      </c>
      <c r="K439" s="52">
        <v>-14.231499283147174</v>
      </c>
      <c r="L439" s="52">
        <v>59.26501604341766</v>
      </c>
      <c r="M439" s="52">
        <v>43.41</v>
      </c>
      <c r="N439" s="53">
        <v>40.540103556028505</v>
      </c>
      <c r="O439" s="54">
        <v>251.97922093264864</v>
      </c>
      <c r="P439" s="53">
        <v>8.3993073644216221</v>
      </c>
    </row>
    <row r="440" spans="1:16">
      <c r="A440" s="75" t="s">
        <v>466</v>
      </c>
      <c r="B440" s="75" t="s">
        <v>679</v>
      </c>
      <c r="C440" s="76">
        <v>9055647326</v>
      </c>
      <c r="D440" s="76">
        <v>675000000</v>
      </c>
      <c r="E440" s="77">
        <v>23.599319195040206</v>
      </c>
      <c r="F440" s="77">
        <v>4.994564909003218</v>
      </c>
      <c r="G440" s="76">
        <v>233.17816500000001</v>
      </c>
      <c r="H440" s="77">
        <v>7.27</v>
      </c>
      <c r="I440" s="77">
        <v>-0.41130020728645178</v>
      </c>
      <c r="J440" s="76">
        <v>-1049101373</v>
      </c>
      <c r="K440" s="77">
        <v>-4.5038545574375108</v>
      </c>
      <c r="L440" s="77">
        <v>59.25925925925926</v>
      </c>
      <c r="M440" s="77">
        <v>34.54</v>
      </c>
      <c r="N440" s="78">
        <v>43.778318896109958</v>
      </c>
      <c r="O440" s="79">
        <v>277.60729840908505</v>
      </c>
      <c r="P440" s="78">
        <v>9.2535766136361683</v>
      </c>
    </row>
    <row r="441" spans="1:16">
      <c r="A441" s="45" t="s">
        <v>267</v>
      </c>
      <c r="B441" s="45" t="s">
        <v>375</v>
      </c>
      <c r="C441" s="46">
        <v>73314458000</v>
      </c>
      <c r="D441" s="46">
        <v>675728000</v>
      </c>
      <c r="E441" s="47">
        <v>3.7623949948003843</v>
      </c>
      <c r="F441" s="47">
        <v>6.3271743330566579E-2</v>
      </c>
      <c r="G441" s="46">
        <v>116.81877299999999</v>
      </c>
      <c r="H441" s="47">
        <v>91.05</v>
      </c>
      <c r="I441" s="47">
        <v>-1.9187893238508735</v>
      </c>
      <c r="J441" s="46">
        <v>-2214344000</v>
      </c>
      <c r="K441" s="47">
        <v>-26.854031713229741</v>
      </c>
      <c r="L441" s="47">
        <v>59.19541590699216</v>
      </c>
      <c r="M441" s="47">
        <v>17.28</v>
      </c>
      <c r="N441" s="48">
        <v>86.052571819768943</v>
      </c>
      <c r="O441" s="49">
        <v>515.40274845236718</v>
      </c>
      <c r="P441" s="48">
        <v>17.180091615078904</v>
      </c>
    </row>
    <row r="442" spans="1:16">
      <c r="A442" s="30" t="s">
        <v>245</v>
      </c>
      <c r="B442" s="30" t="s">
        <v>349</v>
      </c>
      <c r="C442" s="31">
        <v>32480282242</v>
      </c>
      <c r="D442" s="31">
        <v>683200000</v>
      </c>
      <c r="E442" s="32">
        <v>6.3458504604156678</v>
      </c>
      <c r="F442" s="32">
        <v>0.71449406192754317</v>
      </c>
      <c r="G442" s="31">
        <v>462.86641400000002</v>
      </c>
      <c r="H442" s="32">
        <v>13.62</v>
      </c>
      <c r="I442" s="32">
        <v>-8.834875934491393E-2</v>
      </c>
      <c r="J442" s="31">
        <v>103749729</v>
      </c>
      <c r="K442" s="32">
        <v>85.606006739545322</v>
      </c>
      <c r="L442" s="32">
        <v>58.548009367681502</v>
      </c>
      <c r="M442" s="32">
        <v>67.739999999999995</v>
      </c>
      <c r="N442" s="33">
        <v>19.968197369594773</v>
      </c>
      <c r="O442" s="34">
        <v>811.3989470471538</v>
      </c>
      <c r="P442" s="33">
        <v>27.04663156823846</v>
      </c>
    </row>
    <row r="443" spans="1:16">
      <c r="A443" s="30" t="s">
        <v>249</v>
      </c>
      <c r="B443" s="30" t="s">
        <v>349</v>
      </c>
      <c r="C443" s="31">
        <v>66241618000</v>
      </c>
      <c r="D443" s="31">
        <v>685260000</v>
      </c>
      <c r="E443" s="32">
        <v>3.6255194253344971</v>
      </c>
      <c r="F443" s="32">
        <v>7.5581727588996395E-2</v>
      </c>
      <c r="G443" s="31">
        <v>150.89256599999999</v>
      </c>
      <c r="H443" s="32">
        <v>73.150000000000006</v>
      </c>
      <c r="I443" s="32">
        <v>4.6083529491454556E-2</v>
      </c>
      <c r="J443" s="31">
        <v>-924269000</v>
      </c>
      <c r="K443" s="32">
        <v>-51.898527376770183</v>
      </c>
      <c r="L443" s="32">
        <v>58.372004786504391</v>
      </c>
      <c r="M443" s="32">
        <v>22.01</v>
      </c>
      <c r="N443" s="33">
        <v>19.039314033005702</v>
      </c>
      <c r="O443" s="34">
        <v>692.80115080289124</v>
      </c>
      <c r="P443" s="33">
        <v>23.09337169342971</v>
      </c>
    </row>
    <row r="444" spans="1:16">
      <c r="A444" s="40" t="s">
        <v>178</v>
      </c>
      <c r="B444" s="40" t="s">
        <v>255</v>
      </c>
      <c r="C444" s="41">
        <v>6095642150</v>
      </c>
      <c r="D444" s="41">
        <v>690000000</v>
      </c>
      <c r="E444" s="42">
        <v>13.363319285478017</v>
      </c>
      <c r="F444" s="42">
        <v>1.7606481272039547</v>
      </c>
      <c r="G444" s="41">
        <v>264.90403600000002</v>
      </c>
      <c r="H444" s="42">
        <v>11.3</v>
      </c>
      <c r="I444" s="42">
        <v>8.5001906245652847E-2</v>
      </c>
      <c r="J444" s="41">
        <v>555282156</v>
      </c>
      <c r="K444" s="42">
        <v>13.668726642820484</v>
      </c>
      <c r="L444" s="42">
        <v>57.971014492753625</v>
      </c>
      <c r="M444" s="42">
        <v>38.39</v>
      </c>
      <c r="N444" s="43">
        <v>27.665311560669533</v>
      </c>
      <c r="O444" s="44">
        <v>1600.5853388088865</v>
      </c>
      <c r="P444" s="43">
        <v>53.352844626962884</v>
      </c>
    </row>
    <row r="445" spans="1:16">
      <c r="A445" s="70" t="s">
        <v>722</v>
      </c>
      <c r="B445" s="70" t="s">
        <v>699</v>
      </c>
      <c r="C445" s="71">
        <v>13043459000</v>
      </c>
      <c r="D445" s="71">
        <v>695302645</v>
      </c>
      <c r="E445" s="72">
        <v>7.6806745547760453</v>
      </c>
      <c r="F445" s="72">
        <v>0.5468574243706128</v>
      </c>
      <c r="G445" s="71">
        <v>270.84692699999999</v>
      </c>
      <c r="H445" s="72">
        <v>19.23</v>
      </c>
      <c r="I445" s="72">
        <v>-0.16196157586265869</v>
      </c>
      <c r="J445" s="71">
        <v>804969000</v>
      </c>
      <c r="K445" s="72">
        <v>17.448017785778084</v>
      </c>
      <c r="L445" s="72">
        <v>57.528905272609741</v>
      </c>
      <c r="M445" s="72">
        <v>38.950000000000003</v>
      </c>
      <c r="N445" s="73">
        <v>0</v>
      </c>
      <c r="O445" s="74">
        <v>563.50804617278357</v>
      </c>
      <c r="P445" s="73">
        <v>18.783601539092786</v>
      </c>
    </row>
    <row r="446" spans="1:16">
      <c r="A446" s="70" t="s">
        <v>226</v>
      </c>
      <c r="B446" s="70" t="s">
        <v>221</v>
      </c>
      <c r="C446" s="71">
        <v>33519259493</v>
      </c>
      <c r="D446" s="71">
        <v>700000000</v>
      </c>
      <c r="E446" s="72">
        <v>8.4152020288042273</v>
      </c>
      <c r="F446" s="72">
        <v>0.27322084509104633</v>
      </c>
      <c r="G446" s="71">
        <v>106.98084299999999</v>
      </c>
      <c r="H446" s="72">
        <v>44.44</v>
      </c>
      <c r="I446" s="72">
        <v>-0.192325791099762</v>
      </c>
      <c r="J446" s="71">
        <v>2068365799</v>
      </c>
      <c r="K446" s="72">
        <v>14.890983023839876</v>
      </c>
      <c r="L446" s="72">
        <v>57.142857142857146</v>
      </c>
      <c r="M446" s="72">
        <v>15.28</v>
      </c>
      <c r="N446" s="73">
        <v>50.429681266990528</v>
      </c>
      <c r="O446" s="74">
        <v>1043.3661149951122</v>
      </c>
      <c r="P446" s="73">
        <v>34.778870499837076</v>
      </c>
    </row>
    <row r="447" spans="1:16">
      <c r="A447" s="85" t="s">
        <v>509</v>
      </c>
      <c r="B447" s="85" t="s">
        <v>607</v>
      </c>
      <c r="C447" s="86">
        <v>-1084984172</v>
      </c>
      <c r="D447" s="86">
        <v>700000000</v>
      </c>
      <c r="E447" s="87">
        <v>35.052236595586571</v>
      </c>
      <c r="F447" s="87">
        <v>16.691541235993604</v>
      </c>
      <c r="G447" s="86">
        <v>308.44022699999999</v>
      </c>
      <c r="H447" s="87">
        <v>3.7</v>
      </c>
      <c r="I447" s="87">
        <v>-0.40960770974179095</v>
      </c>
      <c r="J447" s="86">
        <v>4623415</v>
      </c>
      <c r="K447" s="87">
        <v>454.20971295027596</v>
      </c>
      <c r="L447" s="87">
        <v>57.142857142857146</v>
      </c>
      <c r="M447" s="87">
        <v>44.06</v>
      </c>
      <c r="N447" s="88">
        <v>108.25166732410941</v>
      </c>
      <c r="O447" s="89">
        <v>132.46010828303955</v>
      </c>
      <c r="P447" s="88">
        <v>4.4153369427679845</v>
      </c>
    </row>
    <row r="448" spans="1:16">
      <c r="A448" s="70" t="s">
        <v>445</v>
      </c>
      <c r="B448" s="70" t="s">
        <v>221</v>
      </c>
      <c r="C448" s="71">
        <v>1936877995</v>
      </c>
      <c r="D448" s="71">
        <v>700000000</v>
      </c>
      <c r="E448" s="72">
        <v>62.667910833589765</v>
      </c>
      <c r="F448" s="72">
        <v>44.762793452564118</v>
      </c>
      <c r="G448" s="71">
        <v>248.370544</v>
      </c>
      <c r="H448" s="72">
        <v>2.57</v>
      </c>
      <c r="I448" s="72">
        <v>5.1998484183026321E-2</v>
      </c>
      <c r="J448" s="71">
        <v>-73334422</v>
      </c>
      <c r="K448" s="72">
        <v>-19.090625681893286</v>
      </c>
      <c r="L448" s="72">
        <v>57.142857142857146</v>
      </c>
      <c r="M448" s="72">
        <v>35.479999999999997</v>
      </c>
      <c r="N448" s="73">
        <v>41.319308031139713</v>
      </c>
      <c r="O448" s="74">
        <v>768.4144926756403</v>
      </c>
      <c r="P448" s="73">
        <v>25.613816422521342</v>
      </c>
    </row>
    <row r="449" spans="1:16">
      <c r="A449" s="45" t="s">
        <v>182</v>
      </c>
      <c r="B449" s="45" t="s">
        <v>375</v>
      </c>
      <c r="C449" s="46">
        <v>7154261414</v>
      </c>
      <c r="D449" s="46">
        <v>700000000</v>
      </c>
      <c r="E449" s="47">
        <v>21.758694339084013</v>
      </c>
      <c r="F449" s="47">
        <v>2.0722566037222867</v>
      </c>
      <c r="G449" s="46">
        <v>119.87214899999999</v>
      </c>
      <c r="H449" s="47">
        <v>15.34</v>
      </c>
      <c r="I449" s="47">
        <v>-2.6189521690652032E-2</v>
      </c>
      <c r="J449" s="46">
        <v>-117347216</v>
      </c>
      <c r="K449" s="47">
        <v>-89.47804948350884</v>
      </c>
      <c r="L449" s="47">
        <v>57.142857142857146</v>
      </c>
      <c r="M449" s="47">
        <v>17.12</v>
      </c>
      <c r="N449" s="48">
        <v>36.411995556641145</v>
      </c>
      <c r="O449" s="49">
        <v>746.57733983223284</v>
      </c>
      <c r="P449" s="48">
        <v>24.885911327741095</v>
      </c>
    </row>
    <row r="450" spans="1:16">
      <c r="A450" s="75" t="s">
        <v>452</v>
      </c>
      <c r="B450" s="75" t="s">
        <v>679</v>
      </c>
      <c r="C450" s="76">
        <v>60137175087</v>
      </c>
      <c r="D450" s="76">
        <v>700000000</v>
      </c>
      <c r="E450" s="77">
        <v>1.2983424840511608</v>
      </c>
      <c r="F450" s="77">
        <v>9.5606957588450728E-3</v>
      </c>
      <c r="G450" s="76">
        <v>158.53750099999999</v>
      </c>
      <c r="H450" s="77">
        <v>194.4</v>
      </c>
      <c r="I450" s="77">
        <v>4.4849317308865011</v>
      </c>
      <c r="J450" s="76">
        <v>20192725560</v>
      </c>
      <c r="K450" s="77">
        <v>6.7251941594753193</v>
      </c>
      <c r="L450" s="77">
        <v>57.142857142857146</v>
      </c>
      <c r="M450" s="77">
        <v>22.64</v>
      </c>
      <c r="N450" s="78">
        <v>67.936528496692148</v>
      </c>
      <c r="O450" s="79">
        <v>1982.8674223835387</v>
      </c>
      <c r="P450" s="78">
        <v>66.09558074611796</v>
      </c>
    </row>
    <row r="451" spans="1:16">
      <c r="A451" t="s">
        <v>2170</v>
      </c>
      <c r="C451" s="14">
        <v>19741812437</v>
      </c>
      <c r="D451" s="14">
        <v>700000000</v>
      </c>
      <c r="E451" s="19">
        <v>0</v>
      </c>
      <c r="F451" s="19">
        <v>0</v>
      </c>
      <c r="G451" s="14">
        <v>0</v>
      </c>
      <c r="H451" s="19">
        <v>17.600000000000001</v>
      </c>
      <c r="I451" s="19">
        <v>0</v>
      </c>
      <c r="J451" s="14">
        <v>81589060</v>
      </c>
      <c r="K451" s="19">
        <v>154.43246925506924</v>
      </c>
      <c r="L451" s="19">
        <v>57.142857142857146</v>
      </c>
      <c r="M451" s="19">
        <v>0</v>
      </c>
      <c r="N451" s="20">
        <v>47.778751650503523</v>
      </c>
      <c r="O451" s="21">
        <v>0</v>
      </c>
      <c r="P451" s="24">
        <v>0</v>
      </c>
    </row>
    <row r="452" spans="1:16">
      <c r="A452" s="50" t="s">
        <v>61</v>
      </c>
      <c r="B452" s="50" t="s">
        <v>355</v>
      </c>
      <c r="C452" s="51">
        <v>3787777042</v>
      </c>
      <c r="D452" s="51">
        <v>704842185</v>
      </c>
      <c r="E452" s="52">
        <v>16.915986334272063</v>
      </c>
      <c r="F452" s="52">
        <v>4.7999358421692833</v>
      </c>
      <c r="G452" s="51">
        <v>465.53517099999999</v>
      </c>
      <c r="H452" s="52">
        <v>5.08</v>
      </c>
      <c r="I452" s="52">
        <v>-0.12741450259078668</v>
      </c>
      <c r="J452" s="51">
        <v>132778559</v>
      </c>
      <c r="K452" s="52">
        <v>26.542018165749184</v>
      </c>
      <c r="L452" s="52">
        <v>56.750292265778619</v>
      </c>
      <c r="M452" s="52">
        <v>66.040000000000006</v>
      </c>
      <c r="N452" s="53">
        <v>2.0924501977181258</v>
      </c>
      <c r="O452" s="54">
        <v>782.1845382607728</v>
      </c>
      <c r="P452" s="53">
        <v>26.072817942025761</v>
      </c>
    </row>
    <row r="453" spans="1:16">
      <c r="A453" s="35" t="s">
        <v>217</v>
      </c>
      <c r="B453" s="35" t="s">
        <v>208</v>
      </c>
      <c r="C453" s="36">
        <v>41071171048</v>
      </c>
      <c r="D453" s="36">
        <v>705000000</v>
      </c>
      <c r="E453" s="37">
        <v>11.846986689318104</v>
      </c>
      <c r="F453" s="37">
        <v>0.67216945754996338</v>
      </c>
      <c r="G453" s="36">
        <v>129.924835</v>
      </c>
      <c r="H453" s="37">
        <v>26</v>
      </c>
      <c r="I453" s="37">
        <v>0.30340821674072416</v>
      </c>
      <c r="J453" s="36">
        <v>301575390</v>
      </c>
      <c r="K453" s="37">
        <v>58.443097760729081</v>
      </c>
      <c r="L453" s="37">
        <v>56.737588652482266</v>
      </c>
      <c r="M453" s="37">
        <v>18.420000000000002</v>
      </c>
      <c r="N453" s="38">
        <v>45.062376056892298</v>
      </c>
      <c r="O453" s="39">
        <v>1364.4290244271433</v>
      </c>
      <c r="P453" s="38">
        <v>45.480967480904773</v>
      </c>
    </row>
    <row r="454" spans="1:16">
      <c r="A454" s="25" t="s">
        <v>157</v>
      </c>
      <c r="B454" s="25" t="s">
        <v>353</v>
      </c>
      <c r="C454" s="26">
        <v>2077382264</v>
      </c>
      <c r="D454" s="26">
        <v>720000000</v>
      </c>
      <c r="E454" s="27">
        <v>55.819021336262722</v>
      </c>
      <c r="F454" s="27">
        <v>38.763209261293554</v>
      </c>
      <c r="G454" s="26">
        <v>247.17509200000001</v>
      </c>
      <c r="H454" s="27">
        <v>2.9</v>
      </c>
      <c r="I454" s="27">
        <v>-2.059953915523538E-2</v>
      </c>
      <c r="J454" s="26">
        <v>-115858447</v>
      </c>
      <c r="K454" s="27">
        <v>-12.428959970437027</v>
      </c>
      <c r="L454" s="27">
        <v>55.555555555555557</v>
      </c>
      <c r="M454" s="27">
        <v>34.32</v>
      </c>
      <c r="N454" s="28">
        <v>72.640640206856915</v>
      </c>
      <c r="O454" s="29">
        <v>411.11977880967044</v>
      </c>
      <c r="P454" s="28">
        <v>13.703992626989015</v>
      </c>
    </row>
    <row r="455" spans="1:16">
      <c r="A455" t="s">
        <v>2180</v>
      </c>
      <c r="C455" s="14">
        <v>11686748615</v>
      </c>
      <c r="D455" s="14">
        <v>720000000</v>
      </c>
      <c r="E455" s="19">
        <v>0</v>
      </c>
      <c r="F455" s="19">
        <v>0</v>
      </c>
      <c r="G455" s="14">
        <v>0</v>
      </c>
      <c r="H455" s="19">
        <v>184.9</v>
      </c>
      <c r="I455" s="19">
        <v>0</v>
      </c>
      <c r="J455" s="14">
        <v>35218633</v>
      </c>
      <c r="K455" s="19">
        <v>3761.6451496002132</v>
      </c>
      <c r="L455" s="19">
        <v>55.555555555555557</v>
      </c>
      <c r="M455" s="19">
        <v>0</v>
      </c>
      <c r="N455" s="20">
        <v>62.143012780120607</v>
      </c>
      <c r="O455" s="21">
        <v>0</v>
      </c>
      <c r="P455" s="24">
        <v>0</v>
      </c>
    </row>
    <row r="456" spans="1:16">
      <c r="A456" s="70" t="s">
        <v>547</v>
      </c>
      <c r="B456" s="70" t="s">
        <v>221</v>
      </c>
      <c r="C456" s="71">
        <v>10039494449</v>
      </c>
      <c r="D456" s="71">
        <v>721500000</v>
      </c>
      <c r="E456" s="72">
        <v>23.981752188832509</v>
      </c>
      <c r="F456" s="72">
        <v>2.3741958408902595</v>
      </c>
      <c r="G456" s="71">
        <v>112.720027</v>
      </c>
      <c r="H456" s="72">
        <v>14.8</v>
      </c>
      <c r="I456" s="72">
        <v>-1.0444254263971011</v>
      </c>
      <c r="J456" s="71">
        <v>-66130209</v>
      </c>
      <c r="K456" s="72">
        <v>-152.74411124271512</v>
      </c>
      <c r="L456" s="72">
        <v>55.440055440055438</v>
      </c>
      <c r="M456" s="72">
        <v>15.62</v>
      </c>
      <c r="N456" s="73">
        <v>22.21995357494685</v>
      </c>
      <c r="O456" s="74">
        <v>370.611231577767</v>
      </c>
      <c r="P456" s="73">
        <v>12.3537077192589</v>
      </c>
    </row>
    <row r="457" spans="1:16">
      <c r="A457" s="35" t="s">
        <v>34</v>
      </c>
      <c r="B457" s="35" t="s">
        <v>208</v>
      </c>
      <c r="C457" s="36">
        <v>14552864000</v>
      </c>
      <c r="D457" s="36">
        <v>729164000</v>
      </c>
      <c r="E457" s="37">
        <v>21.362517783145815</v>
      </c>
      <c r="F457" s="37">
        <v>2.9297274389774888</v>
      </c>
      <c r="G457" s="36">
        <v>184.162025</v>
      </c>
      <c r="H457" s="37">
        <v>10.17</v>
      </c>
      <c r="I457" s="37">
        <v>-0.10410934481176783</v>
      </c>
      <c r="J457" s="36">
        <v>389489000</v>
      </c>
      <c r="K457" s="37">
        <v>18.721042186043764</v>
      </c>
      <c r="L457" s="37">
        <v>54.857343478284719</v>
      </c>
      <c r="M457" s="37">
        <v>25.25</v>
      </c>
      <c r="N457" s="38">
        <v>65.824283227917107</v>
      </c>
      <c r="O457" s="39">
        <v>227.97213110416126</v>
      </c>
      <c r="P457" s="38">
        <v>7.5990710368053751</v>
      </c>
    </row>
    <row r="458" spans="1:16">
      <c r="A458" s="30" t="s">
        <v>163</v>
      </c>
      <c r="B458" s="30" t="s">
        <v>605</v>
      </c>
      <c r="C458" s="31">
        <v>2210494206</v>
      </c>
      <c r="D458" s="31">
        <v>735000000</v>
      </c>
      <c r="E458" s="32">
        <v>36.697029880932718</v>
      </c>
      <c r="F458" s="32">
        <v>7.1325616872561159</v>
      </c>
      <c r="G458" s="31">
        <v>139.25645700000001</v>
      </c>
      <c r="H458" s="32">
        <v>7.83</v>
      </c>
      <c r="I458" s="32">
        <v>-0.16419386812071934</v>
      </c>
      <c r="J458" s="31">
        <v>-78670547</v>
      </c>
      <c r="K458" s="32">
        <v>-65.399316468461819</v>
      </c>
      <c r="L458" s="32">
        <v>54.42176870748299</v>
      </c>
      <c r="M458" s="32">
        <v>18.940000000000001</v>
      </c>
      <c r="N458" s="33">
        <v>41.98645751514745</v>
      </c>
      <c r="O458" s="34">
        <v>211.24824608131735</v>
      </c>
      <c r="P458" s="33">
        <v>7.0416082027105782</v>
      </c>
    </row>
    <row r="459" spans="1:16">
      <c r="A459" s="90" t="s">
        <v>399</v>
      </c>
      <c r="B459" s="90" t="s">
        <v>390</v>
      </c>
      <c r="C459" s="91">
        <v>4113425775</v>
      </c>
      <c r="D459" s="91">
        <v>750000000</v>
      </c>
      <c r="E459" s="92">
        <v>18.991357152056082</v>
      </c>
      <c r="F459" s="92">
        <v>5.0643619072149555</v>
      </c>
      <c r="G459" s="91">
        <v>408.98116599999997</v>
      </c>
      <c r="H459" s="92">
        <v>5.15</v>
      </c>
      <c r="I459" s="92">
        <v>-0.14574915104633224</v>
      </c>
      <c r="J459" s="91">
        <v>274798301</v>
      </c>
      <c r="K459" s="92">
        <v>13.646372580738772</v>
      </c>
      <c r="L459" s="92">
        <v>53.333333333333336</v>
      </c>
      <c r="M459" s="92">
        <v>54.53</v>
      </c>
      <c r="N459" s="93">
        <v>33.293836134016303</v>
      </c>
      <c r="O459" s="94">
        <v>638.42489706064077</v>
      </c>
      <c r="P459" s="93">
        <v>21.28082990202136</v>
      </c>
    </row>
    <row r="460" spans="1:16">
      <c r="A460" s="50" t="s">
        <v>285</v>
      </c>
      <c r="B460" s="50" t="s">
        <v>355</v>
      </c>
      <c r="C460" s="51">
        <v>7665829861</v>
      </c>
      <c r="D460" s="51">
        <v>750000000</v>
      </c>
      <c r="E460" s="52">
        <v>7.4435084232602202</v>
      </c>
      <c r="F460" s="52">
        <v>0.90224344524366307</v>
      </c>
      <c r="G460" s="51">
        <v>459.303876</v>
      </c>
      <c r="H460" s="52">
        <v>11.7</v>
      </c>
      <c r="I460" s="52">
        <v>0.27885722628257348</v>
      </c>
      <c r="J460" s="51">
        <v>309742404</v>
      </c>
      <c r="K460" s="52">
        <v>26.635035737631842</v>
      </c>
      <c r="L460" s="52">
        <v>53.333333333333336</v>
      </c>
      <c r="M460" s="52">
        <v>61.24</v>
      </c>
      <c r="N460" s="53">
        <v>80.257584655929321</v>
      </c>
      <c r="O460" s="54">
        <v>2174.6633161837244</v>
      </c>
      <c r="P460" s="53">
        <v>72.488777206124141</v>
      </c>
    </row>
    <row r="461" spans="1:16">
      <c r="A461" s="55" t="s">
        <v>108</v>
      </c>
      <c r="B461" s="55" t="s">
        <v>233</v>
      </c>
      <c r="C461" s="56">
        <v>15078182984</v>
      </c>
      <c r="D461" s="56">
        <v>750000000</v>
      </c>
      <c r="E461" s="57">
        <v>16.603883233191162</v>
      </c>
      <c r="F461" s="57">
        <v>2.7673138721985269</v>
      </c>
      <c r="G461" s="56">
        <v>290.32257499999997</v>
      </c>
      <c r="H461" s="57">
        <v>8.3000000000000007</v>
      </c>
      <c r="I461" s="57">
        <v>-2.351010267480369E-2</v>
      </c>
      <c r="J461" s="56">
        <v>110116171</v>
      </c>
      <c r="K461" s="57">
        <v>54.487909863847335</v>
      </c>
      <c r="L461" s="57">
        <v>53.333333333333336</v>
      </c>
      <c r="M461" s="57">
        <v>38.700000000000003</v>
      </c>
      <c r="N461" s="58">
        <v>65.349826723510702</v>
      </c>
      <c r="O461" s="59">
        <v>904.67671137491004</v>
      </c>
      <c r="P461" s="58">
        <v>30.155890379163669</v>
      </c>
    </row>
    <row r="462" spans="1:16">
      <c r="A462" s="30" t="s">
        <v>250</v>
      </c>
      <c r="B462" s="30" t="s">
        <v>349</v>
      </c>
      <c r="C462" s="31">
        <v>14579845739</v>
      </c>
      <c r="D462" s="31">
        <v>758500000</v>
      </c>
      <c r="E462" s="32">
        <v>10.889318441043358</v>
      </c>
      <c r="F462" s="32">
        <v>0.65256297962745602</v>
      </c>
      <c r="G462" s="31">
        <v>164.048046</v>
      </c>
      <c r="H462" s="32">
        <v>22.4</v>
      </c>
      <c r="I462" s="32">
        <v>0.24172717241087224</v>
      </c>
      <c r="J462" s="31">
        <v>-336082138</v>
      </c>
      <c r="K462" s="32">
        <v>-49.651552740360152</v>
      </c>
      <c r="L462" s="32">
        <v>52.735662491760053</v>
      </c>
      <c r="M462" s="32">
        <v>21.62</v>
      </c>
      <c r="N462" s="33">
        <v>25.330726931658571</v>
      </c>
      <c r="O462" s="34">
        <v>2053.3188957192197</v>
      </c>
      <c r="P462" s="33">
        <v>68.443963190640659</v>
      </c>
    </row>
    <row r="463" spans="1:16">
      <c r="A463" s="30" t="s">
        <v>510</v>
      </c>
      <c r="B463" s="30" t="s">
        <v>349</v>
      </c>
      <c r="C463" s="31">
        <v>7188334000</v>
      </c>
      <c r="D463" s="31">
        <v>768000000</v>
      </c>
      <c r="E463" s="32">
        <v>25.844704176140301</v>
      </c>
      <c r="F463" s="32">
        <v>16.825979281341343</v>
      </c>
      <c r="G463" s="31">
        <v>642.21395900000005</v>
      </c>
      <c r="H463" s="32">
        <v>2.41</v>
      </c>
      <c r="I463" s="32">
        <v>-0.12896218114139169</v>
      </c>
      <c r="J463" s="31">
        <v>-707475000</v>
      </c>
      <c r="K463" s="32">
        <v>-2.1711014523481396</v>
      </c>
      <c r="L463" s="32">
        <v>52.083333333333336</v>
      </c>
      <c r="M463" s="32">
        <v>83.62</v>
      </c>
      <c r="N463" s="33">
        <v>28.926657046192595</v>
      </c>
      <c r="O463" s="34">
        <v>88.34627888052043</v>
      </c>
      <c r="P463" s="33">
        <v>2.9448759626840144</v>
      </c>
    </row>
    <row r="464" spans="1:16">
      <c r="A464" s="35" t="s">
        <v>214</v>
      </c>
      <c r="B464" s="35" t="s">
        <v>208</v>
      </c>
      <c r="C464" s="36">
        <v>2238803365</v>
      </c>
      <c r="D464" s="36">
        <v>771000000</v>
      </c>
      <c r="E464" s="37">
        <v>47.518129972273364</v>
      </c>
      <c r="F464" s="37">
        <v>30.815907893821898</v>
      </c>
      <c r="G464" s="36">
        <v>377.50861900000001</v>
      </c>
      <c r="H464" s="37">
        <v>2.23</v>
      </c>
      <c r="I464" s="37">
        <v>-4.1148856270919687E-2</v>
      </c>
      <c r="J464" s="36">
        <v>32206309</v>
      </c>
      <c r="K464" s="37">
        <v>47.878817780702533</v>
      </c>
      <c r="L464" s="37">
        <v>51.880674448767834</v>
      </c>
      <c r="M464" s="37">
        <v>48.96</v>
      </c>
      <c r="N464" s="38">
        <v>70.207991156954805</v>
      </c>
      <c r="O464" s="39">
        <v>278.07630233164133</v>
      </c>
      <c r="P464" s="38">
        <v>9.2692100777213771</v>
      </c>
    </row>
    <row r="465" spans="1:16">
      <c r="A465" s="35" t="s">
        <v>207</v>
      </c>
      <c r="B465" s="35" t="s">
        <v>200</v>
      </c>
      <c r="C465" s="36">
        <v>63934093330</v>
      </c>
      <c r="D465" s="36">
        <v>780226002</v>
      </c>
      <c r="E465" s="37">
        <v>1.2668186176564835</v>
      </c>
      <c r="F465" s="37">
        <v>3.8658475828956138E-2</v>
      </c>
      <c r="G465" s="36">
        <v>725.54518099999996</v>
      </c>
      <c r="H465" s="37">
        <v>43.52</v>
      </c>
      <c r="I465" s="37">
        <v>0.76450777110606793</v>
      </c>
      <c r="J465" s="36">
        <v>16782058</v>
      </c>
      <c r="K465" s="37">
        <v>1952.6503891239083</v>
      </c>
      <c r="L465" s="37">
        <v>51.267196808957415</v>
      </c>
      <c r="M465" s="37">
        <v>92.99</v>
      </c>
      <c r="N465" s="38">
        <v>33.840898578139964</v>
      </c>
      <c r="O465" s="39">
        <v>1845.1659792811538</v>
      </c>
      <c r="P465" s="38">
        <v>61.505532642705127</v>
      </c>
    </row>
    <row r="466" spans="1:16">
      <c r="A466" s="35" t="s">
        <v>323</v>
      </c>
      <c r="B466" s="35" t="s">
        <v>200</v>
      </c>
      <c r="C466" s="36">
        <v>3818084897</v>
      </c>
      <c r="D466" s="36">
        <v>791000000</v>
      </c>
      <c r="E466" s="37">
        <v>14.433839834959779</v>
      </c>
      <c r="F466" s="37">
        <v>4.5618962815928503</v>
      </c>
      <c r="G466" s="36">
        <v>679.26380900000004</v>
      </c>
      <c r="H466" s="37">
        <v>4.08</v>
      </c>
      <c r="I466" s="37">
        <v>-2.5002376697377926E-2</v>
      </c>
      <c r="J466" s="36">
        <v>-264395717</v>
      </c>
      <c r="K466" s="37">
        <v>-11.966910946594494</v>
      </c>
      <c r="L466" s="37">
        <v>50.56890012642225</v>
      </c>
      <c r="M466" s="37">
        <v>85.87</v>
      </c>
      <c r="N466" s="38">
        <v>22.009294454752027</v>
      </c>
      <c r="O466" s="39">
        <v>413.48321906903408</v>
      </c>
      <c r="P466" s="38">
        <v>13.782773968967803</v>
      </c>
    </row>
    <row r="467" spans="1:16">
      <c r="A467" s="80" t="s">
        <v>269</v>
      </c>
      <c r="B467" s="80" t="s">
        <v>352</v>
      </c>
      <c r="C467" s="81">
        <v>15648837000</v>
      </c>
      <c r="D467" s="81">
        <v>794512000</v>
      </c>
      <c r="E467" s="82">
        <v>1.9153756468625605</v>
      </c>
      <c r="F467" s="82">
        <v>6.6965482056300679E-2</v>
      </c>
      <c r="G467" s="81">
        <v>576.62533099999996</v>
      </c>
      <c r="H467" s="82">
        <v>36.22</v>
      </c>
      <c r="I467" s="82">
        <v>-0.69853697717515217</v>
      </c>
      <c r="J467" s="81">
        <v>542874000</v>
      </c>
      <c r="K467" s="82">
        <v>52.687054454624828</v>
      </c>
      <c r="L467" s="82">
        <v>50.345369232937955</v>
      </c>
      <c r="M467" s="82">
        <v>72.569999999999993</v>
      </c>
      <c r="N467" s="83">
        <v>49.394277753346181</v>
      </c>
      <c r="O467" s="84">
        <v>542.09034646726934</v>
      </c>
      <c r="P467" s="83">
        <v>18.069678215575646</v>
      </c>
    </row>
    <row r="468" spans="1:16">
      <c r="A468" s="25" t="s">
        <v>83</v>
      </c>
      <c r="B468" s="25" t="s">
        <v>691</v>
      </c>
      <c r="C468" s="26">
        <v>4451435451</v>
      </c>
      <c r="D468" s="26">
        <v>800000000</v>
      </c>
      <c r="E468" s="27">
        <v>72.540303392564908</v>
      </c>
      <c r="F468" s="27">
        <v>90.675379240706135</v>
      </c>
      <c r="G468" s="26">
        <v>475.40234800000002</v>
      </c>
      <c r="H468" s="27">
        <v>1.1599999999999999</v>
      </c>
      <c r="I468" s="27">
        <v>-1.4472474894682509E-2</v>
      </c>
      <c r="J468" s="26">
        <v>-73450635</v>
      </c>
      <c r="K468" s="27">
        <v>-10.891668942004381</v>
      </c>
      <c r="L468" s="27">
        <v>50</v>
      </c>
      <c r="M468" s="27">
        <v>59.42</v>
      </c>
      <c r="N468" s="28">
        <v>16.055939799272334</v>
      </c>
      <c r="O468" s="29">
        <v>428.38723355488634</v>
      </c>
      <c r="P468" s="28">
        <v>14.279574451829545</v>
      </c>
    </row>
    <row r="469" spans="1:16">
      <c r="A469" s="45" t="s">
        <v>503</v>
      </c>
      <c r="B469" s="45" t="s">
        <v>375</v>
      </c>
      <c r="C469" s="46">
        <v>1513644763</v>
      </c>
      <c r="D469" s="46">
        <v>800000000</v>
      </c>
      <c r="E469" s="47">
        <v>45.635719260007683</v>
      </c>
      <c r="F469" s="47">
        <v>28.522324537504801</v>
      </c>
      <c r="G469" s="46">
        <v>295.12339900000001</v>
      </c>
      <c r="H469" s="47">
        <v>2.97</v>
      </c>
      <c r="I469" s="47">
        <v>-3.9432596512884999E-2</v>
      </c>
      <c r="J469" s="46">
        <v>-44498491</v>
      </c>
      <c r="K469" s="47">
        <v>-35.956275461116199</v>
      </c>
      <c r="L469" s="47">
        <v>50</v>
      </c>
      <c r="M469" s="47">
        <v>36.89</v>
      </c>
      <c r="N469" s="48">
        <v>46.763872835832537</v>
      </c>
      <c r="O469" s="49">
        <v>684.04910200510221</v>
      </c>
      <c r="P469" s="48">
        <v>22.801636733503408</v>
      </c>
    </row>
    <row r="470" spans="1:16">
      <c r="A470" s="90" t="s">
        <v>767</v>
      </c>
      <c r="B470" s="90" t="s">
        <v>609</v>
      </c>
      <c r="C470" s="91">
        <v>5485118988</v>
      </c>
      <c r="D470" s="91">
        <v>802845890</v>
      </c>
      <c r="E470" s="92">
        <v>11.068458546785781</v>
      </c>
      <c r="F470" s="92">
        <v>1.0605022692640189</v>
      </c>
      <c r="G470" s="91">
        <v>279.77893499999999</v>
      </c>
      <c r="H470" s="92">
        <v>12.92</v>
      </c>
      <c r="I470" s="92">
        <v>1.5066999999999999</v>
      </c>
      <c r="J470" s="91">
        <v>8774774</v>
      </c>
      <c r="K470" s="92">
        <v>1189.4319523215072</v>
      </c>
      <c r="L470" s="92">
        <v>49.82276237348615</v>
      </c>
      <c r="M470" s="92">
        <v>34.840000000000003</v>
      </c>
      <c r="N470" s="93">
        <v>22.662192129192288</v>
      </c>
      <c r="O470" s="94">
        <v>0</v>
      </c>
      <c r="P470" s="93">
        <v>0</v>
      </c>
    </row>
    <row r="471" spans="1:16">
      <c r="A471" s="50" t="s">
        <v>284</v>
      </c>
      <c r="B471" s="50" t="s">
        <v>355</v>
      </c>
      <c r="C471" s="51">
        <v>1104228363</v>
      </c>
      <c r="D471" s="51">
        <v>805885530</v>
      </c>
      <c r="E471" s="52">
        <v>16.104489161156422</v>
      </c>
      <c r="F471" s="52">
        <v>2.4979492374612469</v>
      </c>
      <c r="G471" s="51">
        <v>306.64052400000003</v>
      </c>
      <c r="H471" s="52">
        <v>8.1</v>
      </c>
      <c r="I471" s="52">
        <v>-0.40777078833329305</v>
      </c>
      <c r="J471" s="51">
        <v>-213403973</v>
      </c>
      <c r="K471" s="52">
        <v>-30.210703902874386</v>
      </c>
      <c r="L471" s="52">
        <v>49.634840819142141</v>
      </c>
      <c r="M471" s="52">
        <v>38.049999999999997</v>
      </c>
      <c r="N471" s="53">
        <v>88.964100026904944</v>
      </c>
      <c r="O471" s="54">
        <v>131.87559275414776</v>
      </c>
      <c r="P471" s="53">
        <v>4.3958530918049252</v>
      </c>
    </row>
    <row r="472" spans="1:16">
      <c r="A472" s="70" t="s">
        <v>419</v>
      </c>
      <c r="B472" s="70" t="s">
        <v>221</v>
      </c>
      <c r="C472" s="71">
        <v>6754555404</v>
      </c>
      <c r="D472" s="71">
        <v>813555283</v>
      </c>
      <c r="E472" s="72">
        <v>55.243657886862287</v>
      </c>
      <c r="F472" s="72">
        <v>22.634666646192862</v>
      </c>
      <c r="G472" s="71">
        <v>202.870632</v>
      </c>
      <c r="H472" s="72">
        <v>3.57</v>
      </c>
      <c r="I472" s="72">
        <v>-0.12843754388330586</v>
      </c>
      <c r="J472" s="71">
        <v>-393754363</v>
      </c>
      <c r="K472" s="72">
        <v>-6.1984477591680678</v>
      </c>
      <c r="L472" s="72">
        <v>49.166910762965323</v>
      </c>
      <c r="M472" s="72">
        <v>24.93</v>
      </c>
      <c r="N472" s="73">
        <v>10.590985687234088</v>
      </c>
      <c r="O472" s="74">
        <v>334.61277525922901</v>
      </c>
      <c r="P472" s="73">
        <v>11.153759175307634</v>
      </c>
    </row>
    <row r="473" spans="1:16">
      <c r="A473" s="70" t="s">
        <v>522</v>
      </c>
      <c r="B473" s="70" t="s">
        <v>221</v>
      </c>
      <c r="C473" s="71">
        <v>5500889819</v>
      </c>
      <c r="D473" s="71">
        <v>815000000</v>
      </c>
      <c r="E473" s="72">
        <v>41.765774020526429</v>
      </c>
      <c r="F473" s="72">
        <v>17.08211616381449</v>
      </c>
      <c r="G473" s="71">
        <v>284.200897</v>
      </c>
      <c r="H473" s="72">
        <v>3.37</v>
      </c>
      <c r="I473" s="72">
        <v>-6.5064158669963845E-2</v>
      </c>
      <c r="J473" s="71">
        <v>-223530864</v>
      </c>
      <c r="K473" s="72">
        <v>-10.938086831713763</v>
      </c>
      <c r="L473" s="72">
        <v>49.079754601226995</v>
      </c>
      <c r="M473" s="72">
        <v>34.869999999999997</v>
      </c>
      <c r="N473" s="73">
        <v>1.8249728518080817</v>
      </c>
      <c r="O473" s="74">
        <v>217.02517840084147</v>
      </c>
      <c r="P473" s="73">
        <v>7.2341726133613822</v>
      </c>
    </row>
    <row r="474" spans="1:16">
      <c r="A474" s="70" t="s">
        <v>511</v>
      </c>
      <c r="B474" s="70" t="s">
        <v>221</v>
      </c>
      <c r="C474" s="71">
        <v>4887672096</v>
      </c>
      <c r="D474" s="71">
        <v>820000000</v>
      </c>
      <c r="E474" s="72">
        <v>38.202875606852679</v>
      </c>
      <c r="F474" s="72">
        <v>46.588872691283754</v>
      </c>
      <c r="G474" s="71">
        <v>594.91427499999998</v>
      </c>
      <c r="H474" s="72">
        <v>1.76</v>
      </c>
      <c r="I474" s="72">
        <v>-1.8441460176187308E-2</v>
      </c>
      <c r="J474" s="71">
        <v>-492287088</v>
      </c>
      <c r="K474" s="72">
        <v>-1.6656947134879962</v>
      </c>
      <c r="L474" s="72">
        <v>48.780487804878049</v>
      </c>
      <c r="M474" s="72">
        <v>72.55</v>
      </c>
      <c r="N474" s="73">
        <v>38.606751960873375</v>
      </c>
      <c r="O474" s="74">
        <v>292.74199428305189</v>
      </c>
      <c r="P474" s="73">
        <v>9.7580664761017299</v>
      </c>
    </row>
    <row r="475" spans="1:16">
      <c r="A475" s="85" t="s">
        <v>411</v>
      </c>
      <c r="B475" s="85" t="s">
        <v>607</v>
      </c>
      <c r="C475" s="86">
        <v>15071105467</v>
      </c>
      <c r="D475" s="86">
        <v>825000000</v>
      </c>
      <c r="E475" s="87">
        <v>6.7055083236313013</v>
      </c>
      <c r="F475" s="87">
        <v>0.31261111065880193</v>
      </c>
      <c r="G475" s="86">
        <v>254.99831699999999</v>
      </c>
      <c r="H475" s="87">
        <v>23.4</v>
      </c>
      <c r="I475" s="87">
        <v>-13.728182516544399</v>
      </c>
      <c r="J475" s="86">
        <v>4783118733</v>
      </c>
      <c r="K475" s="87">
        <v>4.4845217518876925</v>
      </c>
      <c r="L475" s="87">
        <v>48.484848484848484</v>
      </c>
      <c r="M475" s="87">
        <v>30.9</v>
      </c>
      <c r="N475" s="88">
        <v>29.67767813563805</v>
      </c>
      <c r="O475" s="89">
        <v>470</v>
      </c>
      <c r="P475" s="88">
        <v>15.666666666666666</v>
      </c>
    </row>
    <row r="476" spans="1:16">
      <c r="A476" s="35" t="s">
        <v>129</v>
      </c>
      <c r="B476" s="35" t="s">
        <v>208</v>
      </c>
      <c r="C476" s="36">
        <v>7703042931</v>
      </c>
      <c r="D476" s="36">
        <v>825000000</v>
      </c>
      <c r="E476" s="37">
        <v>21.344953526032906</v>
      </c>
      <c r="F476" s="37">
        <v>6.4681677351614866</v>
      </c>
      <c r="G476" s="36">
        <v>371.10216800000001</v>
      </c>
      <c r="H476" s="37">
        <v>5.05</v>
      </c>
      <c r="I476" s="37">
        <v>-0.21491589976721848</v>
      </c>
      <c r="J476" s="36">
        <v>1636745004</v>
      </c>
      <c r="K476" s="37">
        <v>2.0161967758784738</v>
      </c>
      <c r="L476" s="37">
        <v>48.484848484848484</v>
      </c>
      <c r="M476" s="37">
        <v>44.98</v>
      </c>
      <c r="N476" s="38">
        <v>45.079154068160797</v>
      </c>
      <c r="O476" s="39">
        <v>125.4515413520584</v>
      </c>
      <c r="P476" s="38">
        <v>4.1817180450686129</v>
      </c>
    </row>
    <row r="477" spans="1:16">
      <c r="A477" s="80" t="s">
        <v>535</v>
      </c>
      <c r="B477" s="80" t="s">
        <v>352</v>
      </c>
      <c r="C477" s="81">
        <v>6812625069</v>
      </c>
      <c r="D477" s="81">
        <v>829650000</v>
      </c>
      <c r="E477" s="82">
        <v>30.302808665532925</v>
      </c>
      <c r="F477" s="82">
        <v>3.0437341715917281</v>
      </c>
      <c r="G477" s="81">
        <v>109.24879199999999</v>
      </c>
      <c r="H477" s="82">
        <v>12.09</v>
      </c>
      <c r="I477" s="82">
        <v>-0.23923425069928325</v>
      </c>
      <c r="J477" s="81">
        <v>-265472500</v>
      </c>
      <c r="K477" s="82">
        <v>-37.502189492320298</v>
      </c>
      <c r="L477" s="82">
        <v>48.213101910444166</v>
      </c>
      <c r="M477" s="82">
        <v>13.16</v>
      </c>
      <c r="N477" s="83">
        <v>73.412428088980434</v>
      </c>
      <c r="O477" s="84">
        <v>144.65664891311019</v>
      </c>
      <c r="P477" s="83">
        <v>4.8218882971036727</v>
      </c>
    </row>
    <row r="478" spans="1:16">
      <c r="A478" s="55" t="s">
        <v>176</v>
      </c>
      <c r="B478" s="55" t="s">
        <v>233</v>
      </c>
      <c r="C478" s="56">
        <v>2007242303</v>
      </c>
      <c r="D478" s="56">
        <v>850000000</v>
      </c>
      <c r="E478" s="57">
        <v>46.519568689166945</v>
      </c>
      <c r="F478" s="57">
        <v>32.383967065204978</v>
      </c>
      <c r="G478" s="56">
        <v>693.49307699999997</v>
      </c>
      <c r="H478" s="57">
        <v>1.24</v>
      </c>
      <c r="I478" s="57">
        <v>-7.1568721310316885E-2</v>
      </c>
      <c r="J478" s="56">
        <v>254788867</v>
      </c>
      <c r="K478" s="57">
        <v>5.6380014437600998</v>
      </c>
      <c r="L478" s="57">
        <v>47.058823529411768</v>
      </c>
      <c r="M478" s="57">
        <v>81.58</v>
      </c>
      <c r="N478" s="58">
        <v>0.1546630731356351</v>
      </c>
      <c r="O478" s="59">
        <v>913.99850851946428</v>
      </c>
      <c r="P478" s="58">
        <v>30.46661695064881</v>
      </c>
    </row>
    <row r="479" spans="1:16">
      <c r="A479" s="60" t="s">
        <v>717</v>
      </c>
      <c r="B479" s="60" t="s">
        <v>374</v>
      </c>
      <c r="C479" s="61">
        <v>5630964000</v>
      </c>
      <c r="D479" s="61">
        <v>860000000</v>
      </c>
      <c r="E479" s="62">
        <v>33.474992807897792</v>
      </c>
      <c r="F479" s="62">
        <v>2.1624672356523122</v>
      </c>
      <c r="G479" s="61">
        <v>61.448740000000001</v>
      </c>
      <c r="H479" s="62">
        <v>19.46</v>
      </c>
      <c r="I479" s="62">
        <v>-0.5982195397343304</v>
      </c>
      <c r="J479" s="61">
        <v>0</v>
      </c>
      <c r="K479" s="62">
        <v>0</v>
      </c>
      <c r="L479" s="62">
        <v>46.511627906976742</v>
      </c>
      <c r="M479" s="62">
        <v>7.14</v>
      </c>
      <c r="N479" s="63">
        <v>136.2496245406914</v>
      </c>
      <c r="O479" s="64">
        <v>1007.4120026699046</v>
      </c>
      <c r="P479" s="63">
        <v>33.580400088996818</v>
      </c>
    </row>
    <row r="480" spans="1:16">
      <c r="A480" s="55" t="s">
        <v>762</v>
      </c>
      <c r="B480" s="55" t="s">
        <v>233</v>
      </c>
      <c r="C480" s="56">
        <v>4581844648</v>
      </c>
      <c r="D480" s="56">
        <v>870000000</v>
      </c>
      <c r="E480" s="57">
        <v>20.738109765881774</v>
      </c>
      <c r="F480" s="57">
        <v>2.1669916160796001</v>
      </c>
      <c r="G480" s="56">
        <v>174.93409199999999</v>
      </c>
      <c r="H480" s="57">
        <v>11.03</v>
      </c>
      <c r="I480" s="57">
        <v>-0.23329797986468037</v>
      </c>
      <c r="J480" s="56">
        <v>4586945</v>
      </c>
      <c r="K480" s="57">
        <v>2086.3559515102102</v>
      </c>
      <c r="L480" s="57">
        <v>45.977011494252871</v>
      </c>
      <c r="M480" s="57">
        <v>20.100000000000001</v>
      </c>
      <c r="N480" s="58">
        <v>31.112677480950666</v>
      </c>
      <c r="O480" s="59">
        <v>220.65397173188484</v>
      </c>
      <c r="P480" s="58">
        <v>7.3551323910628277</v>
      </c>
    </row>
    <row r="481" spans="1:16">
      <c r="A481" s="50" t="s">
        <v>62</v>
      </c>
      <c r="B481" s="50" t="s">
        <v>355</v>
      </c>
      <c r="C481" s="51">
        <v>1966732279</v>
      </c>
      <c r="D481" s="51">
        <v>891754956</v>
      </c>
      <c r="E481" s="52">
        <v>13.55573920287779</v>
      </c>
      <c r="F481" s="52">
        <v>3.0402386017976424</v>
      </c>
      <c r="G481" s="51">
        <v>565.32693600000005</v>
      </c>
      <c r="H481" s="52">
        <v>5.22</v>
      </c>
      <c r="I481" s="52">
        <v>-0.23742770706188399</v>
      </c>
      <c r="J481" s="51">
        <v>179708663</v>
      </c>
      <c r="K481" s="52">
        <v>24.811128776802484</v>
      </c>
      <c r="L481" s="52">
        <v>44.855371681276083</v>
      </c>
      <c r="M481" s="52">
        <v>63.39</v>
      </c>
      <c r="N481" s="53">
        <v>21.054541648124367</v>
      </c>
      <c r="O481" s="54">
        <v>336.0646750954968</v>
      </c>
      <c r="P481" s="53">
        <v>11.20215583651656</v>
      </c>
    </row>
    <row r="482" spans="1:16">
      <c r="A482" s="45" t="s">
        <v>192</v>
      </c>
      <c r="B482" s="45" t="s">
        <v>375</v>
      </c>
      <c r="C482" s="46">
        <v>7997260000</v>
      </c>
      <c r="D482" s="46">
        <v>900000000</v>
      </c>
      <c r="E482" s="47">
        <v>8.8916346256612933</v>
      </c>
      <c r="F482" s="47">
        <v>0.82329950237604566</v>
      </c>
      <c r="G482" s="46">
        <v>354.86250699999999</v>
      </c>
      <c r="H482" s="47">
        <v>12.68</v>
      </c>
      <c r="I482" s="47">
        <v>0.279979868147473</v>
      </c>
      <c r="J482" s="46">
        <v>65458000</v>
      </c>
      <c r="K482" s="47">
        <v>164.99129212624888</v>
      </c>
      <c r="L482" s="47">
        <v>44.444444444444443</v>
      </c>
      <c r="M482" s="47">
        <v>39.42</v>
      </c>
      <c r="N482" s="48">
        <v>65.77616697572104</v>
      </c>
      <c r="O482" s="49">
        <v>2255.6947971690133</v>
      </c>
      <c r="P482" s="48">
        <v>75.189826572300447</v>
      </c>
    </row>
    <row r="483" spans="1:16">
      <c r="A483" s="70" t="s">
        <v>754</v>
      </c>
      <c r="B483" s="70" t="s">
        <v>699</v>
      </c>
      <c r="C483" s="71">
        <v>7376632000</v>
      </c>
      <c r="D483" s="71">
        <v>900000000</v>
      </c>
      <c r="E483" s="72">
        <v>16.717211154592576</v>
      </c>
      <c r="F483" s="72">
        <v>1.540188976837348</v>
      </c>
      <c r="G483" s="71">
        <v>214.106866</v>
      </c>
      <c r="H483" s="72">
        <v>11.18</v>
      </c>
      <c r="I483" s="72">
        <v>-3.3810587612549625E-2</v>
      </c>
      <c r="J483" s="71">
        <v>461585000</v>
      </c>
      <c r="K483" s="72">
        <v>23.514628941581723</v>
      </c>
      <c r="L483" s="72">
        <v>44.444444444444443</v>
      </c>
      <c r="M483" s="72">
        <v>23.78</v>
      </c>
      <c r="N483" s="73">
        <v>0</v>
      </c>
      <c r="O483" s="74">
        <v>703.26510108708965</v>
      </c>
      <c r="P483" s="73">
        <v>23.442170036236323</v>
      </c>
    </row>
    <row r="484" spans="1:16">
      <c r="A484" s="45" t="s">
        <v>329</v>
      </c>
      <c r="B484" s="45" t="s">
        <v>375</v>
      </c>
      <c r="C484" s="46">
        <v>3219973000</v>
      </c>
      <c r="D484" s="46">
        <v>925000000</v>
      </c>
      <c r="E484" s="47">
        <v>27.889222335529936</v>
      </c>
      <c r="F484" s="47">
        <v>15.075255316502668</v>
      </c>
      <c r="G484" s="46">
        <v>648.99339299999997</v>
      </c>
      <c r="H484" s="47">
        <v>2.21</v>
      </c>
      <c r="I484" s="47">
        <v>-0.11115992836995092</v>
      </c>
      <c r="J484" s="46">
        <v>-158895000</v>
      </c>
      <c r="K484" s="47">
        <v>-11.642908839170522</v>
      </c>
      <c r="L484" s="47">
        <v>43.243243243243242</v>
      </c>
      <c r="M484" s="47">
        <v>70.16</v>
      </c>
      <c r="N484" s="48">
        <v>43.148856298897599</v>
      </c>
      <c r="O484" s="49">
        <v>141.50301412365781</v>
      </c>
      <c r="P484" s="48">
        <v>4.7167671374552604</v>
      </c>
    </row>
    <row r="485" spans="1:16">
      <c r="A485" s="50" t="s">
        <v>152</v>
      </c>
      <c r="B485" s="50" t="s">
        <v>355</v>
      </c>
      <c r="C485" s="51">
        <v>1876232593</v>
      </c>
      <c r="D485" s="51">
        <v>936000000</v>
      </c>
      <c r="E485" s="52">
        <v>14.78972473698567</v>
      </c>
      <c r="F485" s="52">
        <v>3.9502469917162579</v>
      </c>
      <c r="G485" s="51">
        <v>576.74861299999998</v>
      </c>
      <c r="H485" s="52">
        <v>4.6900000000000004</v>
      </c>
      <c r="I485" s="52">
        <v>-0.11152862792296946</v>
      </c>
      <c r="J485" s="51">
        <v>22610716</v>
      </c>
      <c r="K485" s="52">
        <v>165.58520305150884</v>
      </c>
      <c r="L485" s="52">
        <v>42.735042735042732</v>
      </c>
      <c r="M485" s="52">
        <v>61.61</v>
      </c>
      <c r="N485" s="53">
        <v>9.119840841952179</v>
      </c>
      <c r="O485" s="54">
        <v>771.75822000928338</v>
      </c>
      <c r="P485" s="53">
        <v>25.725274000309447</v>
      </c>
    </row>
    <row r="486" spans="1:16">
      <c r="A486" s="25" t="s">
        <v>274</v>
      </c>
      <c r="B486" s="25" t="s">
        <v>353</v>
      </c>
      <c r="C486" s="26">
        <v>34760766000</v>
      </c>
      <c r="D486" s="26">
        <v>945591000</v>
      </c>
      <c r="E486" s="27">
        <v>2.1438448191191011</v>
      </c>
      <c r="F486" s="27">
        <v>5.2725603626286359E-2</v>
      </c>
      <c r="G486" s="26">
        <v>426.23041999999998</v>
      </c>
      <c r="H486" s="27">
        <v>43.78</v>
      </c>
      <c r="I486" s="27">
        <v>-0.72171738718486722</v>
      </c>
      <c r="J486" s="26">
        <v>704762000</v>
      </c>
      <c r="K486" s="27">
        <v>57.693821460294394</v>
      </c>
      <c r="L486" s="27">
        <v>42.30158704979214</v>
      </c>
      <c r="M486" s="27">
        <v>45.07</v>
      </c>
      <c r="N486" s="28">
        <v>51.396510871973511</v>
      </c>
      <c r="O486" s="29">
        <v>251.6913127420905</v>
      </c>
      <c r="P486" s="28">
        <v>8.3897104247363501</v>
      </c>
    </row>
    <row r="487" spans="1:16">
      <c r="A487" s="50" t="s">
        <v>480</v>
      </c>
      <c r="B487" s="50" t="s">
        <v>355</v>
      </c>
      <c r="C487" s="51">
        <v>8578258629</v>
      </c>
      <c r="D487" s="51">
        <v>950000000</v>
      </c>
      <c r="E487" s="52">
        <v>12.319131284427737</v>
      </c>
      <c r="F487" s="52">
        <v>2.5935013230374184</v>
      </c>
      <c r="G487" s="51">
        <v>592.57757400000003</v>
      </c>
      <c r="H487" s="52">
        <v>5.48</v>
      </c>
      <c r="I487" s="52">
        <v>-0.23388805480490313</v>
      </c>
      <c r="J487" s="51">
        <v>-348120495</v>
      </c>
      <c r="K487" s="52">
        <v>-13.644700809700963</v>
      </c>
      <c r="L487" s="52">
        <v>42.10526315789474</v>
      </c>
      <c r="M487" s="52">
        <v>62.37</v>
      </c>
      <c r="N487" s="53">
        <v>21.482647373319271</v>
      </c>
      <c r="O487" s="54">
        <v>114.68280068452538</v>
      </c>
      <c r="P487" s="53">
        <v>3.8227600228175125</v>
      </c>
    </row>
    <row r="488" spans="1:16">
      <c r="A488" s="70" t="s">
        <v>228</v>
      </c>
      <c r="B488" s="70" t="s">
        <v>221</v>
      </c>
      <c r="C488" s="71">
        <v>54593744694</v>
      </c>
      <c r="D488" s="71">
        <v>958750000</v>
      </c>
      <c r="E488" s="72">
        <v>4.5195875783118291</v>
      </c>
      <c r="F488" s="72">
        <v>0.19641840844466879</v>
      </c>
      <c r="G488" s="71">
        <v>373.44712099999998</v>
      </c>
      <c r="H488" s="72">
        <v>23.7</v>
      </c>
      <c r="I488" s="72">
        <v>-0.2857795673325576</v>
      </c>
      <c r="J488" s="71">
        <v>-611029605</v>
      </c>
      <c r="K488" s="72">
        <v>-37.657749823758536</v>
      </c>
      <c r="L488" s="72">
        <v>41.720990873533246</v>
      </c>
      <c r="M488" s="72">
        <v>38.950000000000003</v>
      </c>
      <c r="N488" s="73">
        <v>16.806199459896121</v>
      </c>
      <c r="O488" s="74">
        <v>1251.0633173031683</v>
      </c>
      <c r="P488" s="73">
        <v>41.702110576772277</v>
      </c>
    </row>
    <row r="489" spans="1:16">
      <c r="A489" s="55" t="s">
        <v>524</v>
      </c>
      <c r="B489" s="55" t="s">
        <v>233</v>
      </c>
      <c r="C489" s="56">
        <v>7797972597</v>
      </c>
      <c r="D489" s="56">
        <v>960000000</v>
      </c>
      <c r="E489" s="57">
        <v>21.76375565117679</v>
      </c>
      <c r="F489" s="57">
        <v>3.778429800551526</v>
      </c>
      <c r="G489" s="56">
        <v>279.81076200000001</v>
      </c>
      <c r="H489" s="57">
        <v>6.57</v>
      </c>
      <c r="I489" s="57">
        <v>0.11616464517607829</v>
      </c>
      <c r="J489" s="56">
        <v>-282199228</v>
      </c>
      <c r="K489" s="57">
        <v>-20.411111826287492</v>
      </c>
      <c r="L489" s="57">
        <v>41.666666666666664</v>
      </c>
      <c r="M489" s="57">
        <v>29.14</v>
      </c>
      <c r="N489" s="58">
        <v>17.080467598135666</v>
      </c>
      <c r="O489" s="59">
        <v>2367.7382129999987</v>
      </c>
      <c r="P489" s="58">
        <v>78.92460709999996</v>
      </c>
    </row>
    <row r="490" spans="1:16">
      <c r="A490" s="75" t="s">
        <v>187</v>
      </c>
      <c r="B490" s="75" t="s">
        <v>679</v>
      </c>
      <c r="C490" s="76">
        <v>3578645146</v>
      </c>
      <c r="D490" s="76">
        <v>960336000</v>
      </c>
      <c r="E490" s="77">
        <v>17.817398335007688</v>
      </c>
      <c r="F490" s="77">
        <v>3.710659255720433</v>
      </c>
      <c r="G490" s="76">
        <v>464.88056799999998</v>
      </c>
      <c r="H490" s="77">
        <v>4.83</v>
      </c>
      <c r="I490" s="77">
        <v>-0.32348858148957493</v>
      </c>
      <c r="J490" s="76">
        <v>433474987</v>
      </c>
      <c r="K490" s="77">
        <v>11.077178946890424</v>
      </c>
      <c r="L490" s="77">
        <v>41.65208843571417</v>
      </c>
      <c r="M490" s="77">
        <v>48.4</v>
      </c>
      <c r="N490" s="78">
        <v>88.53991117236194</v>
      </c>
      <c r="O490" s="79">
        <v>1067.1266617422004</v>
      </c>
      <c r="P490" s="78">
        <v>35.570888724740016</v>
      </c>
    </row>
    <row r="491" spans="1:16">
      <c r="A491" s="70" t="s">
        <v>77</v>
      </c>
      <c r="B491" s="70" t="s">
        <v>221</v>
      </c>
      <c r="C491" s="71">
        <v>2595983504</v>
      </c>
      <c r="D491" s="71">
        <v>990000000</v>
      </c>
      <c r="E491" s="72">
        <v>53.308265654491962</v>
      </c>
      <c r="F491" s="72">
        <v>26.923366492167656</v>
      </c>
      <c r="G491" s="71">
        <v>255.32031000000001</v>
      </c>
      <c r="H491" s="72">
        <v>2.94</v>
      </c>
      <c r="I491" s="72">
        <v>0.10801903536459845</v>
      </c>
      <c r="J491" s="71">
        <v>-53669125</v>
      </c>
      <c r="K491" s="72">
        <v>-36.892719976336487</v>
      </c>
      <c r="L491" s="72">
        <v>40.404040404040401</v>
      </c>
      <c r="M491" s="72">
        <v>25.78</v>
      </c>
      <c r="N491" s="73">
        <v>14.487175620352568</v>
      </c>
      <c r="O491" s="74">
        <v>1808.1685200146153</v>
      </c>
      <c r="P491" s="73">
        <v>60.272284000487176</v>
      </c>
    </row>
    <row r="492" spans="1:16">
      <c r="A492" s="45" t="s">
        <v>447</v>
      </c>
      <c r="B492" s="45" t="s">
        <v>375</v>
      </c>
      <c r="C492" s="46">
        <v>38403565895</v>
      </c>
      <c r="D492" s="46">
        <v>998000000</v>
      </c>
      <c r="E492" s="47">
        <v>0.31825942899850546</v>
      </c>
      <c r="F492" s="47">
        <v>1.0883864281412841E-3</v>
      </c>
      <c r="G492" s="46">
        <v>426.09840800000001</v>
      </c>
      <c r="H492" s="47">
        <v>295</v>
      </c>
      <c r="I492" s="47">
        <v>-0.29116348407904979</v>
      </c>
      <c r="J492" s="46">
        <v>1811756765</v>
      </c>
      <c r="K492" s="47">
        <v>161.39804506263289</v>
      </c>
      <c r="L492" s="47">
        <v>40.080160320641284</v>
      </c>
      <c r="M492" s="47">
        <v>42.69</v>
      </c>
      <c r="N492" s="48">
        <v>34.499222916579853</v>
      </c>
      <c r="O492" s="49">
        <v>1028.7162027333231</v>
      </c>
      <c r="P492" s="48">
        <v>34.290540091110771</v>
      </c>
    </row>
    <row r="493" spans="1:16">
      <c r="A493" s="55" t="s">
        <v>536</v>
      </c>
      <c r="B493" s="55" t="s">
        <v>354</v>
      </c>
      <c r="C493" s="56">
        <v>5034163461</v>
      </c>
      <c r="D493" s="56">
        <v>1000000000</v>
      </c>
      <c r="E493" s="57">
        <v>6.3783066138096389</v>
      </c>
      <c r="F493" s="57">
        <v>0.39864416336310243</v>
      </c>
      <c r="G493" s="56">
        <v>371.30834199999998</v>
      </c>
      <c r="H493" s="57">
        <v>16.89</v>
      </c>
      <c r="I493" s="57">
        <v>0.26439347802903157</v>
      </c>
      <c r="J493" s="56">
        <v>-78845344</v>
      </c>
      <c r="K493" s="57">
        <v>-202.92891359570959</v>
      </c>
      <c r="L493" s="57">
        <v>40</v>
      </c>
      <c r="M493" s="57">
        <v>37.130000000000003</v>
      </c>
      <c r="N493" s="58">
        <v>49.203279038029883</v>
      </c>
      <c r="O493" s="59">
        <v>1399.6587503300825</v>
      </c>
      <c r="P493" s="58">
        <v>46.655291677669418</v>
      </c>
    </row>
    <row r="494" spans="1:16">
      <c r="A494" s="50" t="s">
        <v>379</v>
      </c>
      <c r="B494" s="50" t="s">
        <v>355</v>
      </c>
      <c r="C494" s="51">
        <v>1914868068</v>
      </c>
      <c r="D494" s="51">
        <v>1000000000</v>
      </c>
      <c r="E494" s="52">
        <v>42.942414222527596</v>
      </c>
      <c r="F494" s="52">
        <v>14.314138074175865</v>
      </c>
      <c r="G494" s="51">
        <v>255.25220999999999</v>
      </c>
      <c r="H494" s="52">
        <v>3.65</v>
      </c>
      <c r="I494" s="52">
        <v>-0.22516318260007975</v>
      </c>
      <c r="J494" s="51">
        <v>-154583940</v>
      </c>
      <c r="K494" s="52">
        <v>-19.406931923199785</v>
      </c>
      <c r="L494" s="52">
        <v>40</v>
      </c>
      <c r="M494" s="52">
        <v>25.52</v>
      </c>
      <c r="N494" s="53">
        <v>65.118209216220436</v>
      </c>
      <c r="O494" s="54">
        <v>224.42122537246505</v>
      </c>
      <c r="P494" s="53">
        <v>7.4807075124155018</v>
      </c>
    </row>
    <row r="495" spans="1:16">
      <c r="A495" s="30" t="s">
        <v>438</v>
      </c>
      <c r="B495" s="30" t="s">
        <v>349</v>
      </c>
      <c r="C495" s="31">
        <v>13120657000</v>
      </c>
      <c r="D495" s="31">
        <v>1000000000</v>
      </c>
      <c r="E495" s="32">
        <v>16.0333493666827</v>
      </c>
      <c r="F495" s="32">
        <v>4.0083373416706749</v>
      </c>
      <c r="G495" s="31">
        <v>554.46052299999997</v>
      </c>
      <c r="H495" s="32">
        <v>4.5</v>
      </c>
      <c r="I495" s="32">
        <v>-0.15454820832068172</v>
      </c>
      <c r="J495" s="31">
        <v>-420715000</v>
      </c>
      <c r="K495" s="32">
        <v>-9.5076239259356097</v>
      </c>
      <c r="L495" s="32">
        <v>40</v>
      </c>
      <c r="M495" s="32">
        <v>55.44</v>
      </c>
      <c r="N495" s="33">
        <v>36.360147536214136</v>
      </c>
      <c r="O495" s="34">
        <v>421.90977220554765</v>
      </c>
      <c r="P495" s="33">
        <v>14.063659073518256</v>
      </c>
    </row>
    <row r="496" spans="1:16">
      <c r="A496" s="35" t="s">
        <v>298</v>
      </c>
      <c r="B496" s="35" t="s">
        <v>208</v>
      </c>
      <c r="C496" s="36">
        <v>4913859307</v>
      </c>
      <c r="D496" s="36">
        <v>1000000000</v>
      </c>
      <c r="E496" s="37">
        <v>15.356595504203101</v>
      </c>
      <c r="F496" s="37">
        <v>5.1188651680677006</v>
      </c>
      <c r="G496" s="36">
        <v>669.65183400000001</v>
      </c>
      <c r="H496" s="37">
        <v>3.89</v>
      </c>
      <c r="I496" s="37">
        <v>7.6551746367843343E-2</v>
      </c>
      <c r="J496" s="36">
        <v>-19394238</v>
      </c>
      <c r="K496" s="37">
        <v>-154.68511833256866</v>
      </c>
      <c r="L496" s="37">
        <v>40</v>
      </c>
      <c r="M496" s="37">
        <v>66.959999999999994</v>
      </c>
      <c r="N496" s="38">
        <v>47.741842057173251</v>
      </c>
      <c r="O496" s="39">
        <v>2148.1506132631193</v>
      </c>
      <c r="P496" s="38">
        <v>71.605020442103978</v>
      </c>
    </row>
    <row r="497" spans="1:16">
      <c r="A497" s="90" t="s">
        <v>403</v>
      </c>
      <c r="B497" s="90" t="s">
        <v>404</v>
      </c>
      <c r="C497" s="91">
        <v>2193688534</v>
      </c>
      <c r="D497" s="91">
        <v>1000000000</v>
      </c>
      <c r="E497" s="92">
        <v>33.988403156842885</v>
      </c>
      <c r="F497" s="92">
        <v>33.988403156842885</v>
      </c>
      <c r="G497" s="91">
        <v>749.65266799999995</v>
      </c>
      <c r="H497" s="92">
        <v>1.57</v>
      </c>
      <c r="I497" s="92">
        <v>-1.8725195059593247E-2</v>
      </c>
      <c r="J497" s="91">
        <v>288393147</v>
      </c>
      <c r="K497" s="92">
        <v>3.4674887749673191</v>
      </c>
      <c r="L497" s="92">
        <v>40</v>
      </c>
      <c r="M497" s="92">
        <v>74.959999999999994</v>
      </c>
      <c r="N497" s="93">
        <v>62.088599450525059</v>
      </c>
      <c r="O497" s="94">
        <v>572.13355036951452</v>
      </c>
      <c r="P497" s="93">
        <v>19.071118345650483</v>
      </c>
    </row>
    <row r="498" spans="1:16">
      <c r="A498" s="30" t="s">
        <v>185</v>
      </c>
      <c r="B498" s="30" t="s">
        <v>349</v>
      </c>
      <c r="C498" s="31">
        <v>10277253756</v>
      </c>
      <c r="D498" s="31">
        <v>1000000000</v>
      </c>
      <c r="E498" s="32">
        <v>34.359302093855867</v>
      </c>
      <c r="F498" s="32">
        <v>5.7265503489759775</v>
      </c>
      <c r="G498" s="31">
        <v>174.82693900000001</v>
      </c>
      <c r="H498" s="32">
        <v>6.66</v>
      </c>
      <c r="I498" s="32">
        <v>-0.19000592897900592</v>
      </c>
      <c r="J498" s="31">
        <v>-1076513816</v>
      </c>
      <c r="K498" s="32">
        <v>-5.5735466752244633</v>
      </c>
      <c r="L498" s="32">
        <v>40</v>
      </c>
      <c r="M498" s="32">
        <v>17.48</v>
      </c>
      <c r="N498" s="33">
        <v>30.893209658143785</v>
      </c>
      <c r="O498" s="34">
        <v>147.6363862303009</v>
      </c>
      <c r="P498" s="33">
        <v>4.9212128743433636</v>
      </c>
    </row>
    <row r="499" spans="1:16">
      <c r="A499" s="70" t="s">
        <v>107</v>
      </c>
      <c r="B499" s="70" t="s">
        <v>221</v>
      </c>
      <c r="C499" s="71">
        <v>1367528517</v>
      </c>
      <c r="D499" s="71">
        <v>1000000000</v>
      </c>
      <c r="E499" s="72">
        <v>11.166515639542641</v>
      </c>
      <c r="F499" s="72">
        <v>0.93054296996188679</v>
      </c>
      <c r="G499" s="71">
        <v>294.12620600000002</v>
      </c>
      <c r="H499" s="72">
        <v>12.18</v>
      </c>
      <c r="I499" s="72">
        <v>0.42102092890894299</v>
      </c>
      <c r="J499" s="71">
        <v>32367219</v>
      </c>
      <c r="K499" s="72">
        <v>370.74547553807452</v>
      </c>
      <c r="L499" s="72">
        <v>40</v>
      </c>
      <c r="M499" s="72">
        <v>29.41</v>
      </c>
      <c r="N499" s="73">
        <v>84.668967591995113</v>
      </c>
      <c r="O499" s="74">
        <v>1572.4108834959807</v>
      </c>
      <c r="P499" s="73">
        <v>52.413696116532691</v>
      </c>
    </row>
    <row r="500" spans="1:16">
      <c r="A500" s="70" t="s">
        <v>24</v>
      </c>
      <c r="B500" s="70" t="s">
        <v>221</v>
      </c>
      <c r="C500" s="71">
        <v>6655755186</v>
      </c>
      <c r="D500" s="71">
        <v>1000000000</v>
      </c>
      <c r="E500" s="72">
        <v>58.159484939601377</v>
      </c>
      <c r="F500" s="72">
        <v>29.079742469800689</v>
      </c>
      <c r="G500" s="71">
        <v>338.83675399999998</v>
      </c>
      <c r="H500" s="72">
        <v>2.0299999999999998</v>
      </c>
      <c r="I500" s="72">
        <v>-2.030945583334498E-2</v>
      </c>
      <c r="J500" s="71">
        <v>-17216026</v>
      </c>
      <c r="K500" s="72">
        <v>-116.17082827360971</v>
      </c>
      <c r="L500" s="72">
        <v>40</v>
      </c>
      <c r="M500" s="72">
        <v>33.880000000000003</v>
      </c>
      <c r="N500" s="73">
        <v>6.2607413714538058</v>
      </c>
      <c r="O500" s="74">
        <v>831.10886587502944</v>
      </c>
      <c r="P500" s="73">
        <v>27.703628862500981</v>
      </c>
    </row>
    <row r="501" spans="1:16">
      <c r="A501" s="35" t="s">
        <v>204</v>
      </c>
      <c r="B501" s="35" t="s">
        <v>200</v>
      </c>
      <c r="C501" s="36">
        <v>12909517992</v>
      </c>
      <c r="D501" s="36">
        <v>1000000000</v>
      </c>
      <c r="E501" s="37">
        <v>2.0060969297890145</v>
      </c>
      <c r="F501" s="37">
        <v>8.7221605643000633E-2</v>
      </c>
      <c r="G501" s="36">
        <v>849.28664500000002</v>
      </c>
      <c r="H501" s="37">
        <v>23.48</v>
      </c>
      <c r="I501" s="37">
        <v>-0.41083444814406173</v>
      </c>
      <c r="J501" s="36">
        <v>391337210</v>
      </c>
      <c r="K501" s="37">
        <v>58.772841969206048</v>
      </c>
      <c r="L501" s="37">
        <v>40</v>
      </c>
      <c r="M501" s="37">
        <v>84.92</v>
      </c>
      <c r="N501" s="38">
        <v>63.971565907770085</v>
      </c>
      <c r="O501" s="39">
        <v>372.95152943219341</v>
      </c>
      <c r="P501" s="38">
        <v>12.431717647739781</v>
      </c>
    </row>
    <row r="502" spans="1:16">
      <c r="A502" s="70" t="s">
        <v>229</v>
      </c>
      <c r="B502" s="70" t="s">
        <v>221</v>
      </c>
      <c r="C502" s="71">
        <v>145847856000</v>
      </c>
      <c r="D502" s="71">
        <v>1000000000</v>
      </c>
      <c r="E502" s="72">
        <v>2.0546168524810784</v>
      </c>
      <c r="F502" s="72">
        <v>2.2092654327753532E-2</v>
      </c>
      <c r="G502" s="71">
        <v>207.02247700000001</v>
      </c>
      <c r="H502" s="72">
        <v>94.05</v>
      </c>
      <c r="I502" s="72">
        <v>-7.5827199699759262E-2</v>
      </c>
      <c r="J502" s="71">
        <v>1709697000</v>
      </c>
      <c r="K502" s="72">
        <v>54.395603431485227</v>
      </c>
      <c r="L502" s="72">
        <v>40</v>
      </c>
      <c r="M502" s="72">
        <v>20.7</v>
      </c>
      <c r="N502" s="73">
        <v>22.268741509760424</v>
      </c>
      <c r="O502" s="74">
        <v>1070.1427801286004</v>
      </c>
      <c r="P502" s="73">
        <v>35.67142600428668</v>
      </c>
    </row>
    <row r="503" spans="1:16">
      <c r="A503" s="50" t="s">
        <v>286</v>
      </c>
      <c r="B503" s="50" t="s">
        <v>355</v>
      </c>
      <c r="C503" s="51">
        <v>8958460788</v>
      </c>
      <c r="D503" s="51">
        <v>1025000000</v>
      </c>
      <c r="E503" s="52">
        <v>15.139076163991998</v>
      </c>
      <c r="F503" s="52">
        <v>1.2308192003245526</v>
      </c>
      <c r="G503" s="51">
        <v>206.78594200000001</v>
      </c>
      <c r="H503" s="52">
        <v>12.78</v>
      </c>
      <c r="I503" s="52">
        <v>-0.39007185581118797</v>
      </c>
      <c r="J503" s="51">
        <v>65823811</v>
      </c>
      <c r="K503" s="52">
        <v>186.86247139352051</v>
      </c>
      <c r="L503" s="52">
        <v>39.024390243902438</v>
      </c>
      <c r="M503" s="52">
        <v>20.170000000000002</v>
      </c>
      <c r="N503" s="53">
        <v>34.876457019114426</v>
      </c>
      <c r="O503" s="54">
        <v>621.392199541011</v>
      </c>
      <c r="P503" s="53">
        <v>20.7130733180337</v>
      </c>
    </row>
    <row r="504" spans="1:16">
      <c r="A504" s="40" t="s">
        <v>241</v>
      </c>
      <c r="B504" s="40" t="s">
        <v>255</v>
      </c>
      <c r="C504" s="41">
        <v>1985914418</v>
      </c>
      <c r="D504" s="41">
        <v>1037000000</v>
      </c>
      <c r="E504" s="42">
        <v>50.172092157553863</v>
      </c>
      <c r="F504" s="42">
        <v>48.381959650485882</v>
      </c>
      <c r="G504" s="41">
        <v>759.30591400000003</v>
      </c>
      <c r="H504" s="42">
        <v>1.05</v>
      </c>
      <c r="I504" s="42">
        <v>-5.9397292491017106E-2</v>
      </c>
      <c r="J504" s="41">
        <v>207556314</v>
      </c>
      <c r="K504" s="42">
        <v>4.9962344195416764</v>
      </c>
      <c r="L504" s="42">
        <v>38.572806171648985</v>
      </c>
      <c r="M504" s="42">
        <v>73.22</v>
      </c>
      <c r="N504" s="43">
        <v>76.529364288985718</v>
      </c>
      <c r="O504" s="44">
        <v>479.72068957206056</v>
      </c>
      <c r="P504" s="43">
        <v>15.990689652402018</v>
      </c>
    </row>
    <row r="505" spans="1:16">
      <c r="A505" s="30" t="s">
        <v>415</v>
      </c>
      <c r="B505" s="30" t="s">
        <v>605</v>
      </c>
      <c r="C505" s="31">
        <v>7934593883</v>
      </c>
      <c r="D505" s="31">
        <v>1049040806</v>
      </c>
      <c r="E505" s="32">
        <v>50.723700155653759</v>
      </c>
      <c r="F505" s="32">
        <v>12.088114176669539</v>
      </c>
      <c r="G505" s="31">
        <v>160.647257</v>
      </c>
      <c r="H505" s="32">
        <v>4.91</v>
      </c>
      <c r="I505" s="32">
        <v>-0.11174446003903338</v>
      </c>
      <c r="J505" s="31">
        <v>-63498082</v>
      </c>
      <c r="K505" s="32">
        <v>-66.083306642238426</v>
      </c>
      <c r="L505" s="32">
        <v>38.130070604708202</v>
      </c>
      <c r="M505" s="32">
        <v>15.31</v>
      </c>
      <c r="N505" s="33">
        <v>40.922094868266967</v>
      </c>
      <c r="O505" s="34">
        <v>572.29506437709574</v>
      </c>
      <c r="P505" s="33">
        <v>19.076502145903191</v>
      </c>
    </row>
    <row r="506" spans="1:16">
      <c r="A506" s="55" t="s">
        <v>80</v>
      </c>
      <c r="B506" s="55" t="s">
        <v>233</v>
      </c>
      <c r="C506" s="56">
        <v>2545549000</v>
      </c>
      <c r="D506" s="56">
        <v>1053000000</v>
      </c>
      <c r="E506" s="57">
        <v>33.53730976663222</v>
      </c>
      <c r="F506" s="57">
        <v>31.849297024342089</v>
      </c>
      <c r="G506" s="56">
        <v>774.54246000000001</v>
      </c>
      <c r="H506" s="57">
        <v>1.54</v>
      </c>
      <c r="I506" s="57">
        <v>-6.6333374211048568E-2</v>
      </c>
      <c r="J506" s="56">
        <v>-222180000</v>
      </c>
      <c r="K506" s="57">
        <v>-4.7394004860923573</v>
      </c>
      <c r="L506" s="57">
        <v>37.986704653371319</v>
      </c>
      <c r="M506" s="57">
        <v>73.55</v>
      </c>
      <c r="N506" s="58">
        <v>46.504648888745052</v>
      </c>
      <c r="O506" s="59">
        <v>57.511754007595194</v>
      </c>
      <c r="P506" s="58">
        <v>1.9170584669198398</v>
      </c>
    </row>
    <row r="507" spans="1:16">
      <c r="A507" s="45" t="s">
        <v>328</v>
      </c>
      <c r="B507" s="45" t="s">
        <v>375</v>
      </c>
      <c r="C507" s="46">
        <v>2224663158</v>
      </c>
      <c r="D507" s="46">
        <v>1076261904</v>
      </c>
      <c r="E507" s="47">
        <v>28.060790256404601</v>
      </c>
      <c r="F507" s="47">
        <v>26.072455182251439</v>
      </c>
      <c r="G507" s="46">
        <v>1027.688572</v>
      </c>
      <c r="H507" s="47">
        <v>1.47</v>
      </c>
      <c r="I507" s="47">
        <v>-9.4190948012141007E-2</v>
      </c>
      <c r="J507" s="46">
        <v>-96679510</v>
      </c>
      <c r="K507" s="47">
        <v>-11.132264778751981</v>
      </c>
      <c r="L507" s="47">
        <v>37.165674870900197</v>
      </c>
      <c r="M507" s="47">
        <v>90.1</v>
      </c>
      <c r="N507" s="48">
        <v>26.008766075929824</v>
      </c>
      <c r="O507" s="49">
        <v>305.6667246156245</v>
      </c>
      <c r="P507" s="48">
        <v>10.188890820520816</v>
      </c>
    </row>
    <row r="508" spans="1:16">
      <c r="A508" s="35" t="s">
        <v>459</v>
      </c>
      <c r="B508" s="35" t="s">
        <v>208</v>
      </c>
      <c r="C508" s="36">
        <v>16106307516</v>
      </c>
      <c r="D508" s="36">
        <v>1078290009</v>
      </c>
      <c r="E508" s="37">
        <v>4.4590487295868373</v>
      </c>
      <c r="F508" s="37">
        <v>0.13784321139239505</v>
      </c>
      <c r="G508" s="36">
        <v>287.17617999999999</v>
      </c>
      <c r="H508" s="37">
        <v>31.24</v>
      </c>
      <c r="I508" s="37">
        <v>-1.6002154266309674</v>
      </c>
      <c r="J508" s="36">
        <v>737659411</v>
      </c>
      <c r="K508" s="37">
        <v>43.853165549866482</v>
      </c>
      <c r="L508" s="37">
        <v>37.095771699763567</v>
      </c>
      <c r="M508" s="37">
        <v>26.63</v>
      </c>
      <c r="N508" s="38">
        <v>55.741824471158907</v>
      </c>
      <c r="O508" s="39">
        <v>656.26475173309416</v>
      </c>
      <c r="P508" s="38">
        <v>21.875491724436472</v>
      </c>
    </row>
    <row r="509" spans="1:16">
      <c r="A509" s="55" t="s">
        <v>118</v>
      </c>
      <c r="B509" s="55" t="s">
        <v>356</v>
      </c>
      <c r="C509" s="56">
        <v>8174952000</v>
      </c>
      <c r="D509" s="56">
        <v>1080000000</v>
      </c>
      <c r="E509" s="57">
        <v>15.503089998383025</v>
      </c>
      <c r="F509" s="57">
        <v>2.8709425922931526</v>
      </c>
      <c r="G509" s="56">
        <v>431.473364</v>
      </c>
      <c r="H509" s="57">
        <v>5.98</v>
      </c>
      <c r="I509" s="57">
        <v>-0.20027717297661951</v>
      </c>
      <c r="J509" s="56">
        <v>64035000</v>
      </c>
      <c r="K509" s="57">
        <v>84.32888264230499</v>
      </c>
      <c r="L509" s="57">
        <v>37.037037037037038</v>
      </c>
      <c r="M509" s="57">
        <v>39.950000000000003</v>
      </c>
      <c r="N509" s="58">
        <v>34.440837745389111</v>
      </c>
      <c r="O509" s="59">
        <v>112.06336735403512</v>
      </c>
      <c r="P509" s="58">
        <v>3.7354455784678375</v>
      </c>
    </row>
    <row r="510" spans="1:16">
      <c r="A510" s="70" t="s">
        <v>751</v>
      </c>
      <c r="B510" s="70" t="s">
        <v>699</v>
      </c>
      <c r="C510" s="71">
        <v>2004187000</v>
      </c>
      <c r="D510" s="71">
        <v>1080000000</v>
      </c>
      <c r="E510" s="72">
        <v>39.963827940054905</v>
      </c>
      <c r="F510" s="72">
        <v>19.272679369239441</v>
      </c>
      <c r="G510" s="71">
        <v>610.40025600000001</v>
      </c>
      <c r="H510" s="72">
        <v>1.64</v>
      </c>
      <c r="I510" s="72">
        <v>-2.3822611487521295E-2</v>
      </c>
      <c r="J510" s="71">
        <v>112484000</v>
      </c>
      <c r="K510" s="72">
        <v>18.434621812880053</v>
      </c>
      <c r="L510" s="72">
        <v>37.037037037037038</v>
      </c>
      <c r="M510" s="72">
        <v>56.51</v>
      </c>
      <c r="N510" s="73">
        <v>0</v>
      </c>
      <c r="O510" s="74">
        <v>200.03206280708281</v>
      </c>
      <c r="P510" s="73">
        <v>6.6677354269027607</v>
      </c>
    </row>
    <row r="511" spans="1:16">
      <c r="A511" s="70" t="s">
        <v>772</v>
      </c>
      <c r="B511" s="70" t="s">
        <v>221</v>
      </c>
      <c r="C511" s="71">
        <v>4233251169</v>
      </c>
      <c r="D511" s="71">
        <v>1083000000</v>
      </c>
      <c r="E511" s="72">
        <v>9.0233063953145862</v>
      </c>
      <c r="F511" s="72">
        <v>0.52073559529747149</v>
      </c>
      <c r="G511" s="71">
        <v>295.34477800000002</v>
      </c>
      <c r="H511" s="72">
        <v>15.01</v>
      </c>
      <c r="I511" s="72">
        <v>8.2909000000000006</v>
      </c>
      <c r="J511" s="71">
        <v>56068529</v>
      </c>
      <c r="K511" s="72">
        <v>309.05037654902628</v>
      </c>
      <c r="L511" s="72">
        <v>36.934441366574333</v>
      </c>
      <c r="M511" s="72">
        <v>27.27</v>
      </c>
      <c r="N511" s="73">
        <v>24.245269193079842</v>
      </c>
      <c r="O511" s="74">
        <v>0</v>
      </c>
      <c r="P511" s="73">
        <v>0</v>
      </c>
    </row>
    <row r="512" spans="1:16">
      <c r="A512" s="55" t="s">
        <v>340</v>
      </c>
      <c r="B512" s="55" t="s">
        <v>233</v>
      </c>
      <c r="C512" s="56">
        <v>15777601159</v>
      </c>
      <c r="D512" s="56">
        <v>1086980000</v>
      </c>
      <c r="E512" s="57">
        <v>15.227135481055065</v>
      </c>
      <c r="F512" s="57">
        <v>1.5565180061633623</v>
      </c>
      <c r="G512" s="56">
        <v>266.47241100000002</v>
      </c>
      <c r="H512" s="57">
        <v>9.86</v>
      </c>
      <c r="I512" s="57">
        <v>-0.1341166769756672</v>
      </c>
      <c r="J512" s="56">
        <v>896857779</v>
      </c>
      <c r="K512" s="57">
        <v>10.907883311117493</v>
      </c>
      <c r="L512" s="57">
        <v>36.799205137169039</v>
      </c>
      <c r="M512" s="57">
        <v>24.51</v>
      </c>
      <c r="N512" s="58">
        <v>59.472122772864125</v>
      </c>
      <c r="O512" s="59">
        <v>278.29237955058898</v>
      </c>
      <c r="P512" s="58">
        <v>9.2764126516862984</v>
      </c>
    </row>
    <row r="513" spans="1:16">
      <c r="A513" s="70" t="s">
        <v>728</v>
      </c>
      <c r="B513" s="70" t="s">
        <v>699</v>
      </c>
      <c r="C513" s="71">
        <v>3173753000</v>
      </c>
      <c r="D513" s="71">
        <v>1088802000</v>
      </c>
      <c r="E513" s="72">
        <v>34.654148664123241</v>
      </c>
      <c r="F513" s="72">
        <v>9.9773599673641016</v>
      </c>
      <c r="G513" s="71">
        <v>447.465259</v>
      </c>
      <c r="H513" s="72">
        <v>2.58</v>
      </c>
      <c r="I513" s="72">
        <v>-5.2225456628960387E-2</v>
      </c>
      <c r="J513" s="71">
        <v>250965000</v>
      </c>
      <c r="K513" s="72">
        <v>13.839692307692308</v>
      </c>
      <c r="L513" s="72">
        <v>36.737625390107659</v>
      </c>
      <c r="M513" s="72">
        <v>41.09</v>
      </c>
      <c r="N513" s="73">
        <v>0</v>
      </c>
      <c r="O513" s="74">
        <v>139.8840512840903</v>
      </c>
      <c r="P513" s="73">
        <v>4.6628017094696768</v>
      </c>
    </row>
    <row r="514" spans="1:16">
      <c r="A514" s="55" t="s">
        <v>648</v>
      </c>
      <c r="B514" s="55" t="s">
        <v>233</v>
      </c>
      <c r="C514" s="56">
        <v>4399219392</v>
      </c>
      <c r="D514" s="56">
        <v>1112000000</v>
      </c>
      <c r="E514" s="57">
        <v>16.583233764281164</v>
      </c>
      <c r="F514" s="57">
        <v>0.79876700609801654</v>
      </c>
      <c r="G514" s="56">
        <v>277.98263300000002</v>
      </c>
      <c r="H514" s="57">
        <v>8.68</v>
      </c>
      <c r="I514" s="57">
        <v>-1.1822268747543809</v>
      </c>
      <c r="J514" s="56">
        <v>-160816500</v>
      </c>
      <c r="K514" s="57">
        <v>-129.09769830832036</v>
      </c>
      <c r="L514" s="57">
        <v>35.97122302158273</v>
      </c>
      <c r="M514" s="57">
        <v>24.99</v>
      </c>
      <c r="N514" s="58">
        <v>52.822499176123891</v>
      </c>
      <c r="O514" s="59">
        <v>273.68323052916782</v>
      </c>
      <c r="P514" s="58">
        <v>9.1227743509722607</v>
      </c>
    </row>
    <row r="515" spans="1:16">
      <c r="A515" s="45" t="s">
        <v>514</v>
      </c>
      <c r="B515" s="45" t="s">
        <v>375</v>
      </c>
      <c r="C515" s="46">
        <v>3318993196</v>
      </c>
      <c r="D515" s="46">
        <v>1120000000</v>
      </c>
      <c r="E515" s="47">
        <v>26.996210487941386</v>
      </c>
      <c r="F515" s="47">
        <v>6.0259398410583449</v>
      </c>
      <c r="G515" s="46">
        <v>306.82462600000002</v>
      </c>
      <c r="H515" s="47">
        <v>4.83</v>
      </c>
      <c r="I515" s="47">
        <v>-0.24003623054397402</v>
      </c>
      <c r="J515" s="46">
        <v>-136181024</v>
      </c>
      <c r="K515" s="47">
        <v>-32.89738811187086</v>
      </c>
      <c r="L515" s="47">
        <v>35.714285714285715</v>
      </c>
      <c r="M515" s="47">
        <v>27.39</v>
      </c>
      <c r="N515" s="48">
        <v>39.733697962154444</v>
      </c>
      <c r="O515" s="49">
        <v>206.33938621825484</v>
      </c>
      <c r="P515" s="48">
        <v>6.8779795406084947</v>
      </c>
    </row>
    <row r="516" spans="1:16">
      <c r="A516" s="35" t="s">
        <v>474</v>
      </c>
      <c r="B516" s="35" t="s">
        <v>208</v>
      </c>
      <c r="C516" s="36">
        <v>5706930368</v>
      </c>
      <c r="D516" s="36">
        <v>1122000000</v>
      </c>
      <c r="E516" s="37">
        <v>13.772621622258177</v>
      </c>
      <c r="F516" s="37">
        <v>1.7535805477792432</v>
      </c>
      <c r="G516" s="36">
        <v>381.16404999999997</v>
      </c>
      <c r="H516" s="37">
        <v>7.62</v>
      </c>
      <c r="I516" s="37">
        <v>-0.86648063013842236</v>
      </c>
      <c r="J516" s="36">
        <v>245113454</v>
      </c>
      <c r="K516" s="37">
        <v>32.04230478511392</v>
      </c>
      <c r="L516" s="37">
        <v>35.650623885918002</v>
      </c>
      <c r="M516" s="37">
        <v>33.97</v>
      </c>
      <c r="N516" s="38">
        <v>47.927232402258987</v>
      </c>
      <c r="O516" s="39">
        <v>123.7584346517659</v>
      </c>
      <c r="P516" s="38">
        <v>4.1252811550588628</v>
      </c>
    </row>
    <row r="517" spans="1:16">
      <c r="A517" s="101" t="s">
        <v>186</v>
      </c>
      <c r="B517" s="101" t="s">
        <v>696</v>
      </c>
      <c r="C517" s="102">
        <v>4100200245</v>
      </c>
      <c r="D517" s="102">
        <v>1130000000</v>
      </c>
      <c r="E517" s="103">
        <v>18.66335740455407</v>
      </c>
      <c r="F517" s="103">
        <v>8.2581227453779071</v>
      </c>
      <c r="G517" s="102">
        <v>889.34080200000005</v>
      </c>
      <c r="H517" s="103">
        <v>2.41</v>
      </c>
      <c r="I517" s="103">
        <v>-4.7109978504650485E-2</v>
      </c>
      <c r="J517" s="102">
        <v>-21599676</v>
      </c>
      <c r="K517" s="103">
        <v>-104.63119909761609</v>
      </c>
      <c r="L517" s="103">
        <v>35.398230088495573</v>
      </c>
      <c r="M517" s="103">
        <v>78.7</v>
      </c>
      <c r="N517" s="104">
        <v>0.13580124881339725</v>
      </c>
      <c r="O517" s="105">
        <v>239.13670718391572</v>
      </c>
      <c r="P517" s="104">
        <v>7.9712235727971903</v>
      </c>
    </row>
    <row r="518" spans="1:16">
      <c r="A518" s="35" t="s">
        <v>218</v>
      </c>
      <c r="B518" s="35" t="s">
        <v>208</v>
      </c>
      <c r="C518" s="36">
        <v>100728570000</v>
      </c>
      <c r="D518" s="36">
        <v>1181069000</v>
      </c>
      <c r="E518" s="37">
        <v>1.4900864378597924</v>
      </c>
      <c r="F518" s="37">
        <v>1.1067036443625881E-2</v>
      </c>
      <c r="G518" s="36">
        <v>236.099774</v>
      </c>
      <c r="H518" s="37">
        <v>113.7</v>
      </c>
      <c r="I518" s="37">
        <v>1.4063934351257075</v>
      </c>
      <c r="J518" s="36">
        <v>1079652000</v>
      </c>
      <c r="K518" s="37">
        <v>124.70857831968078</v>
      </c>
      <c r="L518" s="37">
        <v>33.867623314133212</v>
      </c>
      <c r="M518" s="37">
        <v>19.989999999999998</v>
      </c>
      <c r="N518" s="38">
        <v>61.968624806499939</v>
      </c>
      <c r="O518" s="39">
        <v>2091.2996700850563</v>
      </c>
      <c r="P518" s="38">
        <v>69.709989002835215</v>
      </c>
    </row>
    <row r="519" spans="1:16">
      <c r="A519" s="35" t="s">
        <v>454</v>
      </c>
      <c r="B519" s="35" t="s">
        <v>208</v>
      </c>
      <c r="C519" s="36">
        <v>62308804000</v>
      </c>
      <c r="D519" s="36">
        <v>1196962000</v>
      </c>
      <c r="E519" s="37">
        <v>6.0581708069156619</v>
      </c>
      <c r="F519" s="37">
        <v>0.23005859861411496</v>
      </c>
      <c r="G519" s="36">
        <v>294.01063399999998</v>
      </c>
      <c r="H519" s="37">
        <v>22.46</v>
      </c>
      <c r="I519" s="37">
        <v>-0.3724510954839424</v>
      </c>
      <c r="J519" s="36">
        <v>485076000</v>
      </c>
      <c r="K519" s="37">
        <v>54.286676726945878</v>
      </c>
      <c r="L519" s="37">
        <v>33.41793640900881</v>
      </c>
      <c r="M519" s="37">
        <v>24.56</v>
      </c>
      <c r="N519" s="38">
        <v>23.563854855396485</v>
      </c>
      <c r="O519" s="39">
        <v>844.96922820568057</v>
      </c>
      <c r="P519" s="38">
        <v>28.165640940189352</v>
      </c>
    </row>
    <row r="520" spans="1:16">
      <c r="A520" s="35" t="s">
        <v>219</v>
      </c>
      <c r="B520" s="35" t="s">
        <v>208</v>
      </c>
      <c r="C520" s="36">
        <v>64142566183</v>
      </c>
      <c r="D520" s="36">
        <v>1226338236</v>
      </c>
      <c r="E520" s="37">
        <v>2.1281581512232166</v>
      </c>
      <c r="F520" s="37">
        <v>2.1966786963150211E-2</v>
      </c>
      <c r="G520" s="36">
        <v>238.53873200000001</v>
      </c>
      <c r="H520" s="37">
        <v>78.8</v>
      </c>
      <c r="I520" s="37">
        <v>-3.1024922861424216</v>
      </c>
      <c r="J520" s="36">
        <v>795959146</v>
      </c>
      <c r="K520" s="37">
        <v>121.7156949962354</v>
      </c>
      <c r="L520" s="37">
        <v>32.617428720537752</v>
      </c>
      <c r="M520" s="37">
        <v>19.45</v>
      </c>
      <c r="N520" s="38">
        <v>49.584664049256041</v>
      </c>
      <c r="O520" s="39">
        <v>907.84761986019134</v>
      </c>
      <c r="P520" s="38">
        <v>30.261587328673045</v>
      </c>
    </row>
    <row r="521" spans="1:16">
      <c r="A521" s="70" t="s">
        <v>731</v>
      </c>
      <c r="B521" s="70" t="s">
        <v>221</v>
      </c>
      <c r="C521" s="71">
        <v>8948062095</v>
      </c>
      <c r="D521" s="71">
        <v>1240500000</v>
      </c>
      <c r="E521" s="72">
        <v>47.868042817370721</v>
      </c>
      <c r="F521" s="72">
        <v>12.862566926607744</v>
      </c>
      <c r="G521" s="71">
        <v>259.57994600000001</v>
      </c>
      <c r="H521" s="72">
        <v>3.22</v>
      </c>
      <c r="I521" s="72">
        <v>-7.6372170091485447E-2</v>
      </c>
      <c r="J521" s="71">
        <v>-82420523</v>
      </c>
      <c r="K521" s="72">
        <v>-45.152588997766976</v>
      </c>
      <c r="L521" s="72">
        <v>32.245062474808542</v>
      </c>
      <c r="M521" s="72">
        <v>20.92</v>
      </c>
      <c r="N521" s="73">
        <v>20.064725677726244</v>
      </c>
      <c r="O521" s="74">
        <v>469.76395348928014</v>
      </c>
      <c r="P521" s="73">
        <v>15.658798449642671</v>
      </c>
    </row>
    <row r="522" spans="1:16">
      <c r="A522" s="70" t="s">
        <v>471</v>
      </c>
      <c r="B522" s="70" t="s">
        <v>221</v>
      </c>
      <c r="C522" s="71">
        <v>4477591418</v>
      </c>
      <c r="D522" s="71">
        <v>1250000000</v>
      </c>
      <c r="E522" s="72">
        <v>12.570641110553289</v>
      </c>
      <c r="F522" s="72">
        <v>1.4366446983489474</v>
      </c>
      <c r="G522" s="71">
        <v>398.33480200000002</v>
      </c>
      <c r="H522" s="72">
        <v>7.99</v>
      </c>
      <c r="I522" s="72">
        <v>-0.91876305629138244</v>
      </c>
      <c r="J522" s="71">
        <v>-26535988</v>
      </c>
      <c r="K522" s="72">
        <v>-329.74087868897135</v>
      </c>
      <c r="L522" s="72">
        <v>32</v>
      </c>
      <c r="M522" s="72">
        <v>31.86</v>
      </c>
      <c r="N522" s="73">
        <v>69.736044483809337</v>
      </c>
      <c r="O522" s="74">
        <v>261.52836466683806</v>
      </c>
      <c r="P522" s="73">
        <v>8.7176121555612678</v>
      </c>
    </row>
    <row r="523" spans="1:16">
      <c r="A523" s="30" t="s">
        <v>515</v>
      </c>
      <c r="B523" s="30" t="s">
        <v>349</v>
      </c>
      <c r="C523" s="31">
        <v>13770402942</v>
      </c>
      <c r="D523" s="31">
        <v>1290150000</v>
      </c>
      <c r="E523" s="32">
        <v>8.700312581364436</v>
      </c>
      <c r="F523" s="32">
        <v>0.7492938014412136</v>
      </c>
      <c r="G523" s="31">
        <v>488.67153000000002</v>
      </c>
      <c r="H523" s="32">
        <v>9.41</v>
      </c>
      <c r="I523" s="32">
        <v>-0.11224960122033421</v>
      </c>
      <c r="J523" s="31">
        <v>-1119626416</v>
      </c>
      <c r="K523" s="32">
        <v>-10.370736018790039</v>
      </c>
      <c r="L523" s="32">
        <v>31.00414680463512</v>
      </c>
      <c r="M523" s="32">
        <v>37.869999999999997</v>
      </c>
      <c r="N523" s="33">
        <v>26.299787460961486</v>
      </c>
      <c r="O523" s="34">
        <v>851.12223507236354</v>
      </c>
      <c r="P523" s="33">
        <v>28.370741169078784</v>
      </c>
    </row>
    <row r="524" spans="1:16">
      <c r="A524" s="40" t="s">
        <v>458</v>
      </c>
      <c r="B524" s="40" t="s">
        <v>255</v>
      </c>
      <c r="C524" s="41">
        <v>4785393051</v>
      </c>
      <c r="D524" s="41">
        <v>1296960000</v>
      </c>
      <c r="E524" s="42">
        <v>30.059797353679727</v>
      </c>
      <c r="F524" s="42">
        <v>4.6354239689242114</v>
      </c>
      <c r="G524" s="41">
        <v>266.16580599999998</v>
      </c>
      <c r="H524" s="42">
        <v>5</v>
      </c>
      <c r="I524" s="42">
        <v>-0.17077195891004049</v>
      </c>
      <c r="J524" s="41">
        <v>18489123</v>
      </c>
      <c r="K524" s="42">
        <v>350.73594350581152</v>
      </c>
      <c r="L524" s="42">
        <v>30.8413520848754</v>
      </c>
      <c r="M524" s="42">
        <v>20.52</v>
      </c>
      <c r="N524" s="43">
        <v>49.3406751548168</v>
      </c>
      <c r="O524" s="44">
        <v>99.948066070560529</v>
      </c>
      <c r="P524" s="43">
        <v>3.3316022023520175</v>
      </c>
    </row>
    <row r="525" spans="1:16">
      <c r="A525" s="60" t="s">
        <v>75</v>
      </c>
      <c r="B525" s="60" t="s">
        <v>287</v>
      </c>
      <c r="C525" s="61">
        <v>11763538202</v>
      </c>
      <c r="D525" s="61">
        <v>1300000000</v>
      </c>
      <c r="E525" s="62">
        <v>39.44282668595158</v>
      </c>
      <c r="F525" s="62">
        <v>5.0567726520450744</v>
      </c>
      <c r="G525" s="61">
        <v>158.22672900000001</v>
      </c>
      <c r="H525" s="62">
        <v>6.41</v>
      </c>
      <c r="I525" s="62">
        <v>-3.1751876697646786E-2</v>
      </c>
      <c r="J525" s="61">
        <v>13336188</v>
      </c>
      <c r="K525" s="62">
        <v>584.87477830996386</v>
      </c>
      <c r="L525" s="62">
        <v>30.76923076923077</v>
      </c>
      <c r="M525" s="62">
        <v>12.17</v>
      </c>
      <c r="N525" s="63">
        <v>26.240053915917031</v>
      </c>
      <c r="O525" s="64">
        <v>191.11220532359727</v>
      </c>
      <c r="P525" s="63">
        <v>6.3704068441199091</v>
      </c>
    </row>
    <row r="526" spans="1:16">
      <c r="A526" s="95" t="s">
        <v>143</v>
      </c>
      <c r="B526" s="95" t="s">
        <v>351</v>
      </c>
      <c r="C526" s="96">
        <v>6516972751</v>
      </c>
      <c r="D526" s="96">
        <v>1300000000</v>
      </c>
      <c r="E526" s="97">
        <v>10.502397408512435</v>
      </c>
      <c r="F526" s="97">
        <v>2.6929224124390858</v>
      </c>
      <c r="G526" s="96">
        <v>1143.8313330000001</v>
      </c>
      <c r="H526" s="97">
        <v>3.33</v>
      </c>
      <c r="I526" s="97">
        <v>-0.31308982209312797</v>
      </c>
      <c r="J526" s="96">
        <v>-8261366</v>
      </c>
      <c r="K526" s="97">
        <v>-472.07689382119133</v>
      </c>
      <c r="L526" s="97">
        <v>30.76923076923077</v>
      </c>
      <c r="M526" s="97">
        <v>87.98</v>
      </c>
      <c r="N526" s="98">
        <v>80.154866268487496</v>
      </c>
      <c r="O526" s="99">
        <v>468.9432641554136</v>
      </c>
      <c r="P526" s="98">
        <v>15.631442138513787</v>
      </c>
    </row>
    <row r="527" spans="1:16">
      <c r="A527" s="55" t="s">
        <v>294</v>
      </c>
      <c r="B527" s="55" t="s">
        <v>356</v>
      </c>
      <c r="C527" s="56">
        <v>966388000000</v>
      </c>
      <c r="D527" s="56">
        <v>1380000000</v>
      </c>
      <c r="E527" s="57">
        <v>0.19514549814166846</v>
      </c>
      <c r="F527" s="57">
        <v>4.859442655054247E-4</v>
      </c>
      <c r="G527" s="56">
        <v>692.54227100000003</v>
      </c>
      <c r="H527" s="57">
        <v>296</v>
      </c>
      <c r="I527" s="57">
        <v>-4.7058184994950807</v>
      </c>
      <c r="J527" s="56">
        <v>9856000000</v>
      </c>
      <c r="K527" s="57">
        <v>40.744724025974023</v>
      </c>
      <c r="L527" s="57">
        <v>28.985507246376812</v>
      </c>
      <c r="M527" s="57">
        <v>50.18</v>
      </c>
      <c r="N527" s="58">
        <v>55.220193574426339</v>
      </c>
      <c r="O527" s="59">
        <v>587.47911156249813</v>
      </c>
      <c r="P527" s="58">
        <v>19.582637052083271</v>
      </c>
    </row>
    <row r="528" spans="1:16">
      <c r="A528" s="70" t="s">
        <v>76</v>
      </c>
      <c r="B528" s="70" t="s">
        <v>221</v>
      </c>
      <c r="C528" s="71">
        <v>25510366000</v>
      </c>
      <c r="D528" s="71">
        <v>1395000000</v>
      </c>
      <c r="E528" s="72">
        <v>13.794782606296561</v>
      </c>
      <c r="F528" s="72">
        <v>2.4721832627771616</v>
      </c>
      <c r="G528" s="71">
        <v>610.57306400000004</v>
      </c>
      <c r="H528" s="72">
        <v>4.75</v>
      </c>
      <c r="I528" s="72">
        <v>8.1309289632059745E-2</v>
      </c>
      <c r="J528" s="71">
        <v>-526924000</v>
      </c>
      <c r="K528" s="72">
        <v>-10.589762470489102</v>
      </c>
      <c r="L528" s="72">
        <v>28.673835125448029</v>
      </c>
      <c r="M528" s="72">
        <v>43.76</v>
      </c>
      <c r="N528" s="73">
        <v>31.580387760644541</v>
      </c>
      <c r="O528" s="74">
        <v>1076.2346734343691</v>
      </c>
      <c r="P528" s="73">
        <v>35.874489114478969</v>
      </c>
    </row>
    <row r="529" spans="1:16">
      <c r="A529" s="75" t="s">
        <v>457</v>
      </c>
      <c r="B529" s="75" t="s">
        <v>350</v>
      </c>
      <c r="C529" s="76">
        <v>9991984451</v>
      </c>
      <c r="D529" s="76">
        <v>1400000000</v>
      </c>
      <c r="E529" s="77">
        <v>6.0956607277152175</v>
      </c>
      <c r="F529" s="77">
        <v>0.29026955846262942</v>
      </c>
      <c r="G529" s="76">
        <v>419.330781</v>
      </c>
      <c r="H529" s="77">
        <v>15.65</v>
      </c>
      <c r="I529" s="77">
        <v>-2.9654486849712853</v>
      </c>
      <c r="J529" s="76">
        <v>77681643</v>
      </c>
      <c r="K529" s="77">
        <v>270.33413801507777</v>
      </c>
      <c r="L529" s="77">
        <v>28.571428571428573</v>
      </c>
      <c r="M529" s="77">
        <v>29.95</v>
      </c>
      <c r="N529" s="78">
        <v>58.537070806255585</v>
      </c>
      <c r="O529" s="79">
        <v>624.4885024941708</v>
      </c>
      <c r="P529" s="78">
        <v>20.816283416472359</v>
      </c>
    </row>
    <row r="530" spans="1:16">
      <c r="A530" s="35" t="s">
        <v>220</v>
      </c>
      <c r="B530" s="35" t="s">
        <v>208</v>
      </c>
      <c r="C530" s="36">
        <v>15672179161</v>
      </c>
      <c r="D530" s="36">
        <v>1400000000</v>
      </c>
      <c r="E530" s="37">
        <v>5.0822020775025649</v>
      </c>
      <c r="F530" s="37">
        <v>0.51859204872475151</v>
      </c>
      <c r="G530" s="36">
        <v>1087.1196239999999</v>
      </c>
      <c r="H530" s="37">
        <v>7.24</v>
      </c>
      <c r="I530" s="37">
        <v>-0.16099911383741627</v>
      </c>
      <c r="J530" s="36">
        <v>-1252485525</v>
      </c>
      <c r="K530" s="37">
        <v>-7.8244417235879835</v>
      </c>
      <c r="L530" s="37">
        <v>28.571428571428573</v>
      </c>
      <c r="M530" s="37">
        <v>77.650000000000006</v>
      </c>
      <c r="N530" s="38">
        <v>13.407811117927388</v>
      </c>
      <c r="O530" s="39">
        <v>1155.5672158975713</v>
      </c>
      <c r="P530" s="38">
        <v>38.518907196585708</v>
      </c>
    </row>
    <row r="531" spans="1:16">
      <c r="A531" s="70" t="s">
        <v>227</v>
      </c>
      <c r="B531" s="70" t="s">
        <v>221</v>
      </c>
      <c r="C531" s="71">
        <v>71398402340</v>
      </c>
      <c r="D531" s="71">
        <v>1456000000</v>
      </c>
      <c r="E531" s="72">
        <v>10.728463808346996</v>
      </c>
      <c r="F531" s="72">
        <v>0.566803878293903</v>
      </c>
      <c r="G531" s="71">
        <v>282.07432799999998</v>
      </c>
      <c r="H531" s="72">
        <v>13.22</v>
      </c>
      <c r="I531" s="72">
        <v>9.6343267845286462E-2</v>
      </c>
      <c r="J531" s="71">
        <v>-549932498</v>
      </c>
      <c r="K531" s="72">
        <v>-34.418769701440702</v>
      </c>
      <c r="L531" s="72">
        <v>27.472527472527471</v>
      </c>
      <c r="M531" s="72">
        <v>19.37</v>
      </c>
      <c r="N531" s="73">
        <v>18.619236983349644</v>
      </c>
      <c r="O531" s="74">
        <v>822.74234609926521</v>
      </c>
      <c r="P531" s="73">
        <v>27.424744869975505</v>
      </c>
    </row>
    <row r="532" spans="1:16">
      <c r="A532" s="55" t="s">
        <v>485</v>
      </c>
      <c r="B532" s="55" t="s">
        <v>233</v>
      </c>
      <c r="C532" s="56">
        <v>1973820337</v>
      </c>
      <c r="D532" s="56">
        <v>1482400000</v>
      </c>
      <c r="E532" s="57">
        <v>5.1391908893015952</v>
      </c>
      <c r="F532" s="57">
        <v>0.34668044315310276</v>
      </c>
      <c r="G532" s="56">
        <v>727.55648099999996</v>
      </c>
      <c r="H532" s="57">
        <v>10.7</v>
      </c>
      <c r="I532" s="57">
        <v>-5.7542099033666361E-2</v>
      </c>
      <c r="J532" s="56">
        <v>80169598</v>
      </c>
      <c r="K532" s="57">
        <v>184.90799966341356</v>
      </c>
      <c r="L532" s="57">
        <v>26.98327037236913</v>
      </c>
      <c r="M532" s="57">
        <v>49.07</v>
      </c>
      <c r="N532" s="58">
        <v>27.257322878498496</v>
      </c>
      <c r="O532" s="59">
        <v>1157.1162119491562</v>
      </c>
      <c r="P532" s="58">
        <v>38.570540398305205</v>
      </c>
    </row>
    <row r="533" spans="1:16">
      <c r="A533" s="25" t="s">
        <v>276</v>
      </c>
      <c r="B533" s="25" t="s">
        <v>353</v>
      </c>
      <c r="C533" s="26">
        <v>17087095351</v>
      </c>
      <c r="D533" s="26">
        <v>1500000000</v>
      </c>
      <c r="E533" s="27">
        <v>12.863246007971998</v>
      </c>
      <c r="F533" s="27">
        <v>1.7150994677295999</v>
      </c>
      <c r="G533" s="26">
        <v>545.59110899999996</v>
      </c>
      <c r="H533" s="27">
        <v>5.7</v>
      </c>
      <c r="I533" s="27">
        <v>0.15028654767394212</v>
      </c>
      <c r="J533" s="26">
        <v>-292614183</v>
      </c>
      <c r="K533" s="27">
        <v>-25.631020079433402</v>
      </c>
      <c r="L533" s="27">
        <v>26.666666666666668</v>
      </c>
      <c r="M533" s="27">
        <v>36.369999999999997</v>
      </c>
      <c r="N533" s="28">
        <v>34.090190118006674</v>
      </c>
      <c r="O533" s="29">
        <v>1678.3486451685853</v>
      </c>
      <c r="P533" s="28">
        <v>55.944954838952846</v>
      </c>
    </row>
    <row r="534" spans="1:16">
      <c r="A534" s="30" t="s">
        <v>142</v>
      </c>
      <c r="B534" s="30" t="s">
        <v>349</v>
      </c>
      <c r="C534" s="31">
        <v>3099745984</v>
      </c>
      <c r="D534" s="31">
        <v>1500000000</v>
      </c>
      <c r="E534" s="32">
        <v>30.288402381425641</v>
      </c>
      <c r="F534" s="32">
        <v>20.192268254283761</v>
      </c>
      <c r="G534" s="31">
        <v>2501.1703550000002</v>
      </c>
      <c r="H534" s="32">
        <v>1.05</v>
      </c>
      <c r="I534" s="32">
        <v>-1.1553978148514998E-2</v>
      </c>
      <c r="J534" s="31">
        <v>-110755372</v>
      </c>
      <c r="K534" s="32">
        <v>-13.543361129246174</v>
      </c>
      <c r="L534" s="32">
        <v>26.666666666666668</v>
      </c>
      <c r="M534" s="32">
        <v>83.85</v>
      </c>
      <c r="N534" s="33">
        <v>57.770533871025435</v>
      </c>
      <c r="O534" s="34">
        <v>630.41465269669493</v>
      </c>
      <c r="P534" s="33">
        <v>21.013821756556499</v>
      </c>
    </row>
    <row r="535" spans="1:16">
      <c r="A535" s="40" t="s">
        <v>42</v>
      </c>
      <c r="B535" s="40" t="s">
        <v>255</v>
      </c>
      <c r="C535" s="41">
        <v>3131402465</v>
      </c>
      <c r="D535" s="41">
        <v>1500000000</v>
      </c>
      <c r="E535" s="42">
        <v>11.819283160476317</v>
      </c>
      <c r="F535" s="42">
        <v>1.1256460152834589</v>
      </c>
      <c r="G535" s="41">
        <v>466.80128100000002</v>
      </c>
      <c r="H535" s="42">
        <v>7.25</v>
      </c>
      <c r="I535" s="42">
        <v>-8.3531203283952138E-2</v>
      </c>
      <c r="J535" s="41">
        <v>138936535</v>
      </c>
      <c r="K535" s="42">
        <v>75.574074162710332</v>
      </c>
      <c r="L535" s="42">
        <v>26.666666666666668</v>
      </c>
      <c r="M535" s="42">
        <v>31.12</v>
      </c>
      <c r="N535" s="43">
        <v>43.536827041117682</v>
      </c>
      <c r="O535" s="44">
        <v>9.4986818385809357</v>
      </c>
      <c r="P535" s="43">
        <v>0.31662272795269786</v>
      </c>
    </row>
    <row r="536" spans="1:16">
      <c r="A536" s="75" t="s">
        <v>724</v>
      </c>
      <c r="B536" s="75" t="s">
        <v>679</v>
      </c>
      <c r="C536" s="76">
        <v>31421246000</v>
      </c>
      <c r="D536" s="76">
        <v>1500000000</v>
      </c>
      <c r="E536" s="77">
        <v>2.6461720640307487</v>
      </c>
      <c r="F536" s="77">
        <v>5.0403277410109498E-2</v>
      </c>
      <c r="G536" s="76">
        <v>438.15582999999998</v>
      </c>
      <c r="H536" s="77">
        <v>34.5</v>
      </c>
      <c r="I536" s="77">
        <v>-6.4471043183537802E-2</v>
      </c>
      <c r="J536" s="76">
        <v>871646000</v>
      </c>
      <c r="K536" s="77">
        <v>60.230873542699676</v>
      </c>
      <c r="L536" s="77">
        <v>26.666666666666668</v>
      </c>
      <c r="M536" s="77">
        <v>29.21</v>
      </c>
      <c r="N536" s="78">
        <v>77.830087534897643</v>
      </c>
      <c r="O536" s="79">
        <v>1514.2701227750829</v>
      </c>
      <c r="P536" s="78">
        <v>50.475670759169432</v>
      </c>
    </row>
    <row r="537" spans="1:16">
      <c r="A537" s="35" t="s">
        <v>324</v>
      </c>
      <c r="B537" s="35" t="s">
        <v>200</v>
      </c>
      <c r="C537" s="36">
        <v>19079519513</v>
      </c>
      <c r="D537" s="36">
        <v>1500000000</v>
      </c>
      <c r="E537" s="37">
        <v>11.014732204323282</v>
      </c>
      <c r="F537" s="37">
        <v>0.81590608920913199</v>
      </c>
      <c r="G537" s="36">
        <v>363.24555199999998</v>
      </c>
      <c r="H537" s="37">
        <v>10</v>
      </c>
      <c r="I537" s="37">
        <v>-0.32596502376897618</v>
      </c>
      <c r="J537" s="36">
        <v>-705417106</v>
      </c>
      <c r="K537" s="37">
        <v>-19.137613597932795</v>
      </c>
      <c r="L537" s="37">
        <v>26.666666666666668</v>
      </c>
      <c r="M537" s="37">
        <v>24.21</v>
      </c>
      <c r="N537" s="38">
        <v>56.651725632344082</v>
      </c>
      <c r="O537" s="39">
        <v>1267.4305017944159</v>
      </c>
      <c r="P537" s="38">
        <v>42.247683393147199</v>
      </c>
    </row>
    <row r="538" spans="1:16">
      <c r="A538" s="90" t="s">
        <v>47</v>
      </c>
      <c r="B538" s="90" t="s">
        <v>609</v>
      </c>
      <c r="C538" s="91">
        <v>7156942527</v>
      </c>
      <c r="D538" s="91">
        <v>1500000000</v>
      </c>
      <c r="E538" s="92">
        <v>21.519867545215263</v>
      </c>
      <c r="F538" s="92">
        <v>7.1732891817384212</v>
      </c>
      <c r="G538" s="91">
        <v>924.882115</v>
      </c>
      <c r="H538" s="92">
        <v>2.0099999999999998</v>
      </c>
      <c r="I538" s="92">
        <v>0.11687749569166252</v>
      </c>
      <c r="J538" s="91">
        <v>-92415212</v>
      </c>
      <c r="K538" s="92">
        <v>-32.462188151448487</v>
      </c>
      <c r="L538" s="92">
        <v>26.666666666666668</v>
      </c>
      <c r="M538" s="92">
        <v>61.65</v>
      </c>
      <c r="N538" s="93">
        <v>39.653387092963925</v>
      </c>
      <c r="O538" s="94">
        <v>2723.9669934664494</v>
      </c>
      <c r="P538" s="93">
        <v>90.798899782214974</v>
      </c>
    </row>
    <row r="539" spans="1:16">
      <c r="A539" s="45" t="s">
        <v>527</v>
      </c>
      <c r="B539" s="45" t="s">
        <v>375</v>
      </c>
      <c r="C539" s="46">
        <v>3004671884</v>
      </c>
      <c r="D539" s="46">
        <v>1600000000</v>
      </c>
      <c r="E539" s="47">
        <v>23.735919852343592</v>
      </c>
      <c r="F539" s="47">
        <v>14.834949907714744</v>
      </c>
      <c r="G539" s="46">
        <v>1359.1032560000001</v>
      </c>
      <c r="H539" s="47">
        <v>1.24</v>
      </c>
      <c r="I539" s="47">
        <v>-0.23357075471860234</v>
      </c>
      <c r="J539" s="46">
        <v>11183518</v>
      </c>
      <c r="K539" s="47">
        <v>143.06768228029856</v>
      </c>
      <c r="L539" s="47">
        <v>25</v>
      </c>
      <c r="M539" s="47">
        <v>84.94</v>
      </c>
      <c r="N539" s="48">
        <v>67.212998324053274</v>
      </c>
      <c r="O539" s="49">
        <v>268.51939621707402</v>
      </c>
      <c r="P539" s="48">
        <v>8.9506465405691333</v>
      </c>
    </row>
    <row r="540" spans="1:16">
      <c r="A540" s="25" t="s">
        <v>149</v>
      </c>
      <c r="B540" s="25" t="s">
        <v>353</v>
      </c>
      <c r="C540" s="26">
        <v>13453377967</v>
      </c>
      <c r="D540" s="26">
        <v>1600000000</v>
      </c>
      <c r="E540" s="27">
        <v>4.11743857111047</v>
      </c>
      <c r="F540" s="27">
        <v>0.12254281461638303</v>
      </c>
      <c r="G540" s="26">
        <v>405.15482900000001</v>
      </c>
      <c r="H540" s="27">
        <v>23.98</v>
      </c>
      <c r="I540" s="27">
        <v>-2.912897225914584</v>
      </c>
      <c r="J540" s="26">
        <v>-433674414</v>
      </c>
      <c r="K540" s="27">
        <v>-77.477478300114797</v>
      </c>
      <c r="L540" s="27">
        <v>25</v>
      </c>
      <c r="M540" s="27">
        <v>25.32</v>
      </c>
      <c r="N540" s="28">
        <v>29.110551719318927</v>
      </c>
      <c r="O540" s="29">
        <v>847.34589358490337</v>
      </c>
      <c r="P540" s="28">
        <v>28.244863119496777</v>
      </c>
    </row>
    <row r="541" spans="1:16">
      <c r="A541" s="45" t="s">
        <v>268</v>
      </c>
      <c r="B541" s="45" t="s">
        <v>375</v>
      </c>
      <c r="C541" s="46">
        <v>39031208000</v>
      </c>
      <c r="D541" s="46">
        <v>1600000000</v>
      </c>
      <c r="E541" s="47">
        <v>18.426590306876435</v>
      </c>
      <c r="F541" s="47">
        <v>2.3033237883595543</v>
      </c>
      <c r="G541" s="46">
        <v>362.48923500000001</v>
      </c>
      <c r="H541" s="47">
        <v>5.99</v>
      </c>
      <c r="I541" s="47">
        <v>-7.2920248237610785E-2</v>
      </c>
      <c r="J541" s="46">
        <v>-1361636000</v>
      </c>
      <c r="K541" s="47">
        <v>-5.8752853185432814</v>
      </c>
      <c r="L541" s="47">
        <v>25</v>
      </c>
      <c r="M541" s="47">
        <v>22.65</v>
      </c>
      <c r="N541" s="48">
        <v>58.527817293605082</v>
      </c>
      <c r="O541" s="49">
        <v>1723.7315868068708</v>
      </c>
      <c r="P541" s="48">
        <v>57.45771956022903</v>
      </c>
    </row>
    <row r="542" spans="1:16">
      <c r="A542" s="30" t="s">
        <v>342</v>
      </c>
      <c r="B542" s="30" t="s">
        <v>349</v>
      </c>
      <c r="C542" s="31">
        <v>34867255000</v>
      </c>
      <c r="D542" s="31">
        <v>1625000000</v>
      </c>
      <c r="E542" s="32">
        <v>4.1357708963863384</v>
      </c>
      <c r="F542" s="32">
        <v>4.1049835199864403E-2</v>
      </c>
      <c r="G542" s="31">
        <v>152.95793800000001</v>
      </c>
      <c r="H542" s="32">
        <v>63.25</v>
      </c>
      <c r="I542" s="32">
        <v>-4.1301040929374295</v>
      </c>
      <c r="J542" s="31">
        <v>-1935096000</v>
      </c>
      <c r="K542" s="32">
        <v>-52.06460041258935</v>
      </c>
      <c r="L542" s="32">
        <v>24.615384615384617</v>
      </c>
      <c r="M542" s="32">
        <v>9.41</v>
      </c>
      <c r="N542" s="33">
        <v>32.953772312255239</v>
      </c>
      <c r="O542" s="34">
        <v>543.5693657058963</v>
      </c>
      <c r="P542" s="33">
        <v>18.118978856863212</v>
      </c>
    </row>
    <row r="543" spans="1:16">
      <c r="A543" s="25" t="s">
        <v>123</v>
      </c>
      <c r="B543" s="25" t="s">
        <v>376</v>
      </c>
      <c r="C543" s="26">
        <v>5623639508</v>
      </c>
      <c r="D543" s="26">
        <v>1705025558</v>
      </c>
      <c r="E543" s="27">
        <v>35.212624414946575</v>
      </c>
      <c r="F543" s="27">
        <v>24.296771836871596</v>
      </c>
      <c r="G543" s="26">
        <v>1420.090837</v>
      </c>
      <c r="H543" s="27">
        <v>0.8</v>
      </c>
      <c r="I543" s="27">
        <v>-1.963578091021323E-2</v>
      </c>
      <c r="J543" s="26">
        <v>-116222603</v>
      </c>
      <c r="K543" s="27">
        <v>-12.46979233721</v>
      </c>
      <c r="L543" s="27">
        <v>23.460058890214007</v>
      </c>
      <c r="M543" s="27">
        <v>83.28</v>
      </c>
      <c r="N543" s="28">
        <v>6.3158334581878233</v>
      </c>
      <c r="O543" s="29">
        <v>532.69674502400028</v>
      </c>
      <c r="P543" s="28">
        <v>17.756558167466675</v>
      </c>
    </row>
    <row r="544" spans="1:16">
      <c r="A544" s="60" t="s">
        <v>135</v>
      </c>
      <c r="B544" s="60" t="s">
        <v>287</v>
      </c>
      <c r="C544" s="61">
        <v>12175279869</v>
      </c>
      <c r="D544" s="61">
        <v>1762000000</v>
      </c>
      <c r="E544" s="62">
        <v>16.457571655316563</v>
      </c>
      <c r="F544" s="62">
        <v>3.1134263441764212</v>
      </c>
      <c r="G544" s="61">
        <v>624.90556200000003</v>
      </c>
      <c r="H544" s="62">
        <v>3.89</v>
      </c>
      <c r="I544" s="62">
        <v>0.1549395578099535</v>
      </c>
      <c r="J544" s="61">
        <v>527350742</v>
      </c>
      <c r="K544" s="62">
        <v>10.023689319090785</v>
      </c>
      <c r="L544" s="62">
        <v>22.701475595913735</v>
      </c>
      <c r="M544" s="62">
        <v>35.46</v>
      </c>
      <c r="N544" s="63">
        <v>17.813850952116347</v>
      </c>
      <c r="O544" s="64">
        <v>2096.9908578784407</v>
      </c>
      <c r="P544" s="63">
        <v>69.899695262614685</v>
      </c>
    </row>
    <row r="545" spans="1:16">
      <c r="A545" s="35" t="s">
        <v>212</v>
      </c>
      <c r="B545" s="35" t="s">
        <v>208</v>
      </c>
      <c r="C545" s="36">
        <v>5062845915</v>
      </c>
      <c r="D545" s="36">
        <v>1817640000</v>
      </c>
      <c r="E545" s="37">
        <v>7.0560797440145002</v>
      </c>
      <c r="F545" s="37">
        <v>0.43133341060168989</v>
      </c>
      <c r="G545" s="36">
        <v>663.82721200000003</v>
      </c>
      <c r="H545" s="37">
        <v>8.5399999999999991</v>
      </c>
      <c r="I545" s="37">
        <v>-0.42919628124330877</v>
      </c>
      <c r="J545" s="36">
        <v>54761750</v>
      </c>
      <c r="K545" s="37">
        <v>298.72602683442364</v>
      </c>
      <c r="L545" s="37">
        <v>22.006557954270374</v>
      </c>
      <c r="M545" s="37">
        <v>36.520000000000003</v>
      </c>
      <c r="N545" s="38">
        <v>82.379562067151525</v>
      </c>
      <c r="O545" s="39">
        <v>461.68228919581844</v>
      </c>
      <c r="P545" s="38">
        <v>15.389409639860615</v>
      </c>
    </row>
    <row r="546" spans="1:16">
      <c r="A546" s="35" t="s">
        <v>210</v>
      </c>
      <c r="B546" s="35" t="s">
        <v>208</v>
      </c>
      <c r="C546" s="36">
        <v>12047691662</v>
      </c>
      <c r="D546" s="36">
        <v>1820000000</v>
      </c>
      <c r="E546" s="37">
        <v>14.478675943617663</v>
      </c>
      <c r="F546" s="37">
        <v>2.6517721508457259</v>
      </c>
      <c r="G546" s="36">
        <v>817.38648999999998</v>
      </c>
      <c r="H546" s="37">
        <v>3.38</v>
      </c>
      <c r="I546" s="37">
        <v>-1.7361560992662284E-2</v>
      </c>
      <c r="J546" s="36">
        <v>1689358773</v>
      </c>
      <c r="K546" s="37">
        <v>3.2319955282820199</v>
      </c>
      <c r="L546" s="37">
        <v>21.978021978021978</v>
      </c>
      <c r="M546" s="37">
        <v>44.91</v>
      </c>
      <c r="N546" s="38">
        <v>44.723995564110723</v>
      </c>
      <c r="O546" s="39">
        <v>401.48572635923284</v>
      </c>
      <c r="P546" s="38">
        <v>13.382857545307761</v>
      </c>
    </row>
    <row r="547" spans="1:16">
      <c r="A547" s="35" t="s">
        <v>532</v>
      </c>
      <c r="B547" s="35" t="s">
        <v>208</v>
      </c>
      <c r="C547" s="36">
        <v>38509619000</v>
      </c>
      <c r="D547" s="36">
        <v>1845000000</v>
      </c>
      <c r="E547" s="37">
        <v>25.687460666075857</v>
      </c>
      <c r="F547" s="37">
        <v>3.4806857271105498</v>
      </c>
      <c r="G547" s="36">
        <v>808.153325</v>
      </c>
      <c r="H547" s="37">
        <v>4.22</v>
      </c>
      <c r="I547" s="37">
        <v>-0.1293760540069373</v>
      </c>
      <c r="J547" s="36">
        <v>-217866000</v>
      </c>
      <c r="K547" s="37">
        <v>-33.874032662278651</v>
      </c>
      <c r="L547" s="37">
        <v>21.680216802168022</v>
      </c>
      <c r="M547" s="37">
        <v>20</v>
      </c>
      <c r="N547" s="38">
        <v>31.773293874321489</v>
      </c>
      <c r="O547" s="39">
        <v>98.382659846086639</v>
      </c>
      <c r="P547" s="38">
        <v>3.2794219948695544</v>
      </c>
    </row>
    <row r="548" spans="1:16">
      <c r="A548" s="35" t="s">
        <v>344</v>
      </c>
      <c r="B548" s="35" t="s">
        <v>200</v>
      </c>
      <c r="C548" s="36">
        <v>13652788635</v>
      </c>
      <c r="D548" s="36">
        <v>1915000000</v>
      </c>
      <c r="E548" s="37">
        <v>5.8267323678326122</v>
      </c>
      <c r="F548" s="37">
        <v>0.23405231443392699</v>
      </c>
      <c r="G548" s="36">
        <v>493.98133899999999</v>
      </c>
      <c r="H548" s="37">
        <v>13.9</v>
      </c>
      <c r="I548" s="37">
        <v>-7.3042298230291181E-2</v>
      </c>
      <c r="J548" s="36">
        <v>123979435</v>
      </c>
      <c r="K548" s="37">
        <v>200.79943097014436</v>
      </c>
      <c r="L548" s="37">
        <v>20.887728459530027</v>
      </c>
      <c r="M548" s="37">
        <v>25.79</v>
      </c>
      <c r="N548" s="38">
        <v>52.196302135846381</v>
      </c>
      <c r="O548" s="39">
        <v>1191.2153917545381</v>
      </c>
      <c r="P548" s="38">
        <v>39.707179725151271</v>
      </c>
    </row>
    <row r="549" spans="1:16">
      <c r="A549" s="40" t="s">
        <v>259</v>
      </c>
      <c r="B549" s="40" t="s">
        <v>255</v>
      </c>
      <c r="C549" s="41">
        <v>353670740000</v>
      </c>
      <c r="D549" s="41">
        <v>1926796000</v>
      </c>
      <c r="E549" s="42">
        <v>0.10995043777541345</v>
      </c>
      <c r="F549" s="42">
        <v>1.4594340327985894E-4</v>
      </c>
      <c r="G549" s="41">
        <v>936.47786499999995</v>
      </c>
      <c r="H549" s="42">
        <v>388.5</v>
      </c>
      <c r="I549" s="42">
        <v>22.152395789187494</v>
      </c>
      <c r="J549" s="41">
        <v>3815100000</v>
      </c>
      <c r="K549" s="42">
        <v>197.47247411601268</v>
      </c>
      <c r="L549" s="42">
        <v>20.75985210681359</v>
      </c>
      <c r="M549" s="42">
        <v>48.6</v>
      </c>
      <c r="N549" s="43">
        <v>48.906582312579332</v>
      </c>
      <c r="O549" s="44">
        <v>2701.820098340419</v>
      </c>
      <c r="P549" s="43">
        <v>90.06066994468064</v>
      </c>
    </row>
    <row r="550" spans="1:16">
      <c r="A550" s="30" t="s">
        <v>169</v>
      </c>
      <c r="B550" s="30" t="s">
        <v>349</v>
      </c>
      <c r="C550" s="31">
        <v>6092873180</v>
      </c>
      <c r="D550" s="31">
        <v>1949455899</v>
      </c>
      <c r="E550" s="32">
        <v>4.6688341703963827</v>
      </c>
      <c r="F550" s="32">
        <v>3.9261347295789888E-2</v>
      </c>
      <c r="G550" s="31">
        <v>238.33388400000001</v>
      </c>
      <c r="H550" s="32">
        <v>55.35</v>
      </c>
      <c r="I550" s="32">
        <v>-40.644917533294361</v>
      </c>
      <c r="J550" s="31">
        <v>-246395102</v>
      </c>
      <c r="K550" s="32">
        <v>-482.62651681688055</v>
      </c>
      <c r="L550" s="32">
        <v>20.518545723716318</v>
      </c>
      <c r="M550" s="32">
        <v>7.94</v>
      </c>
      <c r="N550" s="33">
        <v>18.367108928461228</v>
      </c>
      <c r="O550" s="34">
        <v>976.27216563921115</v>
      </c>
      <c r="P550" s="33">
        <v>32.542405521307039</v>
      </c>
    </row>
    <row r="551" spans="1:16">
      <c r="A551" s="30" t="s">
        <v>248</v>
      </c>
      <c r="B551" s="30" t="s">
        <v>349</v>
      </c>
      <c r="C551" s="31">
        <v>15944511283</v>
      </c>
      <c r="D551" s="31">
        <v>1950000000</v>
      </c>
      <c r="E551" s="32">
        <v>2.0047838955228525</v>
      </c>
      <c r="F551" s="32">
        <v>6.4255894087270921E-2</v>
      </c>
      <c r="G551" s="31">
        <v>1199.2076440000001</v>
      </c>
      <c r="H551" s="32">
        <v>16.64</v>
      </c>
      <c r="I551" s="32">
        <v>-0.12203087404191847</v>
      </c>
      <c r="J551" s="31">
        <v>1209286139</v>
      </c>
      <c r="K551" s="32">
        <v>25.800345339110844</v>
      </c>
      <c r="L551" s="32">
        <v>20.512820512820515</v>
      </c>
      <c r="M551" s="32">
        <v>61.49</v>
      </c>
      <c r="N551" s="33">
        <v>77.954537839149765</v>
      </c>
      <c r="O551" s="34">
        <v>1190.8290266311687</v>
      </c>
      <c r="P551" s="33">
        <v>39.694300887705623</v>
      </c>
    </row>
    <row r="552" spans="1:16">
      <c r="A552" s="30" t="s">
        <v>668</v>
      </c>
      <c r="B552" s="30" t="s">
        <v>349</v>
      </c>
      <c r="C552" s="31">
        <v>9236034572</v>
      </c>
      <c r="D552" s="31">
        <v>1995840000</v>
      </c>
      <c r="E552" s="32">
        <v>0.71100066369921155</v>
      </c>
      <c r="F552" s="32">
        <v>8.2846817158668123E-3</v>
      </c>
      <c r="G552" s="31">
        <v>1250.3727839999999</v>
      </c>
      <c r="H552" s="32">
        <v>45</v>
      </c>
      <c r="I552" s="32">
        <v>-1.3653719436862275</v>
      </c>
      <c r="J552" s="31">
        <v>775924109</v>
      </c>
      <c r="K552" s="32">
        <v>110.60504372084152</v>
      </c>
      <c r="L552" s="32">
        <v>20.041686708353375</v>
      </c>
      <c r="M552" s="32">
        <v>62.64</v>
      </c>
      <c r="N552" s="33">
        <v>49.128707498160907</v>
      </c>
      <c r="O552" s="34">
        <v>2040.5943236624707</v>
      </c>
      <c r="P552" s="33">
        <v>68.019810788749027</v>
      </c>
    </row>
    <row r="553" spans="1:16">
      <c r="A553" s="75" t="s">
        <v>398</v>
      </c>
      <c r="B553" s="75" t="s">
        <v>679</v>
      </c>
      <c r="C553" s="76">
        <v>5116474915</v>
      </c>
      <c r="D553" s="76">
        <v>2000000000</v>
      </c>
      <c r="E553" s="77">
        <v>25.759419897863896</v>
      </c>
      <c r="F553" s="77">
        <v>2.5759419897863896</v>
      </c>
      <c r="G553" s="76">
        <v>271.03651100000002</v>
      </c>
      <c r="H553" s="77">
        <v>5.73</v>
      </c>
      <c r="I553" s="77">
        <v>-0.19372809393236246</v>
      </c>
      <c r="J553" s="76">
        <v>321175807</v>
      </c>
      <c r="K553" s="77">
        <v>31.135595465320961</v>
      </c>
      <c r="L553" s="77">
        <v>20</v>
      </c>
      <c r="M553" s="77">
        <v>13.55</v>
      </c>
      <c r="N553" s="78">
        <v>84.55799595142372</v>
      </c>
      <c r="O553" s="79">
        <v>453.98201165276669</v>
      </c>
      <c r="P553" s="78">
        <v>15.132733721758889</v>
      </c>
    </row>
    <row r="554" spans="1:16">
      <c r="A554" s="70" t="s">
        <v>106</v>
      </c>
      <c r="B554" s="70" t="s">
        <v>221</v>
      </c>
      <c r="C554" s="71">
        <v>95458865905</v>
      </c>
      <c r="D554" s="71">
        <v>2000000000</v>
      </c>
      <c r="E554" s="72">
        <v>1.3945363738316923</v>
      </c>
      <c r="F554" s="72">
        <v>1.4526420560746794E-2</v>
      </c>
      <c r="G554" s="71">
        <v>580.533368</v>
      </c>
      <c r="H554" s="72">
        <v>49.42</v>
      </c>
      <c r="I554" s="72">
        <v>3.1187576384230837</v>
      </c>
      <c r="J554" s="71">
        <v>618250934</v>
      </c>
      <c r="K554" s="72">
        <v>155.27675692925035</v>
      </c>
      <c r="L554" s="72">
        <v>20</v>
      </c>
      <c r="M554" s="72">
        <v>29.02</v>
      </c>
      <c r="N554" s="73">
        <v>16.053427253348495</v>
      </c>
      <c r="O554" s="74">
        <v>3000</v>
      </c>
      <c r="P554" s="73">
        <v>100</v>
      </c>
    </row>
    <row r="555" spans="1:16">
      <c r="A555" s="55" t="s">
        <v>739</v>
      </c>
      <c r="B555" s="55" t="s">
        <v>356</v>
      </c>
      <c r="C555" s="56">
        <v>27061282133</v>
      </c>
      <c r="D555" s="56">
        <v>2000000000</v>
      </c>
      <c r="E555" s="57">
        <v>2.2119367164905412</v>
      </c>
      <c r="F555" s="57">
        <v>3.9498869937331094E-2</v>
      </c>
      <c r="G555" s="56">
        <v>639.07318699999996</v>
      </c>
      <c r="H555" s="57">
        <v>28.3</v>
      </c>
      <c r="I555" s="57">
        <v>1.6021423809170692</v>
      </c>
      <c r="J555" s="56">
        <v>774982515</v>
      </c>
      <c r="K555" s="57">
        <v>72.259694788081774</v>
      </c>
      <c r="L555" s="57">
        <v>20</v>
      </c>
      <c r="M555" s="57">
        <v>31.95</v>
      </c>
      <c r="N555" s="58">
        <v>26.54643140201021</v>
      </c>
      <c r="O555" s="59">
        <v>3000</v>
      </c>
      <c r="P555" s="58">
        <v>100</v>
      </c>
    </row>
    <row r="556" spans="1:16">
      <c r="A556" s="70" t="s">
        <v>222</v>
      </c>
      <c r="B556" s="70" t="s">
        <v>221</v>
      </c>
      <c r="C556" s="71">
        <v>17584122383</v>
      </c>
      <c r="D556" s="71">
        <v>2028600000</v>
      </c>
      <c r="E556" s="72">
        <v>12.600846961367001</v>
      </c>
      <c r="F556" s="72">
        <v>2.0705325448366692</v>
      </c>
      <c r="G556" s="71">
        <v>886.89157399999999</v>
      </c>
      <c r="H556" s="72">
        <v>3.58</v>
      </c>
      <c r="I556" s="72">
        <v>-1.8875931026339998E-2</v>
      </c>
      <c r="J556" s="71">
        <v>57488849</v>
      </c>
      <c r="K556" s="72">
        <v>105.86052957852748</v>
      </c>
      <c r="L556" s="72">
        <v>19.718032140392388</v>
      </c>
      <c r="M556" s="72">
        <v>43.71</v>
      </c>
      <c r="N556" s="73">
        <v>39.090749986156084</v>
      </c>
      <c r="O556" s="74">
        <v>236.1401992265497</v>
      </c>
      <c r="P556" s="73">
        <v>7.8713399742183237</v>
      </c>
    </row>
    <row r="557" spans="1:16">
      <c r="A557" s="80" t="s">
        <v>465</v>
      </c>
      <c r="B557" s="80" t="s">
        <v>618</v>
      </c>
      <c r="C557" s="81">
        <v>15819301983</v>
      </c>
      <c r="D557" s="81">
        <v>2070000000</v>
      </c>
      <c r="E557" s="82">
        <v>1.8197631195421757</v>
      </c>
      <c r="F557" s="82">
        <v>4.930525059654048E-3</v>
      </c>
      <c r="G557" s="81">
        <v>515.12446699999998</v>
      </c>
      <c r="H557" s="82">
        <v>42.68</v>
      </c>
      <c r="I557" s="82">
        <v>0.17693464477684984</v>
      </c>
      <c r="J557" s="81">
        <v>3353158441</v>
      </c>
      <c r="K557" s="82">
        <v>110.06965715879812</v>
      </c>
      <c r="L557" s="82">
        <v>19.323671497584542</v>
      </c>
      <c r="M557" s="82">
        <v>24.88</v>
      </c>
      <c r="N557" s="83">
        <v>0</v>
      </c>
      <c r="O557" s="84">
        <v>1536.8933835817566</v>
      </c>
      <c r="P557" s="83">
        <v>51.229779452725218</v>
      </c>
    </row>
    <row r="558" spans="1:16">
      <c r="A558" s="40" t="s">
        <v>397</v>
      </c>
      <c r="B558" s="40" t="s">
        <v>255</v>
      </c>
      <c r="C558" s="41">
        <v>11360173813</v>
      </c>
      <c r="D558" s="41">
        <v>2100000000</v>
      </c>
      <c r="E558" s="42">
        <v>10.030975652815895</v>
      </c>
      <c r="F558" s="42">
        <v>1.5922183575898246</v>
      </c>
      <c r="G558" s="41">
        <v>1038.647878</v>
      </c>
      <c r="H558" s="42">
        <v>3.84</v>
      </c>
      <c r="I558" s="42">
        <v>-5.0779976720526587E-2</v>
      </c>
      <c r="J558" s="41">
        <v>102822055</v>
      </c>
      <c r="K558" s="42">
        <v>61.27090146175351</v>
      </c>
      <c r="L558" s="42">
        <v>19.047619047619047</v>
      </c>
      <c r="M558" s="42">
        <v>49.45</v>
      </c>
      <c r="N558" s="43">
        <v>29.377294692725268</v>
      </c>
      <c r="O558" s="44">
        <v>571.92963496160451</v>
      </c>
      <c r="P558" s="43">
        <v>19.064321165386819</v>
      </c>
    </row>
    <row r="559" spans="1:16">
      <c r="A559" s="30" t="s">
        <v>251</v>
      </c>
      <c r="B559" s="30" t="s">
        <v>349</v>
      </c>
      <c r="C559" s="31">
        <v>382411470000</v>
      </c>
      <c r="D559" s="31">
        <v>2100376000</v>
      </c>
      <c r="E559" s="32">
        <v>0.39451564698695724</v>
      </c>
      <c r="F559" s="32">
        <v>2.0196877754471345E-3</v>
      </c>
      <c r="G559" s="31">
        <v>1095.0032759999999</v>
      </c>
      <c r="H559" s="32">
        <v>92.6</v>
      </c>
      <c r="I559" s="32">
        <v>0.98493854069825215</v>
      </c>
      <c r="J559" s="31">
        <v>30614000</v>
      </c>
      <c r="K559" s="32">
        <v>6380.5764682824847</v>
      </c>
      <c r="L559" s="32">
        <v>19.044209227300254</v>
      </c>
      <c r="M559" s="32">
        <v>52.13</v>
      </c>
      <c r="N559" s="33">
        <v>85.220524625920405</v>
      </c>
      <c r="O559" s="34">
        <v>1067.431430557051</v>
      </c>
      <c r="P559" s="33">
        <v>35.581047685235035</v>
      </c>
    </row>
    <row r="560" spans="1:16">
      <c r="A560" s="45" t="s">
        <v>57</v>
      </c>
      <c r="B560" s="45" t="s">
        <v>375</v>
      </c>
      <c r="C560" s="46">
        <v>9936147750</v>
      </c>
      <c r="D560" s="46">
        <v>2153250000</v>
      </c>
      <c r="E560" s="47">
        <v>12.656339626363451</v>
      </c>
      <c r="F560" s="47">
        <v>5.8777845704695002</v>
      </c>
      <c r="G560" s="46">
        <v>1717.7861740000001</v>
      </c>
      <c r="H560" s="47">
        <v>1.84</v>
      </c>
      <c r="I560" s="47">
        <v>-0.10646701644872804</v>
      </c>
      <c r="J560" s="46">
        <v>480331723</v>
      </c>
      <c r="K560" s="47">
        <v>4.4828394563479623</v>
      </c>
      <c r="L560" s="47">
        <v>18.57657030070823</v>
      </c>
      <c r="M560" s="47">
        <v>79.77</v>
      </c>
      <c r="N560" s="48">
        <v>34.170746035762861</v>
      </c>
      <c r="O560" s="49">
        <v>629.13352186498048</v>
      </c>
      <c r="P560" s="48">
        <v>20.971117395499348</v>
      </c>
    </row>
    <row r="561" spans="1:16">
      <c r="A561" s="55" t="s">
        <v>8</v>
      </c>
      <c r="B561" s="55" t="s">
        <v>233</v>
      </c>
      <c r="C561" s="56">
        <v>7531082000</v>
      </c>
      <c r="D561" s="56">
        <v>2160000000</v>
      </c>
      <c r="E561" s="57">
        <v>30.256347509400342</v>
      </c>
      <c r="F561" s="57">
        <v>7.0037841456945236</v>
      </c>
      <c r="G561" s="56">
        <v>595.52635199999997</v>
      </c>
      <c r="H561" s="57">
        <v>2.2200000000000002</v>
      </c>
      <c r="I561" s="57">
        <v>-8.5428990691990947E-2</v>
      </c>
      <c r="J561" s="56">
        <v>255518000</v>
      </c>
      <c r="K561" s="57">
        <v>16.906832395369406</v>
      </c>
      <c r="L561" s="57">
        <v>18.518518518518519</v>
      </c>
      <c r="M561" s="57">
        <v>27.57</v>
      </c>
      <c r="N561" s="58">
        <v>53.472121406965769</v>
      </c>
      <c r="O561" s="59">
        <v>653.77172908697776</v>
      </c>
      <c r="P561" s="58">
        <v>21.792390969565925</v>
      </c>
    </row>
    <row r="562" spans="1:16">
      <c r="A562" s="55" t="s">
        <v>674</v>
      </c>
      <c r="B562" s="55" t="s">
        <v>233</v>
      </c>
      <c r="C562" s="56">
        <v>5220479890</v>
      </c>
      <c r="D562" s="56">
        <v>2178000000</v>
      </c>
      <c r="E562" s="57">
        <v>3.4063880253524923</v>
      </c>
      <c r="F562" s="57">
        <v>9.199989265252774E-2</v>
      </c>
      <c r="G562" s="56">
        <v>656.11429699999997</v>
      </c>
      <c r="H562" s="57">
        <v>17.899999999999999</v>
      </c>
      <c r="I562" s="57">
        <v>-0.19076210681254224</v>
      </c>
      <c r="J562" s="56">
        <v>116330745</v>
      </c>
      <c r="K562" s="57">
        <v>318.28215318315034</v>
      </c>
      <c r="L562" s="57">
        <v>18.365472910927455</v>
      </c>
      <c r="M562" s="57">
        <v>30.12</v>
      </c>
      <c r="N562" s="58">
        <v>60.536588139495571</v>
      </c>
      <c r="O562" s="59">
        <v>999.62461714418134</v>
      </c>
      <c r="P562" s="58">
        <v>33.320820571472709</v>
      </c>
    </row>
    <row r="563" spans="1:16">
      <c r="A563" s="35" t="s">
        <v>5</v>
      </c>
      <c r="B563" s="35" t="s">
        <v>745</v>
      </c>
      <c r="C563" s="36">
        <v>290909226000</v>
      </c>
      <c r="D563" s="36">
        <v>2200000000</v>
      </c>
      <c r="E563" s="37">
        <v>0.43301827573118545</v>
      </c>
      <c r="F563" s="37">
        <v>2.0502759267575069E-3</v>
      </c>
      <c r="G563" s="36">
        <v>941.18174399999998</v>
      </c>
      <c r="H563" s="37">
        <v>98.15</v>
      </c>
      <c r="I563" s="37">
        <v>-2.115268771097405</v>
      </c>
      <c r="J563" s="36">
        <v>4634415000</v>
      </c>
      <c r="K563" s="37">
        <v>45.572094859869047</v>
      </c>
      <c r="L563" s="37">
        <v>18.181818181818183</v>
      </c>
      <c r="M563" s="37">
        <v>42.78</v>
      </c>
      <c r="N563" s="38">
        <v>52.938839616880983</v>
      </c>
      <c r="O563" s="39">
        <v>643.64402612811136</v>
      </c>
      <c r="P563" s="38">
        <v>21.454800870937046</v>
      </c>
    </row>
    <row r="564" spans="1:16">
      <c r="A564" s="55" t="s">
        <v>238</v>
      </c>
      <c r="B564" s="55" t="s">
        <v>233</v>
      </c>
      <c r="C564" s="56">
        <v>7606887578</v>
      </c>
      <c r="D564" s="56">
        <v>2344397132</v>
      </c>
      <c r="E564" s="57">
        <v>34.642931796158557</v>
      </c>
      <c r="F564" s="57">
        <v>14.776904187135202</v>
      </c>
      <c r="G564" s="56">
        <v>735.54148399999997</v>
      </c>
      <c r="H564" s="57">
        <v>1.57</v>
      </c>
      <c r="I564" s="57">
        <v>-5.0907852836119094E-2</v>
      </c>
      <c r="J564" s="56">
        <v>-222958515</v>
      </c>
      <c r="K564" s="57">
        <v>-10.514947733662471</v>
      </c>
      <c r="L564" s="57">
        <v>17.061955695994257</v>
      </c>
      <c r="M564" s="57">
        <v>31.37</v>
      </c>
      <c r="N564" s="58">
        <v>51.785969540941842</v>
      </c>
      <c r="O564" s="59">
        <v>253.82441356854017</v>
      </c>
      <c r="P564" s="58">
        <v>8.4608137856180061</v>
      </c>
    </row>
    <row r="565" spans="1:16">
      <c r="A565" s="45" t="s">
        <v>516</v>
      </c>
      <c r="B565" s="45" t="s">
        <v>426</v>
      </c>
      <c r="C565" s="46">
        <v>7942743158</v>
      </c>
      <c r="D565" s="46">
        <v>2400000000</v>
      </c>
      <c r="E565" s="47">
        <v>21.509928122424189</v>
      </c>
      <c r="F565" s="47">
        <v>8.9624700510100794</v>
      </c>
      <c r="G565" s="46">
        <v>958.66017199999999</v>
      </c>
      <c r="H565" s="47">
        <v>1.94</v>
      </c>
      <c r="I565" s="47">
        <v>-0.13739826363079599</v>
      </c>
      <c r="J565" s="46">
        <v>-166416272</v>
      </c>
      <c r="K565" s="47">
        <v>-14.421666650482353</v>
      </c>
      <c r="L565" s="47">
        <v>16.666666666666668</v>
      </c>
      <c r="M565" s="47">
        <v>39.94</v>
      </c>
      <c r="N565" s="48">
        <v>23.96871921754645</v>
      </c>
      <c r="O565" s="49">
        <v>1.7143932940140161</v>
      </c>
      <c r="P565" s="48">
        <v>5.7146443133800538E-2</v>
      </c>
    </row>
    <row r="566" spans="1:16">
      <c r="A566" s="70" t="s">
        <v>174</v>
      </c>
      <c r="B566" s="70" t="s">
        <v>221</v>
      </c>
      <c r="C566" s="71">
        <v>14150616391</v>
      </c>
      <c r="D566" s="71">
        <v>2400156000</v>
      </c>
      <c r="E566" s="72">
        <v>15.406416946692262</v>
      </c>
      <c r="F566" s="72">
        <v>6.4189231644494198</v>
      </c>
      <c r="G566" s="71">
        <v>1653.7573420000001</v>
      </c>
      <c r="H566" s="72">
        <v>1.57</v>
      </c>
      <c r="I566" s="72">
        <v>6.0530630919346518E-2</v>
      </c>
      <c r="J566" s="71">
        <v>13770039</v>
      </c>
      <c r="K566" s="72">
        <v>174.30277430586798</v>
      </c>
      <c r="L566" s="72">
        <v>16.665583403745423</v>
      </c>
      <c r="M566" s="72">
        <v>68.900000000000006</v>
      </c>
      <c r="N566" s="73">
        <v>29.912930970065197</v>
      </c>
      <c r="O566" s="74">
        <v>2166.9148769799131</v>
      </c>
      <c r="P566" s="73">
        <v>72.230495899330435</v>
      </c>
    </row>
    <row r="567" spans="1:16">
      <c r="A567" s="70" t="s">
        <v>433</v>
      </c>
      <c r="B567" s="70" t="s">
        <v>221</v>
      </c>
      <c r="C567" s="71">
        <v>49231975000</v>
      </c>
      <c r="D567" s="71">
        <v>2415000000</v>
      </c>
      <c r="E567" s="72">
        <v>3.1141695993580325</v>
      </c>
      <c r="F567" s="72">
        <v>0.14327902458514066</v>
      </c>
      <c r="G567" s="71">
        <v>1289.753751</v>
      </c>
      <c r="H567" s="72">
        <v>9.9600000000000009</v>
      </c>
      <c r="I567" s="72">
        <v>9.9399422380276548E-2</v>
      </c>
      <c r="J567" s="71">
        <v>164632000</v>
      </c>
      <c r="K567" s="72">
        <v>132.02172117206862</v>
      </c>
      <c r="L567" s="72">
        <v>16.563146997929607</v>
      </c>
      <c r="M567" s="72">
        <v>53.4</v>
      </c>
      <c r="N567" s="73">
        <v>17.414725653682858</v>
      </c>
      <c r="O567" s="74">
        <v>1998.860010115947</v>
      </c>
      <c r="P567" s="73">
        <v>66.628667003864905</v>
      </c>
    </row>
    <row r="568" spans="1:16">
      <c r="A568" s="30" t="s">
        <v>243</v>
      </c>
      <c r="B568" s="30" t="s">
        <v>349</v>
      </c>
      <c r="C568" s="31">
        <v>126462671000</v>
      </c>
      <c r="D568" s="31">
        <v>2435345000</v>
      </c>
      <c r="E568" s="32">
        <v>1.368969667242586</v>
      </c>
      <c r="F568" s="32">
        <v>1.7566423690003188E-2</v>
      </c>
      <c r="G568" s="31">
        <v>888.70126800000003</v>
      </c>
      <c r="H568" s="32">
        <v>32.880000000000003</v>
      </c>
      <c r="I568" s="32">
        <v>-0.33258617325412132</v>
      </c>
      <c r="J568" s="31">
        <v>6206650000</v>
      </c>
      <c r="K568" s="32">
        <v>12.556055198859289</v>
      </c>
      <c r="L568" s="32">
        <v>16.424777598245832</v>
      </c>
      <c r="M568" s="32">
        <v>36.49</v>
      </c>
      <c r="N568" s="33">
        <v>53.061316617320827</v>
      </c>
      <c r="O568" s="34">
        <v>1642.1501557379697</v>
      </c>
      <c r="P568" s="33">
        <v>54.738338524598994</v>
      </c>
    </row>
    <row r="569" spans="1:16">
      <c r="A569" s="35" t="s">
        <v>531</v>
      </c>
      <c r="B569" s="35" t="s">
        <v>208</v>
      </c>
      <c r="C569" s="36">
        <v>83859863477</v>
      </c>
      <c r="D569" s="36">
        <v>2440108000</v>
      </c>
      <c r="E569" s="37">
        <v>11.071933379265239</v>
      </c>
      <c r="F569" s="37">
        <v>0.3490366750243854</v>
      </c>
      <c r="G569" s="36">
        <v>260.87328100000002</v>
      </c>
      <c r="H569" s="37">
        <v>13.85</v>
      </c>
      <c r="I569" s="37">
        <v>-0.68972828815773823</v>
      </c>
      <c r="J569" s="36">
        <v>-2588694314</v>
      </c>
      <c r="K569" s="37">
        <v>-12.253823801615535</v>
      </c>
      <c r="L569" s="37">
        <v>16.392717043671837</v>
      </c>
      <c r="M569" s="37">
        <v>10.69</v>
      </c>
      <c r="N569" s="38">
        <v>38.978784400761242</v>
      </c>
      <c r="O569" s="39">
        <v>1328.511130943416</v>
      </c>
      <c r="P569" s="38">
        <v>44.283704364780533</v>
      </c>
    </row>
    <row r="570" spans="1:16">
      <c r="A570" s="35" t="s">
        <v>484</v>
      </c>
      <c r="B570" s="35" t="s">
        <v>208</v>
      </c>
      <c r="C570" s="36">
        <v>18078434358</v>
      </c>
      <c r="D570" s="36">
        <v>2443750000</v>
      </c>
      <c r="E570" s="37">
        <v>6.8601166907778515</v>
      </c>
      <c r="F570" s="37">
        <v>0.46786814600360455</v>
      </c>
      <c r="G570" s="36">
        <v>846.39887099999999</v>
      </c>
      <c r="H570" s="37">
        <v>6.89</v>
      </c>
      <c r="I570" s="37">
        <v>-0.53491490634720762</v>
      </c>
      <c r="J570" s="36">
        <v>-565215489</v>
      </c>
      <c r="K570" s="37">
        <v>-25.941433462733716</v>
      </c>
      <c r="L570" s="37">
        <v>16.368286445012789</v>
      </c>
      <c r="M570" s="37">
        <v>34.630000000000003</v>
      </c>
      <c r="N570" s="38">
        <v>10.091855288331461</v>
      </c>
      <c r="O570" s="39">
        <v>171.42435925915663</v>
      </c>
      <c r="P570" s="38">
        <v>5.7141453086385541</v>
      </c>
    </row>
    <row r="571" spans="1:16">
      <c r="A571" s="25" t="s">
        <v>173</v>
      </c>
      <c r="B571" s="25" t="s">
        <v>353</v>
      </c>
      <c r="C571" s="26">
        <v>6576271825</v>
      </c>
      <c r="D571" s="26">
        <v>2450000000</v>
      </c>
      <c r="E571" s="27">
        <v>18.714736903199029</v>
      </c>
      <c r="F571" s="27">
        <v>7.6386681237547052</v>
      </c>
      <c r="G571" s="26">
        <v>1796.201816</v>
      </c>
      <c r="H571" s="27">
        <v>1.19</v>
      </c>
      <c r="I571" s="27">
        <v>-3.6854059118783145E-2</v>
      </c>
      <c r="J571" s="26">
        <v>-129905290</v>
      </c>
      <c r="K571" s="27">
        <v>-18.85989400431653</v>
      </c>
      <c r="L571" s="27">
        <v>16.326530612244898</v>
      </c>
      <c r="M571" s="27">
        <v>73.31</v>
      </c>
      <c r="N571" s="28">
        <v>47.580953396127846</v>
      </c>
      <c r="O571" s="29">
        <v>151.17946836934215</v>
      </c>
      <c r="P571" s="28">
        <v>5.0393156123114045</v>
      </c>
    </row>
    <row r="572" spans="1:16">
      <c r="A572" s="35" t="s">
        <v>538</v>
      </c>
      <c r="B572" s="35" t="s">
        <v>200</v>
      </c>
      <c r="C572" s="36">
        <v>12776501404</v>
      </c>
      <c r="D572" s="36">
        <v>2500000000</v>
      </c>
      <c r="E572" s="37">
        <v>18.220080350554344</v>
      </c>
      <c r="F572" s="37">
        <v>2.4293440467405794</v>
      </c>
      <c r="G572" s="36">
        <v>587.20383200000003</v>
      </c>
      <c r="H572" s="37">
        <v>3.74</v>
      </c>
      <c r="I572" s="37">
        <v>-0.26847258210951885</v>
      </c>
      <c r="J572" s="36">
        <v>-201213065</v>
      </c>
      <c r="K572" s="37">
        <v>-37.273921551764047</v>
      </c>
      <c r="L572" s="37">
        <v>16</v>
      </c>
      <c r="M572" s="37">
        <v>23.48</v>
      </c>
      <c r="N572" s="38">
        <v>34.57935142676601</v>
      </c>
      <c r="O572" s="39">
        <v>1435.3523050710953</v>
      </c>
      <c r="P572" s="38">
        <v>47.845076835703175</v>
      </c>
    </row>
    <row r="573" spans="1:16">
      <c r="A573" s="70" t="s">
        <v>736</v>
      </c>
      <c r="B573" s="70" t="s">
        <v>699</v>
      </c>
      <c r="C573" s="71">
        <v>7078013000</v>
      </c>
      <c r="D573" s="71">
        <v>2500000000</v>
      </c>
      <c r="E573" s="72">
        <v>66.630575105151379</v>
      </c>
      <c r="F573" s="72">
        <v>0.73180203300550661</v>
      </c>
      <c r="G573" s="71">
        <v>14.975438</v>
      </c>
      <c r="H573" s="72">
        <v>40.700000000000003</v>
      </c>
      <c r="I573" s="72">
        <v>-1.326277081197432</v>
      </c>
      <c r="J573" s="71">
        <v>562601000</v>
      </c>
      <c r="K573" s="72">
        <v>161.83760782508386</v>
      </c>
      <c r="L573" s="72">
        <v>16</v>
      </c>
      <c r="M573" s="72">
        <v>0.59</v>
      </c>
      <c r="N573" s="73">
        <v>0</v>
      </c>
      <c r="O573" s="74">
        <v>269.0126252946722</v>
      </c>
      <c r="P573" s="73">
        <v>8.9670875098224077</v>
      </c>
    </row>
    <row r="574" spans="1:16">
      <c r="A574" s="60" t="s">
        <v>741</v>
      </c>
      <c r="B574" s="60" t="s">
        <v>374</v>
      </c>
      <c r="C574" s="61">
        <v>22456783000</v>
      </c>
      <c r="D574" s="61">
        <v>2500000000</v>
      </c>
      <c r="E574" s="62">
        <v>5.1446680660163802</v>
      </c>
      <c r="F574" s="62">
        <v>0.34297787106775868</v>
      </c>
      <c r="G574" s="61">
        <v>1246.060845</v>
      </c>
      <c r="H574" s="62">
        <v>6.24</v>
      </c>
      <c r="I574" s="62">
        <v>-0.98632401387067237</v>
      </c>
      <c r="J574" s="61">
        <v>0</v>
      </c>
      <c r="K574" s="62">
        <v>0</v>
      </c>
      <c r="L574" s="62">
        <v>16</v>
      </c>
      <c r="M574" s="62">
        <v>49.84</v>
      </c>
      <c r="N574" s="63">
        <v>404.10131576931047</v>
      </c>
      <c r="O574" s="64">
        <v>723.6716694178549</v>
      </c>
      <c r="P574" s="63">
        <v>24.122388980595165</v>
      </c>
    </row>
    <row r="575" spans="1:16">
      <c r="A575" s="40" t="s">
        <v>264</v>
      </c>
      <c r="B575" s="40" t="s">
        <v>255</v>
      </c>
      <c r="C575" s="41">
        <v>67920029000</v>
      </c>
      <c r="D575" s="41">
        <v>2534400000</v>
      </c>
      <c r="E575" s="42">
        <v>1.6381034164660175</v>
      </c>
      <c r="F575" s="42">
        <v>3.2317381164496874E-2</v>
      </c>
      <c r="G575" s="41">
        <v>1217.3403820000001</v>
      </c>
      <c r="H575" s="42">
        <v>20.059999999999999</v>
      </c>
      <c r="I575" s="42">
        <v>8.6118344055201135E-2</v>
      </c>
      <c r="J575" s="41">
        <v>305660000</v>
      </c>
      <c r="K575" s="42">
        <v>165.83131584113067</v>
      </c>
      <c r="L575" s="42">
        <v>15.782828282828282</v>
      </c>
      <c r="M575" s="42">
        <v>48.03</v>
      </c>
      <c r="N575" s="43">
        <v>58.798176691493062</v>
      </c>
      <c r="O575" s="44">
        <v>1287.4081252276801</v>
      </c>
      <c r="P575" s="43">
        <v>42.913604174256001</v>
      </c>
    </row>
    <row r="576" spans="1:16">
      <c r="A576" s="30" t="s">
        <v>252</v>
      </c>
      <c r="B576" s="30" t="s">
        <v>349</v>
      </c>
      <c r="C576" s="31">
        <v>714571000000</v>
      </c>
      <c r="D576" s="31">
        <v>2536000000</v>
      </c>
      <c r="E576" s="32">
        <v>0.27860213921955729</v>
      </c>
      <c r="F576" s="32">
        <v>5.0860596159663313E-4</v>
      </c>
      <c r="G576" s="31">
        <v>667.62948400000005</v>
      </c>
      <c r="H576" s="32">
        <v>215.1</v>
      </c>
      <c r="I576" s="32">
        <v>4.0659167803335663</v>
      </c>
      <c r="J576" s="31">
        <v>2084000000</v>
      </c>
      <c r="K576" s="32">
        <v>262.84836852207292</v>
      </c>
      <c r="L576" s="32">
        <v>15.772870662460567</v>
      </c>
      <c r="M576" s="32">
        <v>26.32</v>
      </c>
      <c r="N576" s="33">
        <v>80.097979008971549</v>
      </c>
      <c r="O576" s="34">
        <v>2407.2607906219114</v>
      </c>
      <c r="P576" s="33">
        <v>80.242026354063711</v>
      </c>
    </row>
    <row r="577" spans="1:16">
      <c r="A577" s="35" t="s">
        <v>446</v>
      </c>
      <c r="B577" s="35" t="s">
        <v>208</v>
      </c>
      <c r="C577" s="36">
        <v>54701388025</v>
      </c>
      <c r="D577" s="36">
        <v>2600000000</v>
      </c>
      <c r="E577" s="37">
        <v>2.5973310864687882</v>
      </c>
      <c r="F577" s="37">
        <v>2.6288776178833888E-2</v>
      </c>
      <c r="G577" s="36">
        <v>387.97063400000002</v>
      </c>
      <c r="H577" s="37">
        <v>39.700000000000003</v>
      </c>
      <c r="I577" s="37">
        <v>1.3848140677553857</v>
      </c>
      <c r="J577" s="36">
        <v>3203485026</v>
      </c>
      <c r="K577" s="37">
        <v>30.841411524674939</v>
      </c>
      <c r="L577" s="37">
        <v>15.384615384615385</v>
      </c>
      <c r="M577" s="37">
        <v>14.92</v>
      </c>
      <c r="N577" s="38">
        <v>65.787100536891458</v>
      </c>
      <c r="O577" s="39">
        <v>3000</v>
      </c>
      <c r="P577" s="38">
        <v>100</v>
      </c>
    </row>
    <row r="578" spans="1:16">
      <c r="A578" s="30" t="s">
        <v>253</v>
      </c>
      <c r="B578" s="30" t="s">
        <v>349</v>
      </c>
      <c r="C578" s="31">
        <v>90551503000</v>
      </c>
      <c r="D578" s="31">
        <v>2616996000</v>
      </c>
      <c r="E578" s="32">
        <v>1.9645084035781069</v>
      </c>
      <c r="F578" s="32">
        <v>3.5746336340600093E-2</v>
      </c>
      <c r="G578" s="31">
        <v>934.14203199999997</v>
      </c>
      <c r="H578" s="32">
        <v>21.8</v>
      </c>
      <c r="I578" s="32">
        <v>0.18346683544909936</v>
      </c>
      <c r="J578" s="31">
        <v>545713000</v>
      </c>
      <c r="K578" s="32">
        <v>100.70662784284046</v>
      </c>
      <c r="L578" s="32">
        <v>15.284700473367174</v>
      </c>
      <c r="M578" s="32">
        <v>35.69</v>
      </c>
      <c r="N578" s="33">
        <v>47.458381006113314</v>
      </c>
      <c r="O578" s="34">
        <v>1765.93931858069</v>
      </c>
      <c r="P578" s="33">
        <v>58.864643952689669</v>
      </c>
    </row>
    <row r="579" spans="1:16">
      <c r="A579" s="25" t="s">
        <v>359</v>
      </c>
      <c r="B579" s="25" t="s">
        <v>376</v>
      </c>
      <c r="C579" s="26">
        <v>10008596677</v>
      </c>
      <c r="D579" s="26">
        <v>2640000000</v>
      </c>
      <c r="E579" s="27">
        <v>10.487350095390839</v>
      </c>
      <c r="F579" s="27">
        <v>1.3241603655796514</v>
      </c>
      <c r="G579" s="26">
        <v>1242.5161049999999</v>
      </c>
      <c r="H579" s="27">
        <v>3.07</v>
      </c>
      <c r="I579" s="27">
        <v>-9.6328483174441981E-2</v>
      </c>
      <c r="J579" s="26">
        <v>-490022606</v>
      </c>
      <c r="K579" s="27">
        <v>-16.162519653225957</v>
      </c>
      <c r="L579" s="27">
        <v>15.151515151515152</v>
      </c>
      <c r="M579" s="27">
        <v>47.06</v>
      </c>
      <c r="N579" s="28">
        <v>52.74028793581472</v>
      </c>
      <c r="O579" s="29">
        <v>171.83458906389535</v>
      </c>
      <c r="P579" s="28">
        <v>5.7278196354631783</v>
      </c>
    </row>
    <row r="580" spans="1:16">
      <c r="A580" s="25" t="s">
        <v>345</v>
      </c>
      <c r="B580" s="25" t="s">
        <v>376</v>
      </c>
      <c r="C580" s="26">
        <v>16202777314</v>
      </c>
      <c r="D580" s="26">
        <v>2650000000</v>
      </c>
      <c r="E580" s="27">
        <v>6.1814420129742285</v>
      </c>
      <c r="F580" s="27">
        <v>0.33323137536249209</v>
      </c>
      <c r="G580" s="26">
        <v>846.06924800000002</v>
      </c>
      <c r="H580" s="27">
        <v>7.65</v>
      </c>
      <c r="I580" s="27">
        <v>-0.33370734271666969</v>
      </c>
      <c r="J580" s="26">
        <v>51151779</v>
      </c>
      <c r="K580" s="27">
        <v>362.64623367253756</v>
      </c>
      <c r="L580" s="27">
        <v>15.09433962264151</v>
      </c>
      <c r="M580" s="27">
        <v>31.92</v>
      </c>
      <c r="N580" s="28">
        <v>51.941410134350868</v>
      </c>
      <c r="O580" s="29">
        <v>116.7948507030918</v>
      </c>
      <c r="P580" s="28">
        <v>3.8931616901030597</v>
      </c>
    </row>
    <row r="581" spans="1:16">
      <c r="A581" s="55" t="s">
        <v>235</v>
      </c>
      <c r="B581" s="55" t="s">
        <v>233</v>
      </c>
      <c r="C581" s="56">
        <v>83438856000</v>
      </c>
      <c r="D581" s="56">
        <v>2798079000</v>
      </c>
      <c r="E581" s="57">
        <v>0.61654506005386622</v>
      </c>
      <c r="F581" s="57">
        <v>2.8249466319015433E-3</v>
      </c>
      <c r="G581" s="56">
        <v>821.38268200000005</v>
      </c>
      <c r="H581" s="57">
        <v>79</v>
      </c>
      <c r="I581" s="57">
        <v>-2.189242164045794</v>
      </c>
      <c r="J581" s="56">
        <v>5300546000</v>
      </c>
      <c r="K581" s="57">
        <v>41.17503404366267</v>
      </c>
      <c r="L581" s="57">
        <v>14.295522034938971</v>
      </c>
      <c r="M581" s="57">
        <v>29.35</v>
      </c>
      <c r="N581" s="58">
        <v>55.277235208106767</v>
      </c>
      <c r="O581" s="59">
        <v>1337.2137180929303</v>
      </c>
      <c r="P581" s="58">
        <v>44.573790603097677</v>
      </c>
    </row>
    <row r="582" spans="1:16">
      <c r="A582" s="60" t="s">
        <v>748</v>
      </c>
      <c r="B582" s="60" t="s">
        <v>374</v>
      </c>
      <c r="C582" s="61">
        <v>47208439000</v>
      </c>
      <c r="D582" s="61">
        <v>2800000000</v>
      </c>
      <c r="E582" s="62">
        <v>3.1615753763357537</v>
      </c>
      <c r="F582" s="62">
        <v>0.10264855117973226</v>
      </c>
      <c r="G582" s="61">
        <v>1153.5045090000001</v>
      </c>
      <c r="H582" s="62">
        <v>10.97</v>
      </c>
      <c r="I582" s="62">
        <v>-6.7691489165200736E-2</v>
      </c>
      <c r="J582" s="61">
        <v>0</v>
      </c>
      <c r="K582" s="62">
        <v>0</v>
      </c>
      <c r="L582" s="62">
        <v>14.285714285714286</v>
      </c>
      <c r="M582" s="62">
        <v>41.19</v>
      </c>
      <c r="N582" s="63">
        <v>0</v>
      </c>
      <c r="O582" s="64">
        <v>605.70434371457009</v>
      </c>
      <c r="P582" s="63">
        <v>20.190144790485668</v>
      </c>
    </row>
    <row r="583" spans="1:16">
      <c r="A583" s="55" t="s">
        <v>529</v>
      </c>
      <c r="B583" s="55" t="s">
        <v>233</v>
      </c>
      <c r="C583" s="56">
        <v>11202226165</v>
      </c>
      <c r="D583" s="56">
        <v>2876530554</v>
      </c>
      <c r="E583" s="57">
        <v>10.405921171234283</v>
      </c>
      <c r="F583" s="57">
        <v>0.72350499853124683</v>
      </c>
      <c r="G583" s="56">
        <v>750.95738100000005</v>
      </c>
      <c r="H583" s="57">
        <v>5.12</v>
      </c>
      <c r="I583" s="57">
        <v>2.6981215463908192E-2</v>
      </c>
      <c r="J583" s="56">
        <v>-880002369</v>
      </c>
      <c r="K583" s="57">
        <v>-16.343879603805931</v>
      </c>
      <c r="L583" s="57">
        <v>13.905640579543798</v>
      </c>
      <c r="M583" s="57">
        <v>26.1</v>
      </c>
      <c r="N583" s="58">
        <v>16.513505940247303</v>
      </c>
      <c r="O583" s="59">
        <v>669.19147856058248</v>
      </c>
      <c r="P583" s="58">
        <v>22.306382618686083</v>
      </c>
    </row>
    <row r="584" spans="1:16">
      <c r="A584" s="35" t="s">
        <v>205</v>
      </c>
      <c r="B584" s="35" t="s">
        <v>200</v>
      </c>
      <c r="C584" s="36">
        <v>141356914000</v>
      </c>
      <c r="D584" s="36">
        <v>2900000000</v>
      </c>
      <c r="E584" s="37">
        <v>4.9382423412799525</v>
      </c>
      <c r="F584" s="37">
        <v>3.1534114567560362E-2</v>
      </c>
      <c r="G584" s="36">
        <v>147.02876900000001</v>
      </c>
      <c r="H584" s="37">
        <v>55.2</v>
      </c>
      <c r="I584" s="37">
        <v>0.18584908030262426</v>
      </c>
      <c r="J584" s="36">
        <v>1502626000</v>
      </c>
      <c r="K584" s="37">
        <v>104.21754980946689</v>
      </c>
      <c r="L584" s="37">
        <v>13.793103448275861</v>
      </c>
      <c r="M584" s="37">
        <v>5.0599999999999996</v>
      </c>
      <c r="N584" s="38">
        <v>42.073912866682321</v>
      </c>
      <c r="O584" s="39">
        <v>2028.1393068658026</v>
      </c>
      <c r="P584" s="38">
        <v>67.604643562193417</v>
      </c>
    </row>
    <row r="585" spans="1:16">
      <c r="A585" s="35" t="s">
        <v>299</v>
      </c>
      <c r="B585" s="35" t="s">
        <v>208</v>
      </c>
      <c r="C585" s="36">
        <v>15218561138</v>
      </c>
      <c r="D585" s="36">
        <v>2950000000</v>
      </c>
      <c r="E585" s="37">
        <v>3.1744444523805555</v>
      </c>
      <c r="F585" s="37">
        <v>3.260857167314387E-2</v>
      </c>
      <c r="G585" s="36">
        <v>371.95620600000001</v>
      </c>
      <c r="H585" s="37">
        <v>33.9</v>
      </c>
      <c r="I585" s="37">
        <v>-0.83987748195857381</v>
      </c>
      <c r="J585" s="36">
        <v>1787902943</v>
      </c>
      <c r="K585" s="37">
        <v>54.449264363675248</v>
      </c>
      <c r="L585" s="37">
        <v>13.559322033898304</v>
      </c>
      <c r="M585" s="37">
        <v>12.6</v>
      </c>
      <c r="N585" s="38">
        <v>45.204108315085591</v>
      </c>
      <c r="O585" s="39">
        <v>343.0421731574134</v>
      </c>
      <c r="P585" s="38">
        <v>11.434739105247113</v>
      </c>
    </row>
    <row r="586" spans="1:16">
      <c r="A586" s="55" t="s">
        <v>463</v>
      </c>
      <c r="B586" s="55" t="s">
        <v>233</v>
      </c>
      <c r="C586" s="56">
        <v>40334782642</v>
      </c>
      <c r="D586" s="56">
        <v>3000000000</v>
      </c>
      <c r="E586" s="57">
        <v>12.435351715270238</v>
      </c>
      <c r="F586" s="57">
        <v>0.94853941382686791</v>
      </c>
      <c r="G586" s="56">
        <v>808.37745500000005</v>
      </c>
      <c r="H586" s="57">
        <v>3.98</v>
      </c>
      <c r="I586" s="57">
        <v>1.6399444363933036E-2</v>
      </c>
      <c r="J586" s="56">
        <v>-4574215000</v>
      </c>
      <c r="K586" s="57">
        <v>-2.8660655434866968</v>
      </c>
      <c r="L586" s="57">
        <v>13.333333333333334</v>
      </c>
      <c r="M586" s="57">
        <v>26.94</v>
      </c>
      <c r="N586" s="58">
        <v>34.170746035762861</v>
      </c>
      <c r="O586" s="59">
        <v>914.16708846103529</v>
      </c>
      <c r="P586" s="58">
        <v>30.472236282034508</v>
      </c>
    </row>
    <row r="587" spans="1:16">
      <c r="A587" s="40" t="s">
        <v>671</v>
      </c>
      <c r="B587" s="40" t="s">
        <v>255</v>
      </c>
      <c r="C587" s="41">
        <v>4839967141</v>
      </c>
      <c r="D587" s="41">
        <v>3016276170</v>
      </c>
      <c r="E587" s="42">
        <v>19.202033446521998</v>
      </c>
      <c r="F587" s="42">
        <v>2.8044665327402591</v>
      </c>
      <c r="G587" s="41">
        <v>955.68482200000005</v>
      </c>
      <c r="H587" s="42">
        <v>2.1800000000000002</v>
      </c>
      <c r="I587" s="42">
        <v>-3.5057122654388539E-2</v>
      </c>
      <c r="J587" s="41">
        <v>99081839</v>
      </c>
      <c r="K587" s="42">
        <v>69.10395461069308</v>
      </c>
      <c r="L587" s="42">
        <v>13.26138514697081</v>
      </c>
      <c r="M587" s="42">
        <v>31.68</v>
      </c>
      <c r="N587" s="43">
        <v>0</v>
      </c>
      <c r="O587" s="44">
        <v>183.796319830187</v>
      </c>
      <c r="P587" s="43">
        <v>6.126543994339567</v>
      </c>
    </row>
    <row r="588" spans="1:16">
      <c r="A588" s="30" t="s">
        <v>254</v>
      </c>
      <c r="B588" s="30" t="s">
        <v>349</v>
      </c>
      <c r="C588" s="31">
        <v>257153289000</v>
      </c>
      <c r="D588" s="31">
        <v>3063214000</v>
      </c>
      <c r="E588" s="32">
        <v>0.70582956307199551</v>
      </c>
      <c r="F588" s="32">
        <v>6.0637167974895469E-3</v>
      </c>
      <c r="G588" s="31">
        <v>1450.4123199999999</v>
      </c>
      <c r="H588" s="32">
        <v>39.08</v>
      </c>
      <c r="I588" s="32">
        <v>-0.80671384652507072</v>
      </c>
      <c r="J588" s="31">
        <v>1446830000</v>
      </c>
      <c r="K588" s="32">
        <v>80.453219797764774</v>
      </c>
      <c r="L588" s="32">
        <v>13.058180068385688</v>
      </c>
      <c r="M588" s="32">
        <v>47.34</v>
      </c>
      <c r="N588" s="33">
        <v>46.868671924932023</v>
      </c>
      <c r="O588" s="34">
        <v>461.87490853284214</v>
      </c>
      <c r="P588" s="33">
        <v>15.395830284428071</v>
      </c>
    </row>
    <row r="589" spans="1:16">
      <c r="A589" s="75" t="s">
        <v>676</v>
      </c>
      <c r="B589" s="75" t="s">
        <v>350</v>
      </c>
      <c r="C589" s="76">
        <v>48672074000</v>
      </c>
      <c r="D589" s="76">
        <v>3202500000</v>
      </c>
      <c r="E589" s="77">
        <v>0.83036442242849429</v>
      </c>
      <c r="F589" s="77">
        <v>5.0840453838361223E-3</v>
      </c>
      <c r="G589" s="76">
        <v>948.26043000000004</v>
      </c>
      <c r="H589" s="77">
        <v>50.8</v>
      </c>
      <c r="I589" s="77">
        <v>0.66078202173841305</v>
      </c>
      <c r="J589" s="76">
        <v>1608957000</v>
      </c>
      <c r="K589" s="77">
        <v>101.51141391597164</v>
      </c>
      <c r="L589" s="77">
        <v>12.490241998438719</v>
      </c>
      <c r="M589" s="77">
        <v>29.61</v>
      </c>
      <c r="N589" s="78">
        <v>17.454888016732728</v>
      </c>
      <c r="O589" s="79">
        <v>1597.9671318072842</v>
      </c>
      <c r="P589" s="78">
        <v>53.265571060242806</v>
      </c>
    </row>
    <row r="590" spans="1:16">
      <c r="A590" s="70" t="s">
        <v>318</v>
      </c>
      <c r="B590" s="70" t="s">
        <v>221</v>
      </c>
      <c r="C590" s="71">
        <v>30085753929</v>
      </c>
      <c r="D590" s="71">
        <v>3250000000</v>
      </c>
      <c r="E590" s="72">
        <v>20.724626192507948</v>
      </c>
      <c r="F590" s="72">
        <v>3.1884040296166072</v>
      </c>
      <c r="G590" s="71">
        <v>797.71454900000003</v>
      </c>
      <c r="H590" s="72">
        <v>2.42</v>
      </c>
      <c r="I590" s="72">
        <v>-3.0081493614462666E-2</v>
      </c>
      <c r="J590" s="71">
        <v>-805930697</v>
      </c>
      <c r="K590" s="72">
        <v>-8.0652096069744328</v>
      </c>
      <c r="L590" s="72">
        <v>12.307692307692308</v>
      </c>
      <c r="M590" s="72">
        <v>24.54</v>
      </c>
      <c r="N590" s="73">
        <v>24.534759882572583</v>
      </c>
      <c r="O590" s="74">
        <v>399.00148775934105</v>
      </c>
      <c r="P590" s="73">
        <v>13.300049591978034</v>
      </c>
    </row>
    <row r="591" spans="1:16">
      <c r="A591" s="70" t="s">
        <v>28</v>
      </c>
      <c r="B591" s="70" t="s">
        <v>221</v>
      </c>
      <c r="C591" s="71">
        <v>27193874502</v>
      </c>
      <c r="D591" s="71">
        <v>3450000000</v>
      </c>
      <c r="E591" s="72">
        <v>22.803483003994028</v>
      </c>
      <c r="F591" s="72">
        <v>6.609705218548994</v>
      </c>
      <c r="G591" s="71">
        <v>923.53386499999999</v>
      </c>
      <c r="H591" s="72">
        <v>1.9</v>
      </c>
      <c r="I591" s="72">
        <v>-2.7565194016152757E-2</v>
      </c>
      <c r="J591" s="71">
        <v>171341389</v>
      </c>
      <c r="K591" s="72">
        <v>20.135240061582554</v>
      </c>
      <c r="L591" s="72">
        <v>11.594202898550725</v>
      </c>
      <c r="M591" s="72">
        <v>26.76</v>
      </c>
      <c r="N591" s="73">
        <v>20.565682265413518</v>
      </c>
      <c r="O591" s="74">
        <v>864.59688170791856</v>
      </c>
      <c r="P591" s="73">
        <v>28.81989605693062</v>
      </c>
    </row>
    <row r="592" spans="1:16">
      <c r="A592" s="35" t="s">
        <v>239</v>
      </c>
      <c r="B592" s="35" t="s">
        <v>745</v>
      </c>
      <c r="C592" s="36">
        <v>243598033000</v>
      </c>
      <c r="D592" s="36">
        <v>3500000000</v>
      </c>
      <c r="E592" s="37">
        <v>1.6631698520527258</v>
      </c>
      <c r="F592" s="37">
        <v>9.5038277260155769E-3</v>
      </c>
      <c r="G592" s="36">
        <v>463.44384700000001</v>
      </c>
      <c r="H592" s="37">
        <v>51.9</v>
      </c>
      <c r="I592" s="37">
        <v>-1.1217547373068513</v>
      </c>
      <c r="J592" s="36">
        <v>10457008000</v>
      </c>
      <c r="K592" s="37">
        <v>16.735188497512866</v>
      </c>
      <c r="L592" s="37">
        <v>11.428571428571429</v>
      </c>
      <c r="M592" s="37">
        <v>13.24</v>
      </c>
      <c r="N592" s="38">
        <v>59.499713511362124</v>
      </c>
      <c r="O592" s="39">
        <v>371.2667154532092</v>
      </c>
      <c r="P592" s="38">
        <v>12.37555718177364</v>
      </c>
    </row>
    <row r="593" spans="1:16">
      <c r="A593" s="45" t="s">
        <v>191</v>
      </c>
      <c r="B593" s="45" t="s">
        <v>375</v>
      </c>
      <c r="C593" s="46">
        <v>164435643000</v>
      </c>
      <c r="D593" s="46">
        <v>3509100000</v>
      </c>
      <c r="E593" s="47">
        <v>0.83562302251498621</v>
      </c>
      <c r="F593" s="47">
        <v>3.1750706164543089E-3</v>
      </c>
      <c r="G593" s="46">
        <v>620.28678500000001</v>
      </c>
      <c r="H593" s="47">
        <v>77.2</v>
      </c>
      <c r="I593" s="47">
        <v>-1.0169025513778251</v>
      </c>
      <c r="J593" s="46">
        <v>5498818000</v>
      </c>
      <c r="K593" s="47">
        <v>47.861649539955678</v>
      </c>
      <c r="L593" s="47">
        <v>11.398934199652333</v>
      </c>
      <c r="M593" s="47">
        <v>17.670000000000002</v>
      </c>
      <c r="N593" s="48">
        <v>64.142292396100544</v>
      </c>
      <c r="O593" s="49">
        <v>688.17451181839465</v>
      </c>
      <c r="P593" s="48">
        <v>22.939150393946488</v>
      </c>
    </row>
    <row r="594" spans="1:16">
      <c r="A594" s="70" t="s">
        <v>232</v>
      </c>
      <c r="B594" s="70" t="s">
        <v>221</v>
      </c>
      <c r="C594" s="71">
        <v>145246137000</v>
      </c>
      <c r="D594" s="71">
        <v>3800000000</v>
      </c>
      <c r="E594" s="72">
        <v>1.1199113746934521</v>
      </c>
      <c r="F594" s="72">
        <v>1.5511237876640611E-2</v>
      </c>
      <c r="G594" s="71">
        <v>1837.418021</v>
      </c>
      <c r="H594" s="72">
        <v>19.440000000000001</v>
      </c>
      <c r="I594" s="72">
        <v>0.20112342373763425</v>
      </c>
      <c r="J594" s="71">
        <v>1670697000</v>
      </c>
      <c r="K594" s="72">
        <v>43.215496286879066</v>
      </c>
      <c r="L594" s="72">
        <v>10.526315789473685</v>
      </c>
      <c r="M594" s="72">
        <v>48.35</v>
      </c>
      <c r="N594" s="73">
        <v>58.815192354201898</v>
      </c>
      <c r="O594" s="74">
        <v>440.62870587791866</v>
      </c>
      <c r="P594" s="73">
        <v>14.687623529263956</v>
      </c>
    </row>
    <row r="595" spans="1:16">
      <c r="A595" s="70" t="s">
        <v>231</v>
      </c>
      <c r="B595" s="70" t="s">
        <v>221</v>
      </c>
      <c r="C595" s="71">
        <v>63039967565</v>
      </c>
      <c r="D595" s="71">
        <v>3840000000</v>
      </c>
      <c r="E595" s="72">
        <v>10.863934865061236</v>
      </c>
      <c r="F595" s="72">
        <v>0.70728742611075757</v>
      </c>
      <c r="G595" s="71">
        <v>792.09881199999995</v>
      </c>
      <c r="H595" s="72">
        <v>4.6500000000000004</v>
      </c>
      <c r="I595" s="72">
        <v>-0.12415432048650478</v>
      </c>
      <c r="J595" s="71">
        <v>1583012802</v>
      </c>
      <c r="K595" s="72">
        <v>9.7030169184948889</v>
      </c>
      <c r="L595" s="72">
        <v>10.416666666666666</v>
      </c>
      <c r="M595" s="72">
        <v>20.62</v>
      </c>
      <c r="N595" s="73">
        <v>29.52643017938497</v>
      </c>
      <c r="O595" s="74">
        <v>1698.8993606282932</v>
      </c>
      <c r="P595" s="73">
        <v>56.629978687609771</v>
      </c>
    </row>
    <row r="596" spans="1:16">
      <c r="A596" s="40" t="s">
        <v>265</v>
      </c>
      <c r="B596" s="40" t="s">
        <v>255</v>
      </c>
      <c r="C596" s="41">
        <v>33650224000</v>
      </c>
      <c r="D596" s="41">
        <v>3885000000</v>
      </c>
      <c r="E596" s="42">
        <v>3.1035917032691667</v>
      </c>
      <c r="F596" s="42">
        <v>7.9886530328678679E-2</v>
      </c>
      <c r="G596" s="41">
        <v>1198.914348</v>
      </c>
      <c r="H596" s="42">
        <v>10.75</v>
      </c>
      <c r="I596" s="42">
        <v>-0.35776023686960201</v>
      </c>
      <c r="J596" s="41">
        <v>617790000</v>
      </c>
      <c r="K596" s="42">
        <v>62.885446510950324</v>
      </c>
      <c r="L596" s="42">
        <v>10.296010296010296</v>
      </c>
      <c r="M596" s="42">
        <v>30.86</v>
      </c>
      <c r="N596" s="43">
        <v>54.813732514189361</v>
      </c>
      <c r="O596" s="44">
        <v>1297.2765989296645</v>
      </c>
      <c r="P596" s="43">
        <v>43.242553297655483</v>
      </c>
    </row>
    <row r="597" spans="1:16">
      <c r="A597" s="70" t="s">
        <v>230</v>
      </c>
      <c r="B597" s="70" t="s">
        <v>221</v>
      </c>
      <c r="C597" s="71">
        <v>35563376411</v>
      </c>
      <c r="D597" s="71">
        <v>3900000000</v>
      </c>
      <c r="E597" s="72">
        <v>9.1977493107436619</v>
      </c>
      <c r="F597" s="72">
        <v>1.1791986295825208</v>
      </c>
      <c r="G597" s="71">
        <v>1726.023676</v>
      </c>
      <c r="H597" s="72">
        <v>2.52</v>
      </c>
      <c r="I597" s="72">
        <v>-4.5986380766815937E-2</v>
      </c>
      <c r="J597" s="71">
        <v>86736503</v>
      </c>
      <c r="K597" s="72">
        <v>89.92753604557933</v>
      </c>
      <c r="L597" s="72">
        <v>10.256410256410257</v>
      </c>
      <c r="M597" s="72">
        <v>44.25</v>
      </c>
      <c r="N597" s="73">
        <v>27.065497326170942</v>
      </c>
      <c r="O597" s="74">
        <v>303.4140422959087</v>
      </c>
      <c r="P597" s="73">
        <v>10.113801409863623</v>
      </c>
    </row>
    <row r="598" spans="1:16">
      <c r="A598" s="70" t="s">
        <v>124</v>
      </c>
      <c r="B598" s="70" t="s">
        <v>221</v>
      </c>
      <c r="C598" s="71">
        <v>25119375153</v>
      </c>
      <c r="D598" s="71">
        <v>4000000000</v>
      </c>
      <c r="E598" s="72">
        <v>15.630666116467218</v>
      </c>
      <c r="F598" s="72">
        <v>3.9076665291168045</v>
      </c>
      <c r="G598" s="71">
        <v>1390.9996160000001</v>
      </c>
      <c r="H598" s="72">
        <v>1.84</v>
      </c>
      <c r="I598" s="72">
        <v>-8.4617507796520108E-2</v>
      </c>
      <c r="J598" s="71">
        <v>72975866</v>
      </c>
      <c r="K598" s="72">
        <v>54.812641757481849</v>
      </c>
      <c r="L598" s="72">
        <v>10</v>
      </c>
      <c r="M598" s="72">
        <v>34.770000000000003</v>
      </c>
      <c r="N598" s="73">
        <v>36.852657403320535</v>
      </c>
      <c r="O598" s="74">
        <v>414.91289906595392</v>
      </c>
      <c r="P598" s="73">
        <v>13.830429968865131</v>
      </c>
    </row>
    <row r="599" spans="1:16">
      <c r="A599" s="70" t="s">
        <v>137</v>
      </c>
      <c r="B599" s="70" t="s">
        <v>221</v>
      </c>
      <c r="C599" s="71">
        <v>52477720474</v>
      </c>
      <c r="D599" s="71">
        <v>4000000000</v>
      </c>
      <c r="E599" s="72">
        <v>5.2170719288140965</v>
      </c>
      <c r="F599" s="72">
        <v>0.43475599406784138</v>
      </c>
      <c r="G599" s="71">
        <v>2366.5207919999998</v>
      </c>
      <c r="H599" s="72">
        <v>3.24</v>
      </c>
      <c r="I599" s="72">
        <v>-8.7075377827070533E-3</v>
      </c>
      <c r="J599" s="71">
        <v>557366146</v>
      </c>
      <c r="K599" s="72">
        <v>21.529832922432284</v>
      </c>
      <c r="L599" s="72">
        <v>10</v>
      </c>
      <c r="M599" s="72">
        <v>59.16</v>
      </c>
      <c r="N599" s="73">
        <v>25.984572626139563</v>
      </c>
      <c r="O599" s="74">
        <v>262.92675565728246</v>
      </c>
      <c r="P599" s="73">
        <v>8.7642251885760825</v>
      </c>
    </row>
    <row r="600" spans="1:16">
      <c r="A600" s="60" t="s">
        <v>708</v>
      </c>
      <c r="B600" s="60" t="s">
        <v>374</v>
      </c>
      <c r="C600" s="61">
        <v>453087703000</v>
      </c>
      <c r="D600" s="61">
        <v>4200000000</v>
      </c>
      <c r="E600" s="62">
        <v>0.51845153458025073</v>
      </c>
      <c r="F600" s="62">
        <v>9.4229650050936151E-4</v>
      </c>
      <c r="G600" s="61">
        <v>587.28230399999995</v>
      </c>
      <c r="H600" s="62">
        <v>131.4</v>
      </c>
      <c r="I600" s="62">
        <v>0.76926179106436621</v>
      </c>
      <c r="J600" s="61">
        <v>0</v>
      </c>
      <c r="K600" s="62">
        <v>0</v>
      </c>
      <c r="L600" s="62">
        <v>9.5238095238095237</v>
      </c>
      <c r="M600" s="62">
        <v>13.98</v>
      </c>
      <c r="N600" s="63">
        <v>558.75548580426141</v>
      </c>
      <c r="O600" s="64">
        <v>990.69439814349221</v>
      </c>
      <c r="P600" s="63">
        <v>33.023146604783072</v>
      </c>
    </row>
    <row r="601" spans="1:16">
      <c r="A601" s="106" t="s">
        <v>692</v>
      </c>
      <c r="B601" s="106" t="s">
        <v>693</v>
      </c>
      <c r="C601" s="107">
        <v>3482014185</v>
      </c>
      <c r="D601" s="107">
        <v>4364569202</v>
      </c>
      <c r="E601" s="108">
        <v>14.979907612169423</v>
      </c>
      <c r="F601" s="108">
        <v>2.1722542927702517</v>
      </c>
      <c r="G601" s="107">
        <v>1335.1741139999999</v>
      </c>
      <c r="H601" s="108">
        <v>2</v>
      </c>
      <c r="I601" s="108">
        <v>6.9377059180697476E-2</v>
      </c>
      <c r="J601" s="107">
        <v>-146085600</v>
      </c>
      <c r="K601" s="108">
        <v>-47.2053326200529</v>
      </c>
      <c r="L601" s="108">
        <v>9.164707477125253</v>
      </c>
      <c r="M601" s="108">
        <v>30.59</v>
      </c>
      <c r="N601" s="109">
        <v>99.461073524745089</v>
      </c>
      <c r="O601" s="110">
        <v>1739.2653154617674</v>
      </c>
      <c r="P601" s="109">
        <v>57.975510515392244</v>
      </c>
    </row>
    <row r="602" spans="1:16">
      <c r="A602" s="30" t="s">
        <v>244</v>
      </c>
      <c r="B602" s="30" t="s">
        <v>357</v>
      </c>
      <c r="C602" s="31">
        <v>11748972614</v>
      </c>
      <c r="D602" s="31">
        <v>4500000000</v>
      </c>
      <c r="E602" s="32">
        <v>3.100198412698413</v>
      </c>
      <c r="F602" s="32">
        <v>6.8893298059964733E-2</v>
      </c>
      <c r="G602" s="31">
        <v>1152.410032</v>
      </c>
      <c r="H602" s="32">
        <v>11.2</v>
      </c>
      <c r="I602" s="32">
        <v>0.37616904889899061</v>
      </c>
      <c r="J602" s="31">
        <v>374434153</v>
      </c>
      <c r="K602" s="32">
        <v>120.18134467557503</v>
      </c>
      <c r="L602" s="32">
        <v>8.8888888888888893</v>
      </c>
      <c r="M602" s="32">
        <v>25.6</v>
      </c>
      <c r="N602" s="33">
        <v>47.373497903469016</v>
      </c>
      <c r="O602" s="34">
        <v>2097.6014342187768</v>
      </c>
      <c r="P602" s="33">
        <v>69.920047807292562</v>
      </c>
    </row>
    <row r="603" spans="1:16">
      <c r="A603" s="55" t="s">
        <v>236</v>
      </c>
      <c r="B603" s="55" t="s">
        <v>233</v>
      </c>
      <c r="C603" s="56">
        <v>19322859634</v>
      </c>
      <c r="D603" s="56">
        <v>4500000000</v>
      </c>
      <c r="E603" s="57">
        <v>7.9128048469886094</v>
      </c>
      <c r="F603" s="57">
        <v>1.7584010771085798</v>
      </c>
      <c r="G603" s="56">
        <v>2540.2949250000001</v>
      </c>
      <c r="H603" s="57">
        <v>1.99</v>
      </c>
      <c r="I603" s="57">
        <v>-2.364755998317114E-2</v>
      </c>
      <c r="J603" s="56">
        <v>132915830</v>
      </c>
      <c r="K603" s="57">
        <v>33.856012485495519</v>
      </c>
      <c r="L603" s="57">
        <v>8.8888888888888893</v>
      </c>
      <c r="M603" s="57">
        <v>56.45</v>
      </c>
      <c r="N603" s="58">
        <v>33.770406908755142</v>
      </c>
      <c r="O603" s="59">
        <v>875.91095735148463</v>
      </c>
      <c r="P603" s="58">
        <v>29.197031911716156</v>
      </c>
    </row>
    <row r="604" spans="1:16">
      <c r="A604" s="55" t="s">
        <v>277</v>
      </c>
      <c r="B604" s="55" t="s">
        <v>354</v>
      </c>
      <c r="C604" s="56">
        <v>281073867000</v>
      </c>
      <c r="D604" s="56">
        <v>4560000000</v>
      </c>
      <c r="E604" s="57">
        <v>8.7639677598515792E-2</v>
      </c>
      <c r="F604" s="57">
        <v>5.0576914588247799E-5</v>
      </c>
      <c r="G604" s="56">
        <v>1175.783874</v>
      </c>
      <c r="H604" s="57">
        <v>388.25</v>
      </c>
      <c r="I604" s="57">
        <v>4.7105366165562259</v>
      </c>
      <c r="J604" s="56">
        <v>5549453000</v>
      </c>
      <c r="K604" s="57">
        <v>312.24699082954663</v>
      </c>
      <c r="L604" s="57">
        <v>8.7719298245614041</v>
      </c>
      <c r="M604" s="57">
        <v>25.78</v>
      </c>
      <c r="N604" s="58">
        <v>41.705800860307441</v>
      </c>
      <c r="O604" s="59">
        <v>1804.1012895592589</v>
      </c>
      <c r="P604" s="58">
        <v>60.136709651975295</v>
      </c>
    </row>
    <row r="605" spans="1:16">
      <c r="A605" s="70" t="s">
        <v>339</v>
      </c>
      <c r="B605" s="70" t="s">
        <v>221</v>
      </c>
      <c r="C605" s="71">
        <v>87699773164</v>
      </c>
      <c r="D605" s="71">
        <v>4693620000</v>
      </c>
      <c r="E605" s="72">
        <v>7.9085800167162947</v>
      </c>
      <c r="F605" s="72">
        <v>8.8682307794705137E-2</v>
      </c>
      <c r="G605" s="71">
        <v>256.94425699999999</v>
      </c>
      <c r="H605" s="72">
        <v>19.7</v>
      </c>
      <c r="I605" s="72">
        <v>0.3024364703143938</v>
      </c>
      <c r="J605" s="71">
        <v>378526912</v>
      </c>
      <c r="K605" s="72">
        <v>235.59429243435142</v>
      </c>
      <c r="L605" s="72">
        <v>8.5222067402133117</v>
      </c>
      <c r="M605" s="72">
        <v>5.47</v>
      </c>
      <c r="N605" s="73">
        <v>17.722282723905966</v>
      </c>
      <c r="O605" s="74">
        <v>1226.8564644349494</v>
      </c>
      <c r="P605" s="73">
        <v>40.895215481164982</v>
      </c>
    </row>
    <row r="606" spans="1:16">
      <c r="A606" s="25" t="s">
        <v>6</v>
      </c>
      <c r="B606" s="25" t="s">
        <v>353</v>
      </c>
      <c r="C606" s="26">
        <v>69393865000</v>
      </c>
      <c r="D606" s="26">
        <v>4861656000</v>
      </c>
      <c r="E606" s="27">
        <v>1.9302801276885249</v>
      </c>
      <c r="F606" s="27">
        <v>1.8906747272637386E-2</v>
      </c>
      <c r="G606" s="26">
        <v>961.42923199999996</v>
      </c>
      <c r="H606" s="27">
        <v>21.56</v>
      </c>
      <c r="I606" s="27">
        <v>0.21391586829301801</v>
      </c>
      <c r="J606" s="26">
        <v>102523000</v>
      </c>
      <c r="K606" s="27">
        <v>995.82314212420624</v>
      </c>
      <c r="L606" s="27">
        <v>8.2276491796210998</v>
      </c>
      <c r="M606" s="27">
        <v>19.77</v>
      </c>
      <c r="N606" s="28">
        <v>18.70120916399916</v>
      </c>
      <c r="O606" s="29">
        <v>788.65917045506285</v>
      </c>
      <c r="P606" s="28">
        <v>26.288639015168762</v>
      </c>
    </row>
    <row r="607" spans="1:16">
      <c r="A607" s="70" t="s">
        <v>26</v>
      </c>
      <c r="B607" s="70" t="s">
        <v>221</v>
      </c>
      <c r="C607" s="71">
        <v>8135775636</v>
      </c>
      <c r="D607" s="71">
        <v>5000000000</v>
      </c>
      <c r="E607" s="72">
        <v>1.164457835709555</v>
      </c>
      <c r="F607" s="72">
        <v>2.1171960649264635E-2</v>
      </c>
      <c r="G607" s="71">
        <v>3271.9011879999998</v>
      </c>
      <c r="H607" s="72">
        <v>10.5</v>
      </c>
      <c r="I607" s="72">
        <v>-0.55129586748036274</v>
      </c>
      <c r="J607" s="71">
        <v>1715491599</v>
      </c>
      <c r="K607" s="72">
        <v>32.060780730177157</v>
      </c>
      <c r="L607" s="72">
        <v>8</v>
      </c>
      <c r="M607" s="72">
        <v>65.430000000000007</v>
      </c>
      <c r="N607" s="73">
        <v>40.280426802602889</v>
      </c>
      <c r="O607" s="74">
        <v>1280.4052362376033</v>
      </c>
      <c r="P607" s="73">
        <v>42.680174541253443</v>
      </c>
    </row>
    <row r="608" spans="1:16">
      <c r="A608" s="70" t="s">
        <v>755</v>
      </c>
      <c r="B608" s="70" t="s">
        <v>699</v>
      </c>
      <c r="C608" s="71">
        <v>7859832000</v>
      </c>
      <c r="D608" s="71">
        <v>5000000000</v>
      </c>
      <c r="E608" s="72">
        <v>19.428227271402623</v>
      </c>
      <c r="F608" s="72">
        <v>2.3267338049583981</v>
      </c>
      <c r="G608" s="71">
        <v>1822.4706020000001</v>
      </c>
      <c r="H608" s="72">
        <v>1.1299999999999999</v>
      </c>
      <c r="I608" s="72">
        <v>-2.8905699346708946E-2</v>
      </c>
      <c r="J608" s="71">
        <v>410655000</v>
      </c>
      <c r="K608" s="72">
        <v>20.333369860345059</v>
      </c>
      <c r="L608" s="72">
        <v>8</v>
      </c>
      <c r="M608" s="72">
        <v>36.44</v>
      </c>
      <c r="N608" s="73">
        <v>0</v>
      </c>
      <c r="O608" s="74">
        <v>656.34805946883375</v>
      </c>
      <c r="P608" s="73">
        <v>21.878268648961125</v>
      </c>
    </row>
    <row r="609" spans="1:16">
      <c r="A609" t="s">
        <v>2135</v>
      </c>
      <c r="C609" s="14">
        <v>61079335000</v>
      </c>
      <c r="D609" s="14">
        <v>5000000000</v>
      </c>
      <c r="E609" s="19">
        <v>0</v>
      </c>
      <c r="F609" s="19">
        <v>0</v>
      </c>
      <c r="G609" s="14">
        <v>0</v>
      </c>
      <c r="H609" s="19">
        <v>2.35</v>
      </c>
      <c r="I609" s="19">
        <v>-2.9305542708118359E-2</v>
      </c>
      <c r="J609" s="14">
        <v>-3064127000</v>
      </c>
      <c r="K609" s="19">
        <v>-3.2635722997121204</v>
      </c>
      <c r="L609" s="19">
        <v>8</v>
      </c>
      <c r="M609" s="19">
        <v>0</v>
      </c>
      <c r="N609" s="20">
        <v>54.768695200955861</v>
      </c>
      <c r="O609" s="21">
        <v>1320.2620809525797</v>
      </c>
      <c r="P609" s="24">
        <v>44.008736031752655</v>
      </c>
    </row>
    <row r="610" spans="1:16">
      <c r="A610" s="90" t="s">
        <v>316</v>
      </c>
      <c r="B610" s="90" t="s">
        <v>404</v>
      </c>
      <c r="C610" s="91">
        <v>13894759000</v>
      </c>
      <c r="D610" s="91">
        <v>5040000000</v>
      </c>
      <c r="E610" s="92">
        <v>10.057160879575154</v>
      </c>
      <c r="F610" s="92">
        <v>2.2936418718242915</v>
      </c>
      <c r="G610" s="91">
        <v>4679.5978699999996</v>
      </c>
      <c r="H610" s="92">
        <v>0.85</v>
      </c>
      <c r="I610" s="92">
        <v>-1.2321575289011899E-2</v>
      </c>
      <c r="J610" s="91">
        <v>-245597000</v>
      </c>
      <c r="K610" s="92">
        <v>-17.853638277340522</v>
      </c>
      <c r="L610" s="92">
        <v>7.9365079365079367</v>
      </c>
      <c r="M610" s="92">
        <v>92.84</v>
      </c>
      <c r="N610" s="93">
        <v>22.994381818103587</v>
      </c>
      <c r="O610" s="94">
        <v>707.00809812532384</v>
      </c>
      <c r="P610" s="93">
        <v>23.56693660417746</v>
      </c>
    </row>
    <row r="611" spans="1:16">
      <c r="A611" s="60" t="s">
        <v>684</v>
      </c>
      <c r="B611" s="60" t="s">
        <v>374</v>
      </c>
      <c r="C611" s="61">
        <v>302574628000</v>
      </c>
      <c r="D611" s="61">
        <v>5200000000</v>
      </c>
      <c r="E611" s="62">
        <v>0.20139324653526083</v>
      </c>
      <c r="F611" s="62">
        <v>5.4548549982465016E-4</v>
      </c>
      <c r="G611" s="61">
        <v>2764.7628810000001</v>
      </c>
      <c r="H611" s="62">
        <v>71.849999999999994</v>
      </c>
      <c r="I611" s="62">
        <v>0.9757100523670913</v>
      </c>
      <c r="J611" s="61">
        <v>0</v>
      </c>
      <c r="K611" s="62">
        <v>0</v>
      </c>
      <c r="L611" s="62">
        <v>7.6923076923076925</v>
      </c>
      <c r="M611" s="62">
        <v>53.16</v>
      </c>
      <c r="N611" s="63">
        <v>462.14763056066346</v>
      </c>
      <c r="O611" s="64">
        <v>1111.0388029940286</v>
      </c>
      <c r="P611" s="63">
        <v>37.034626766467618</v>
      </c>
    </row>
    <row r="612" spans="1:16">
      <c r="A612" s="60" t="s">
        <v>737</v>
      </c>
      <c r="B612" s="60" t="s">
        <v>374</v>
      </c>
      <c r="C612" s="61">
        <v>185469496000</v>
      </c>
      <c r="D612" s="61">
        <v>5500000000</v>
      </c>
      <c r="E612" s="62">
        <v>33.190613694447208</v>
      </c>
      <c r="F612" s="62">
        <v>3.2976267952754303E-2</v>
      </c>
      <c r="G612" s="61">
        <v>6.687265</v>
      </c>
      <c r="H612" s="62">
        <v>182.6</v>
      </c>
      <c r="I612" s="62">
        <v>-4.4598417731467634</v>
      </c>
      <c r="J612" s="61">
        <v>0</v>
      </c>
      <c r="K612" s="62">
        <v>0</v>
      </c>
      <c r="L612" s="62">
        <v>7.2727272727272725</v>
      </c>
      <c r="M612" s="62">
        <v>0.12</v>
      </c>
      <c r="N612" s="63">
        <v>306.00182904578674</v>
      </c>
      <c r="O612" s="64">
        <v>580.02628772778019</v>
      </c>
      <c r="P612" s="63">
        <v>19.334209590926005</v>
      </c>
    </row>
    <row r="613" spans="1:16">
      <c r="A613" s="25" t="s">
        <v>93</v>
      </c>
      <c r="B613" s="25" t="s">
        <v>353</v>
      </c>
      <c r="C613" s="26">
        <v>23667886165</v>
      </c>
      <c r="D613" s="26">
        <v>5580000000</v>
      </c>
      <c r="E613" s="27">
        <v>2.9198068934322432</v>
      </c>
      <c r="F613" s="27">
        <v>0.17442096137588073</v>
      </c>
      <c r="G613" s="26">
        <v>3586.7231099999999</v>
      </c>
      <c r="H613" s="27">
        <v>3.82</v>
      </c>
      <c r="I613" s="27">
        <v>-0.33251969271026027</v>
      </c>
      <c r="J613" s="26">
        <v>-429118472</v>
      </c>
      <c r="K613" s="27">
        <v>-39.010206020681395</v>
      </c>
      <c r="L613" s="27">
        <v>7.1684587813620073</v>
      </c>
      <c r="M613" s="27">
        <v>64.27</v>
      </c>
      <c r="N613" s="28">
        <v>30.394596676317178</v>
      </c>
      <c r="O613" s="29">
        <v>474.97519340993796</v>
      </c>
      <c r="P613" s="28">
        <v>15.832506446997932</v>
      </c>
    </row>
    <row r="614" spans="1:16">
      <c r="A614" s="55" t="s">
        <v>681</v>
      </c>
      <c r="B614" s="55" t="s">
        <v>233</v>
      </c>
      <c r="C614" s="56">
        <v>119321530000</v>
      </c>
      <c r="D614" s="56">
        <v>5921052000</v>
      </c>
      <c r="E614" s="57">
        <v>1.1224856275761832</v>
      </c>
      <c r="F614" s="57">
        <v>1.0531965036470088E-2</v>
      </c>
      <c r="G614" s="56">
        <v>1931.812445</v>
      </c>
      <c r="H614" s="57">
        <v>18.45</v>
      </c>
      <c r="I614" s="57">
        <v>-0.67678428350241759</v>
      </c>
      <c r="J614" s="56">
        <v>4524638000</v>
      </c>
      <c r="K614" s="57">
        <v>23.555240441334753</v>
      </c>
      <c r="L614" s="57">
        <v>6.7555562761482246</v>
      </c>
      <c r="M614" s="57">
        <v>32.619999999999997</v>
      </c>
      <c r="N614" s="58">
        <v>47.07702098723442</v>
      </c>
      <c r="O614" s="59">
        <v>947.36627202350371</v>
      </c>
      <c r="P614" s="58">
        <v>31.578875734116789</v>
      </c>
    </row>
    <row r="615" spans="1:16">
      <c r="A615" s="25" t="s">
        <v>395</v>
      </c>
      <c r="B615" s="25" t="s">
        <v>376</v>
      </c>
      <c r="C615" s="26">
        <v>386633607000</v>
      </c>
      <c r="D615" s="26">
        <v>6021689000</v>
      </c>
      <c r="E615" s="27">
        <v>0.92171400507547396</v>
      </c>
      <c r="F615" s="27">
        <v>1.7798336496919601E-3</v>
      </c>
      <c r="G615" s="26">
        <v>495.63727299999999</v>
      </c>
      <c r="H615" s="27">
        <v>87.25</v>
      </c>
      <c r="I615" s="27">
        <v>-4.2154317081070758E-2</v>
      </c>
      <c r="J615" s="26">
        <v>4518370000</v>
      </c>
      <c r="K615" s="27">
        <v>114.61329063356918</v>
      </c>
      <c r="L615" s="27">
        <v>6.6426545774781793</v>
      </c>
      <c r="M615" s="27">
        <v>8.26</v>
      </c>
      <c r="N615" s="28">
        <v>22.788018269674151</v>
      </c>
      <c r="O615" s="29">
        <v>1334.8773751896272</v>
      </c>
      <c r="P615" s="28">
        <v>44.495912506320906</v>
      </c>
    </row>
    <row r="616" spans="1:16">
      <c r="A616" s="106" t="s">
        <v>706</v>
      </c>
      <c r="B616" s="106" t="s">
        <v>693</v>
      </c>
      <c r="C616" s="107">
        <v>8960111644</v>
      </c>
      <c r="D616" s="107">
        <v>6250000000</v>
      </c>
      <c r="E616" s="108">
        <v>5.5055752551920163</v>
      </c>
      <c r="F616" s="108">
        <v>0.28976711869431665</v>
      </c>
      <c r="G616" s="107">
        <v>2351.6406480000001</v>
      </c>
      <c r="H616" s="108">
        <v>3.09</v>
      </c>
      <c r="I616" s="108">
        <v>-5.0766446812273713E-3</v>
      </c>
      <c r="J616" s="107">
        <v>-1191006000</v>
      </c>
      <c r="K616" s="108">
        <v>-15.952900321241035</v>
      </c>
      <c r="L616" s="108">
        <v>6.4</v>
      </c>
      <c r="M616" s="108">
        <v>37.619999999999997</v>
      </c>
      <c r="N616" s="109">
        <v>22.517969335342844</v>
      </c>
      <c r="O616" s="110">
        <v>628.44756778040085</v>
      </c>
      <c r="P616" s="109">
        <v>20.948252259346695</v>
      </c>
    </row>
    <row r="617" spans="1:16">
      <c r="A617" s="70" t="s">
        <v>224</v>
      </c>
      <c r="B617" s="70" t="s">
        <v>221</v>
      </c>
      <c r="C617" s="71">
        <v>40618634332</v>
      </c>
      <c r="D617" s="71">
        <v>6900847276</v>
      </c>
      <c r="E617" s="72">
        <v>4.7374935551076378</v>
      </c>
      <c r="F617" s="72">
        <v>0.34325448496620503</v>
      </c>
      <c r="G617" s="71">
        <v>2787.1569650000001</v>
      </c>
      <c r="H617" s="72">
        <v>3.03</v>
      </c>
      <c r="I617" s="72">
        <v>-0.11750942186037559</v>
      </c>
      <c r="J617" s="71">
        <v>1633229917</v>
      </c>
      <c r="K617" s="72">
        <v>8.4505521288464127</v>
      </c>
      <c r="L617" s="72">
        <v>5.7963896895839664</v>
      </c>
      <c r="M617" s="72">
        <v>40.380000000000003</v>
      </c>
      <c r="N617" s="73">
        <v>53.064254765514917</v>
      </c>
      <c r="O617" s="74">
        <v>812.0065757455103</v>
      </c>
      <c r="P617" s="73">
        <v>27.066885858183678</v>
      </c>
    </row>
    <row r="618" spans="1:16">
      <c r="A618" s="35" t="s">
        <v>206</v>
      </c>
      <c r="B618" s="35" t="s">
        <v>200</v>
      </c>
      <c r="C618" s="36">
        <v>295496351000</v>
      </c>
      <c r="D618" s="36">
        <v>7000000000</v>
      </c>
      <c r="E618" s="37">
        <v>0.32914041360442653</v>
      </c>
      <c r="F618" s="37">
        <v>1.306112752398518E-3</v>
      </c>
      <c r="G618" s="36">
        <v>3267.1327310000001</v>
      </c>
      <c r="H618" s="37">
        <v>37.200000000000003</v>
      </c>
      <c r="I618" s="37">
        <v>-0.73322652191783533</v>
      </c>
      <c r="J618" s="36">
        <v>405786000</v>
      </c>
      <c r="K618" s="37">
        <v>621.01698925049163</v>
      </c>
      <c r="L618" s="37">
        <v>5.7142857142857144</v>
      </c>
      <c r="M618" s="37">
        <v>46.67</v>
      </c>
      <c r="N618" s="38">
        <v>47.143383227344799</v>
      </c>
      <c r="O618" s="39">
        <v>977.63017452436191</v>
      </c>
      <c r="P618" s="38">
        <v>32.587672484145394</v>
      </c>
    </row>
    <row r="619" spans="1:16">
      <c r="A619" s="60" t="s">
        <v>439</v>
      </c>
      <c r="B619" s="60" t="s">
        <v>374</v>
      </c>
      <c r="C619" s="61">
        <v>231079767000</v>
      </c>
      <c r="D619" s="61">
        <v>7184778000</v>
      </c>
      <c r="E619" s="62">
        <v>1.2136812502356513</v>
      </c>
      <c r="F619" s="62">
        <v>3.4474280356122382E-3</v>
      </c>
      <c r="G619" s="61">
        <v>606.51760000000002</v>
      </c>
      <c r="H619" s="62">
        <v>54.35</v>
      </c>
      <c r="I619" s="62">
        <v>2.9388423418126308</v>
      </c>
      <c r="J619" s="61">
        <v>0</v>
      </c>
      <c r="K619" s="62">
        <v>0</v>
      </c>
      <c r="L619" s="62">
        <v>5.5673258102059657</v>
      </c>
      <c r="M619" s="62">
        <v>8.44</v>
      </c>
      <c r="N619" s="63">
        <v>445.04371990188656</v>
      </c>
      <c r="O619" s="64">
        <v>2142.6945466123693</v>
      </c>
      <c r="P619" s="63">
        <v>71.42315155374564</v>
      </c>
    </row>
    <row r="620" spans="1:16">
      <c r="A620" s="106" t="s">
        <v>749</v>
      </c>
      <c r="B620" s="106" t="s">
        <v>693</v>
      </c>
      <c r="C620" s="107">
        <v>13101802922</v>
      </c>
      <c r="D620" s="107">
        <v>7500000000</v>
      </c>
      <c r="E620" s="108">
        <v>10.584614733254476</v>
      </c>
      <c r="F620" s="108">
        <v>1.5508593015757475</v>
      </c>
      <c r="G620" s="107">
        <v>3669.4808480000002</v>
      </c>
      <c r="H620" s="108">
        <v>1.03</v>
      </c>
      <c r="I620" s="108">
        <v>1.8862727845684768E-2</v>
      </c>
      <c r="J620" s="107">
        <v>-684262200</v>
      </c>
      <c r="K620" s="108">
        <v>-9.9742467141981539</v>
      </c>
      <c r="L620" s="108">
        <v>5.333333333333333</v>
      </c>
      <c r="M620" s="108">
        <v>48.92</v>
      </c>
      <c r="N620" s="109">
        <v>0</v>
      </c>
      <c r="O620" s="110">
        <v>1147.9749250832272</v>
      </c>
      <c r="P620" s="109">
        <v>38.265830836107575</v>
      </c>
    </row>
    <row r="621" spans="1:16">
      <c r="A621" s="40" t="s">
        <v>263</v>
      </c>
      <c r="B621" s="40" t="s">
        <v>255</v>
      </c>
      <c r="C621" s="41">
        <v>14932847381</v>
      </c>
      <c r="D621" s="41">
        <v>8430000000</v>
      </c>
      <c r="E621" s="42">
        <v>4.0737369859176127</v>
      </c>
      <c r="F621" s="42">
        <v>0.24162141078989399</v>
      </c>
      <c r="G621" s="41">
        <v>3719.4775850000001</v>
      </c>
      <c r="H621" s="42">
        <v>2.64</v>
      </c>
      <c r="I621" s="42">
        <v>-9.2045046263550478E-2</v>
      </c>
      <c r="J621" s="41">
        <v>-257856860</v>
      </c>
      <c r="K621" s="42">
        <v>-65.385113275636726</v>
      </c>
      <c r="L621" s="42">
        <v>4.7449584816132857</v>
      </c>
      <c r="M621" s="42">
        <v>44.12</v>
      </c>
      <c r="N621" s="43">
        <v>47.862944147720739</v>
      </c>
      <c r="O621" s="44">
        <v>251.05716270580686</v>
      </c>
      <c r="P621" s="43">
        <v>8.3685720901935614</v>
      </c>
    </row>
    <row r="622" spans="1:16">
      <c r="A622" s="60" t="s">
        <v>759</v>
      </c>
      <c r="B622" s="60" t="s">
        <v>374</v>
      </c>
      <c r="C622" s="61">
        <v>271134773000</v>
      </c>
      <c r="D622" s="61">
        <v>8447051000</v>
      </c>
      <c r="E622" s="62">
        <v>0.34225414469365084</v>
      </c>
      <c r="F622" s="62">
        <v>1.1576454135756992E-3</v>
      </c>
      <c r="G622" s="61">
        <v>3255.5922759999999</v>
      </c>
      <c r="H622" s="62">
        <v>35.9</v>
      </c>
      <c r="I622" s="62">
        <v>0.397373099541106</v>
      </c>
      <c r="J622" s="61">
        <v>0</v>
      </c>
      <c r="K622" s="62">
        <v>0</v>
      </c>
      <c r="L622" s="62">
        <v>4.7353804304010954</v>
      </c>
      <c r="M622" s="62">
        <v>38.54</v>
      </c>
      <c r="N622" s="63">
        <v>360.19262975459509</v>
      </c>
      <c r="O622" s="64">
        <v>899.26739250458638</v>
      </c>
      <c r="P622" s="63">
        <v>29.975579750152878</v>
      </c>
    </row>
    <row r="623" spans="1:16">
      <c r="A623" s="35" t="s">
        <v>486</v>
      </c>
      <c r="B623" s="35" t="s">
        <v>208</v>
      </c>
      <c r="C623" s="36">
        <v>59206007042</v>
      </c>
      <c r="D623" s="36">
        <v>9000000000</v>
      </c>
      <c r="E623" s="37">
        <v>1.9880320470765991</v>
      </c>
      <c r="F623" s="37">
        <v>2.2089244967517768E-2</v>
      </c>
      <c r="G623" s="36">
        <v>1822.556022</v>
      </c>
      <c r="H623" s="37">
        <v>11.04</v>
      </c>
      <c r="I623" s="37">
        <v>0.39296016365924125</v>
      </c>
      <c r="J623" s="36">
        <v>2366280534</v>
      </c>
      <c r="K623" s="37">
        <v>38.034374499063517</v>
      </c>
      <c r="L623" s="37">
        <v>4.4444444444444446</v>
      </c>
      <c r="M623" s="37">
        <v>20.25</v>
      </c>
      <c r="N623" s="38">
        <v>37.21620478004462</v>
      </c>
      <c r="O623" s="39">
        <v>3000</v>
      </c>
      <c r="P623" s="38">
        <v>100</v>
      </c>
    </row>
    <row r="624" spans="1:16">
      <c r="A624" s="60" t="s">
        <v>753</v>
      </c>
      <c r="B624" s="60" t="s">
        <v>374</v>
      </c>
      <c r="C624" s="61">
        <v>355956160000</v>
      </c>
      <c r="D624" s="61">
        <v>9915922000</v>
      </c>
      <c r="E624" s="62">
        <v>1.619239063081116</v>
      </c>
      <c r="F624" s="62">
        <v>4.948390114040576E-3</v>
      </c>
      <c r="G624" s="61">
        <v>734.86807199999998</v>
      </c>
      <c r="H624" s="62">
        <v>33.619999999999997</v>
      </c>
      <c r="I624" s="62">
        <v>0.7107347305939733</v>
      </c>
      <c r="J624" s="61">
        <v>0</v>
      </c>
      <c r="K624" s="62">
        <v>0</v>
      </c>
      <c r="L624" s="62">
        <v>4.0339163619883251</v>
      </c>
      <c r="M624" s="62">
        <v>7.41</v>
      </c>
      <c r="N624" s="63">
        <v>406.56201047755781</v>
      </c>
      <c r="O624" s="64">
        <v>2438.8136746530454</v>
      </c>
      <c r="P624" s="63">
        <v>81.293789155101507</v>
      </c>
    </row>
    <row r="625" spans="1:16">
      <c r="A625" s="35" t="s">
        <v>213</v>
      </c>
      <c r="B625" s="35" t="s">
        <v>208</v>
      </c>
      <c r="C625" s="36">
        <v>31307114865</v>
      </c>
      <c r="D625" s="36">
        <v>10000000000</v>
      </c>
      <c r="E625" s="37">
        <v>4.2587351982334765</v>
      </c>
      <c r="F625" s="37">
        <v>0.42587351982334765</v>
      </c>
      <c r="G625" s="36">
        <v>7062.483639</v>
      </c>
      <c r="H625" s="37">
        <v>1.33</v>
      </c>
      <c r="I625" s="37">
        <v>2.0819590725351445E-2</v>
      </c>
      <c r="J625" s="36">
        <v>-953190221</v>
      </c>
      <c r="K625" s="37">
        <v>-10.4910853885061</v>
      </c>
      <c r="L625" s="37">
        <v>4</v>
      </c>
      <c r="M625" s="37">
        <v>70.62</v>
      </c>
      <c r="N625" s="38">
        <v>6.3036302502844075</v>
      </c>
      <c r="O625" s="39">
        <v>1779.6768903115012</v>
      </c>
      <c r="P625" s="38">
        <v>59.322563010383377</v>
      </c>
    </row>
    <row r="626" spans="1:16">
      <c r="A626" s="60" t="s">
        <v>726</v>
      </c>
      <c r="B626" s="60" t="s">
        <v>374</v>
      </c>
      <c r="C626" s="61">
        <v>35890787000</v>
      </c>
      <c r="D626" s="61">
        <v>10000000000</v>
      </c>
      <c r="E626" s="62">
        <v>49.667846278015773</v>
      </c>
      <c r="F626" s="62">
        <v>0.62084807847519718</v>
      </c>
      <c r="G626" s="61">
        <v>91.632469999999998</v>
      </c>
      <c r="H626" s="62">
        <v>8.85</v>
      </c>
      <c r="I626" s="62">
        <v>-6.25510966319478E-2</v>
      </c>
      <c r="J626" s="61">
        <v>0</v>
      </c>
      <c r="K626" s="62">
        <v>0</v>
      </c>
      <c r="L626" s="62">
        <v>4</v>
      </c>
      <c r="M626" s="62">
        <v>0.91</v>
      </c>
      <c r="N626" s="63">
        <v>0</v>
      </c>
      <c r="O626" s="64">
        <v>267.61472943848071</v>
      </c>
      <c r="P626" s="63">
        <v>8.9204909812826898</v>
      </c>
    </row>
    <row r="627" spans="1:16">
      <c r="A627" s="60" t="s">
        <v>776</v>
      </c>
      <c r="B627" s="60" t="s">
        <v>374</v>
      </c>
      <c r="C627" s="61">
        <v>20572406000</v>
      </c>
      <c r="D627" s="61">
        <v>12475290000</v>
      </c>
      <c r="E627" s="62">
        <v>46.068078872568165</v>
      </c>
      <c r="F627" s="62">
        <v>6.4785019830805979E-2</v>
      </c>
      <c r="G627" s="61">
        <v>15.215797999999999</v>
      </c>
      <c r="H627" s="62">
        <v>58</v>
      </c>
      <c r="I627" s="62">
        <v>-56.234400000000001</v>
      </c>
      <c r="J627" s="61">
        <v>0</v>
      </c>
      <c r="K627" s="62">
        <v>0</v>
      </c>
      <c r="L627" s="62">
        <v>3.2063382895307444</v>
      </c>
      <c r="M627" s="62">
        <v>0.12</v>
      </c>
      <c r="N627" s="63">
        <v>261.66826632840747</v>
      </c>
      <c r="O627" s="64">
        <v>0</v>
      </c>
      <c r="P627" s="63">
        <v>0</v>
      </c>
    </row>
    <row r="628" spans="1:16">
      <c r="A628" s="106" t="s">
        <v>714</v>
      </c>
      <c r="B628" s="106" t="s">
        <v>693</v>
      </c>
      <c r="C628" s="107">
        <v>15945776654</v>
      </c>
      <c r="D628" s="107">
        <v>13500000000</v>
      </c>
      <c r="E628" s="108">
        <v>7.2694335584676901</v>
      </c>
      <c r="F628" s="108">
        <v>0.52279277658883061</v>
      </c>
      <c r="G628" s="107">
        <v>5395.399598</v>
      </c>
      <c r="H628" s="108">
        <v>1.02</v>
      </c>
      <c r="I628" s="108">
        <v>6.3197640033123559E-3</v>
      </c>
      <c r="J628" s="107">
        <v>734210566</v>
      </c>
      <c r="K628" s="108">
        <v>18.938708653778757</v>
      </c>
      <c r="L628" s="108">
        <v>2.9629629629629628</v>
      </c>
      <c r="M628" s="108">
        <v>39.96</v>
      </c>
      <c r="N628" s="109">
        <v>36.360147536214136</v>
      </c>
      <c r="O628" s="110">
        <v>886.51642668477166</v>
      </c>
      <c r="P628" s="109">
        <v>29.550547556159056</v>
      </c>
    </row>
    <row r="629" spans="1:16">
      <c r="A629" s="30" t="s">
        <v>677</v>
      </c>
      <c r="B629" s="30" t="s">
        <v>349</v>
      </c>
      <c r="C629" s="31">
        <v>43272614597</v>
      </c>
      <c r="D629" s="31">
        <v>20000000000</v>
      </c>
      <c r="E629" s="32">
        <v>7.6961557701927887</v>
      </c>
      <c r="F629" s="32">
        <v>0.38480778850963943</v>
      </c>
      <c r="G629" s="31">
        <v>3998.646272</v>
      </c>
      <c r="H629" s="32">
        <v>1.3</v>
      </c>
      <c r="I629" s="32">
        <v>-1.7001125158243147E-2</v>
      </c>
      <c r="J629" s="31">
        <v>-504124534</v>
      </c>
      <c r="K629" s="32">
        <v>-39.672736895602071</v>
      </c>
      <c r="L629" s="32">
        <v>2</v>
      </c>
      <c r="M629" s="32">
        <v>19.989999999999998</v>
      </c>
      <c r="N629" s="33">
        <v>12.16233413819895</v>
      </c>
      <c r="O629" s="34">
        <v>394.18386792091388</v>
      </c>
      <c r="P629" s="33">
        <v>13.139462264030463</v>
      </c>
    </row>
    <row r="630" spans="1:16">
      <c r="A630" s="60" t="s">
        <v>721</v>
      </c>
      <c r="B630" s="60" t="s">
        <v>374</v>
      </c>
      <c r="C630" s="61">
        <v>498064078322</v>
      </c>
      <c r="D630" s="61">
        <v>24999970000</v>
      </c>
      <c r="E630" s="62">
        <v>0.38075067761695675</v>
      </c>
      <c r="F630" s="62">
        <v>1.2691704483943939E-3</v>
      </c>
      <c r="G630" s="61">
        <v>8077.1113800000003</v>
      </c>
      <c r="H630" s="62">
        <v>13.01</v>
      </c>
      <c r="I630" s="62">
        <v>-9.6718455378237422E-3</v>
      </c>
      <c r="J630" s="61">
        <v>0</v>
      </c>
      <c r="K630" s="62">
        <v>0</v>
      </c>
      <c r="L630" s="62">
        <v>1.6000019200023039</v>
      </c>
      <c r="M630" s="62">
        <v>32.299999999999997</v>
      </c>
      <c r="N630" s="63">
        <v>368.75544770542894</v>
      </c>
      <c r="O630" s="64">
        <v>1150.5397679591952</v>
      </c>
      <c r="P630" s="63">
        <v>38.351325598639839</v>
      </c>
    </row>
    <row r="631" spans="1:16">
      <c r="A631" s="40" t="s">
        <v>3</v>
      </c>
      <c r="B631" s="40" t="s">
        <v>255</v>
      </c>
      <c r="C631" s="41">
        <v>171692372000</v>
      </c>
      <c r="D631" s="41">
        <v>43815615000</v>
      </c>
      <c r="E631" s="42">
        <v>0.79730702893463634</v>
      </c>
      <c r="F631" s="42">
        <v>9.0984347581865091E-3</v>
      </c>
      <c r="G631" s="41">
        <v>23521.313182999998</v>
      </c>
      <c r="H631" s="42">
        <v>2.29</v>
      </c>
      <c r="I631" s="42">
        <v>-4.8154902192176774E-2</v>
      </c>
      <c r="J631" s="41">
        <v>1724507000</v>
      </c>
      <c r="K631" s="42">
        <v>50.815235890605258</v>
      </c>
      <c r="L631" s="42">
        <v>0.91291654813015866</v>
      </c>
      <c r="M631" s="42">
        <v>50</v>
      </c>
      <c r="N631" s="43">
        <v>51.471170747611403</v>
      </c>
      <c r="O631" s="44">
        <v>755.73670590036704</v>
      </c>
      <c r="P631" s="43">
        <v>25.191223530012234</v>
      </c>
    </row>
  </sheetData>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BF58B2-3D41-48C4-8AE5-E19B53081F0D}">
  <sheetPr codeName="Sayfa9"/>
  <dimension ref="A1:N1"/>
  <sheetViews>
    <sheetView workbookViewId="0"/>
  </sheetViews>
  <sheetFormatPr defaultRowHeight="15"/>
  <sheetData>
    <row r="1" spans="1:14">
      <c r="A1" t="s">
        <v>2134</v>
      </c>
      <c r="B1" t="s">
        <v>2264</v>
      </c>
      <c r="C1" t="s">
        <v>2136</v>
      </c>
      <c r="D1" t="s">
        <v>2265</v>
      </c>
      <c r="E1" t="s">
        <v>2266</v>
      </c>
      <c r="F1" t="s">
        <v>2267</v>
      </c>
      <c r="G1" t="s">
        <v>2268</v>
      </c>
      <c r="H1" t="s">
        <v>2269</v>
      </c>
      <c r="I1" t="s">
        <v>2140</v>
      </c>
      <c r="J1" t="s">
        <v>2141</v>
      </c>
      <c r="K1" t="s">
        <v>2142</v>
      </c>
      <c r="L1" t="s">
        <v>2143</v>
      </c>
      <c r="M1" t="s">
        <v>2157</v>
      </c>
      <c r="N1" t="s">
        <v>2144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Çalışma Sayfaları</vt:lpstr>
      </vt:variant>
      <vt:variant>
        <vt:i4>20</vt:i4>
      </vt:variant>
    </vt:vector>
  </HeadingPairs>
  <TitlesOfParts>
    <vt:vector size="20" baseType="lpstr">
      <vt:lpstr>BTA</vt:lpstr>
      <vt:lpstr>WEB</vt:lpstr>
      <vt:lpstr>Sayfa1</vt:lpstr>
      <vt:lpstr>Takip Listesi</vt:lpstr>
      <vt:lpstr>Değişiklikler</vt:lpstr>
      <vt:lpstr>Tüm - Sektör</vt:lpstr>
      <vt:lpstr>Yıldız Liste</vt:lpstr>
      <vt:lpstr>Ana Pazar Liste</vt:lpstr>
      <vt:lpstr>Alt Pazar Liste</vt:lpstr>
      <vt:lpstr>BOT HİSSELER CIKARILDI</vt:lpstr>
      <vt:lpstr>Alt Pazar Sermaye</vt:lpstr>
      <vt:lpstr>Ana Pazar - Sektör</vt:lpstr>
      <vt:lpstr>CSV_Tani</vt:lpstr>
      <vt:lpstr>BTA Tarama</vt:lpstr>
      <vt:lpstr>Tarama</vt:lpstr>
      <vt:lpstr>Yıldız Pazar Sermaye</vt:lpstr>
      <vt:lpstr>5dk Tavan Adayı</vt:lpstr>
      <vt:lpstr>Temel veriler</vt:lpstr>
      <vt:lpstr>Tüm - Sermaye</vt:lpstr>
      <vt:lpstr>Zirve Kırılım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bta</dc:creator>
  <cp:lastModifiedBy>BTA</cp:lastModifiedBy>
  <cp:lastPrinted>2023-10-12T06:58:16Z</cp:lastPrinted>
  <dcterms:created xsi:type="dcterms:W3CDTF">2021-07-04T16:33:36Z</dcterms:created>
  <dcterms:modified xsi:type="dcterms:W3CDTF">2026-09-06T14:42:33Z</dcterms:modified>
</cp:coreProperties>
</file>