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uhammadnuridin/Downloads/skripsi_spk/"/>
    </mc:Choice>
  </mc:AlternateContent>
  <xr:revisionPtr revIDLastSave="0" documentId="10_ncr:8100000_{59A2B519-579C-4B4D-B562-2FA636266276}" xr6:coauthVersionLast="32" xr6:coauthVersionMax="32" xr10:uidLastSave="{00000000-0000-0000-0000-000000000000}"/>
  <bookViews>
    <workbookView xWindow="0" yWindow="460" windowWidth="25600" windowHeight="15540" activeTab="6" xr2:uid="{00000000-000D-0000-FFFF-FFFF00000000}"/>
  </bookViews>
  <sheets>
    <sheet name="nilai karyawan" sheetId="1" r:id="rId1"/>
    <sheet name="Rank" sheetId="6" state="hidden" r:id="rId2"/>
    <sheet name="Range kriteria" sheetId="2" state="hidden" r:id="rId3"/>
    <sheet name="Sheet3" sheetId="9" state="hidden" r:id="rId4"/>
    <sheet name="Bobot Kriteria" sheetId="3" state="hidden" r:id="rId5"/>
    <sheet name="Sheet5" sheetId="13" state="hidden" r:id="rId6"/>
    <sheet name="RANGE" sheetId="12" r:id="rId7"/>
    <sheet name="Matrik keputusan" sheetId="5" state="hidden" r:id="rId8"/>
    <sheet name="Sheet1" sheetId="7" state="hidden" r:id="rId9"/>
    <sheet name="Sheet2" sheetId="8" state="hidden" r:id="rId10"/>
    <sheet name="jadwal" sheetId="10" state="hidden" r:id="rId11"/>
    <sheet name="absensi" sheetId="11" state="hidden" r:id="rId12"/>
  </sheets>
  <definedNames>
    <definedName name="_xlnm.Print_Area" localSheetId="11">absensi!$B$4:$J$54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D42" i="1" l="1"/>
  <c r="E23" i="1"/>
  <c r="D13" i="1"/>
  <c r="J15" i="1" l="1"/>
  <c r="J14" i="1"/>
  <c r="J13" i="1"/>
  <c r="J12" i="1"/>
  <c r="J20" i="1" s="1"/>
  <c r="J23" i="1"/>
  <c r="J22" i="1"/>
  <c r="J21" i="1"/>
  <c r="K13" i="1"/>
  <c r="K21" i="1" s="1"/>
  <c r="K14" i="1"/>
  <c r="K22" i="1" s="1"/>
  <c r="K15" i="1"/>
  <c r="K23" i="1" s="1"/>
  <c r="K12" i="1"/>
  <c r="K20" i="1" s="1"/>
  <c r="I15" i="1"/>
  <c r="H15" i="1"/>
  <c r="I14" i="1"/>
  <c r="H14" i="1"/>
  <c r="H22" i="1" s="1"/>
  <c r="I13" i="1"/>
  <c r="I21" i="1" s="1"/>
  <c r="I12" i="1"/>
  <c r="I20" i="1" s="1"/>
  <c r="H12" i="1"/>
  <c r="H20" i="1" s="1"/>
  <c r="G15" i="1"/>
  <c r="G23" i="1" s="1"/>
  <c r="G14" i="1"/>
  <c r="G13" i="1"/>
  <c r="G21" i="1" s="1"/>
  <c r="G12" i="1"/>
  <c r="I23" i="1"/>
  <c r="F15" i="1"/>
  <c r="F23" i="1" s="1"/>
  <c r="F14" i="1"/>
  <c r="F13" i="1"/>
  <c r="F21" i="1" s="1"/>
  <c r="F12" i="1"/>
  <c r="F20" i="1" s="1"/>
  <c r="E13" i="1"/>
  <c r="E14" i="1"/>
  <c r="E22" i="1" s="1"/>
  <c r="E15" i="1"/>
  <c r="E12" i="1"/>
  <c r="E20" i="1" s="1"/>
  <c r="D14" i="1"/>
  <c r="D15" i="1"/>
  <c r="D12" i="1"/>
  <c r="I22" i="1"/>
  <c r="H21" i="1"/>
  <c r="H23" i="1"/>
  <c r="G22" i="1"/>
  <c r="G20" i="1"/>
  <c r="F22" i="1"/>
  <c r="E21" i="1"/>
  <c r="N4" i="13"/>
  <c r="N5" i="13"/>
  <c r="N6" i="13"/>
  <c r="N3" i="13"/>
  <c r="M4" i="13"/>
  <c r="M5" i="13"/>
  <c r="M6" i="13"/>
  <c r="M3" i="13"/>
  <c r="L4" i="13"/>
  <c r="L3" i="13"/>
  <c r="D31" i="1" l="1"/>
  <c r="M7" i="6" l="1"/>
  <c r="M6" i="6"/>
  <c r="M5" i="6"/>
  <c r="M4" i="6"/>
  <c r="K34" i="1"/>
  <c r="K45" i="1" s="1"/>
  <c r="K33" i="1"/>
  <c r="K44" i="1" s="1"/>
  <c r="K32" i="1"/>
  <c r="K43" i="1" s="1"/>
  <c r="K31" i="1"/>
  <c r="D34" i="1"/>
  <c r="D33" i="1"/>
  <c r="D32" i="1"/>
  <c r="J34" i="1" l="1"/>
  <c r="J33" i="1"/>
  <c r="J32" i="1"/>
  <c r="J31" i="1"/>
  <c r="I34" i="1"/>
  <c r="I33" i="1"/>
  <c r="I32" i="1"/>
  <c r="I31" i="1"/>
  <c r="H34" i="1"/>
  <c r="H33" i="1"/>
  <c r="H32" i="1"/>
  <c r="H31" i="1"/>
  <c r="G34" i="1"/>
  <c r="G33" i="1"/>
  <c r="G32" i="1"/>
  <c r="G31" i="1"/>
  <c r="F34" i="1"/>
  <c r="F33" i="1"/>
  <c r="F32" i="1"/>
  <c r="F31" i="1"/>
  <c r="F42" i="1" s="1"/>
  <c r="E34" i="1"/>
  <c r="E33" i="1"/>
  <c r="E32" i="1"/>
  <c r="E43" i="1" s="1"/>
  <c r="E31" i="1"/>
  <c r="E42" i="1" s="1"/>
  <c r="D45" i="1"/>
  <c r="D44" i="1"/>
  <c r="D43" i="1"/>
  <c r="F44" i="1" l="1"/>
  <c r="F43" i="1"/>
  <c r="K42" i="1" l="1"/>
  <c r="J8" i="6"/>
  <c r="I8" i="6"/>
  <c r="J7" i="6"/>
  <c r="I7" i="6"/>
  <c r="F7" i="6"/>
  <c r="C7" i="6"/>
  <c r="J6" i="6"/>
  <c r="I5" i="6"/>
  <c r="F5" i="6"/>
  <c r="D5" i="6"/>
  <c r="C5" i="6"/>
  <c r="L15" i="7"/>
  <c r="M14" i="7" s="1"/>
  <c r="B11" i="7"/>
  <c r="B12" i="7" s="1"/>
  <c r="G44" i="1" l="1"/>
  <c r="J43" i="1"/>
  <c r="J42" i="1"/>
  <c r="J45" i="1"/>
  <c r="J44" i="1"/>
  <c r="I45" i="1"/>
  <c r="I44" i="1"/>
  <c r="I43" i="1"/>
  <c r="I42" i="1"/>
  <c r="H45" i="1"/>
  <c r="H44" i="1"/>
  <c r="H43" i="1"/>
  <c r="H42" i="1"/>
  <c r="G45" i="1"/>
  <c r="G43" i="1"/>
  <c r="G42" i="1"/>
  <c r="F45" i="1"/>
  <c r="E44" i="1"/>
  <c r="E45" i="1"/>
  <c r="M46" i="1" l="1"/>
  <c r="N4" i="6" s="1"/>
  <c r="M47" i="1"/>
  <c r="N5" i="6" s="1"/>
  <c r="M49" i="1"/>
  <c r="N7" i="6" s="1"/>
  <c r="M48" i="1"/>
  <c r="N6" i="6" s="1"/>
  <c r="O7" i="6" l="1"/>
  <c r="O6" i="6"/>
  <c r="O5" i="6"/>
  <c r="O4" i="6"/>
  <c r="N48" i="1"/>
  <c r="N49" i="1"/>
  <c r="N47" i="1"/>
  <c r="N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 10 Pro 64bit</author>
  </authors>
  <commentList>
    <comment ref="K12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Win 10 Pro 64bit: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nilai kriteria di dapat dari data penilaian karyawan di sesuiakan dengan range penilain</t>
        </r>
      </text>
    </comment>
    <comment ref="K20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Win 10 Pro 64bit: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nilai kriteria di dapat dari data penilaian karyawan di sesuiakan dengan range penilain</t>
        </r>
      </text>
    </comment>
    <comment ref="M36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rumus normalisai:
</t>
        </r>
        <r>
          <rPr>
            <b/>
            <sz val="9"/>
            <color rgb="FF000000"/>
            <rFont val="Tahoma"/>
            <family val="2"/>
          </rPr>
          <t>kolom setiap kriteria di bagi nilai max/min kolom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di dapat dari hasil perkalian dari nilai nomalisasi di kali bobotan kriteria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 10 Pro 64bit</author>
  </authors>
  <commentList>
    <comment ref="O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di dapat dari hasil perkalian dari nilai nomalisasi di kali bobotan kriteria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 10 Pro 64bit</author>
  </authors>
  <commentList>
    <comment ref="J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Win 10 Pro 64bit:</t>
        </r>
        <r>
          <rPr>
            <sz val="9"/>
            <color indexed="81"/>
            <rFont val="Tahoma"/>
            <family val="2"/>
          </rPr>
          <t xml:space="preserve">
nilai kriteria di dapat dari data penilaian karyawan di sesuiakan dengan range penilain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 10 Pro 64bit</author>
  </authors>
  <commentList>
    <comment ref="J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Win 10 Pro 64bit:</t>
        </r>
        <r>
          <rPr>
            <sz val="9"/>
            <color indexed="81"/>
            <rFont val="Tahoma"/>
            <family val="2"/>
          </rPr>
          <t xml:space="preserve">
nilai kriteria di dapat dari data penilaian karyawan di sesuiakan dengan range penilain</t>
        </r>
      </text>
    </comment>
  </commentList>
</comments>
</file>

<file path=xl/sharedStrings.xml><?xml version="1.0" encoding="utf-8"?>
<sst xmlns="http://schemas.openxmlformats.org/spreadsheetml/2006/main" count="844" uniqueCount="196">
  <si>
    <t>No</t>
  </si>
  <si>
    <t>Nama</t>
  </si>
  <si>
    <t>Disiplin</t>
  </si>
  <si>
    <t>Prestasi Kerka</t>
  </si>
  <si>
    <t>Kerja Sama</t>
  </si>
  <si>
    <t>Kecakapan</t>
  </si>
  <si>
    <t>Loyalitas</t>
  </si>
  <si>
    <t>Kepemimpinan</t>
  </si>
  <si>
    <t>Pendidikan</t>
  </si>
  <si>
    <t>Susi Febriasih</t>
  </si>
  <si>
    <t>Ahmad Sukron</t>
  </si>
  <si>
    <t>Paskalis Priyo Utomo</t>
  </si>
  <si>
    <t>Linawati</t>
  </si>
  <si>
    <t>Range Kriteria</t>
  </si>
  <si>
    <t>Range</t>
  </si>
  <si>
    <t>Bobot</t>
  </si>
  <si>
    <t>Kriteria</t>
  </si>
  <si>
    <t>0.50</t>
  </si>
  <si>
    <t>Code</t>
  </si>
  <si>
    <t>C1</t>
  </si>
  <si>
    <t>C2</t>
  </si>
  <si>
    <t>C3</t>
  </si>
  <si>
    <t>C4</t>
  </si>
  <si>
    <t>C5</t>
  </si>
  <si>
    <t>C6</t>
  </si>
  <si>
    <t>C7</t>
  </si>
  <si>
    <t>C8</t>
  </si>
  <si>
    <t>Alternatif</t>
  </si>
  <si>
    <t>A1</t>
  </si>
  <si>
    <t>A4</t>
  </si>
  <si>
    <t>A2</t>
  </si>
  <si>
    <t>A3</t>
  </si>
  <si>
    <t>Kriterian</t>
  </si>
  <si>
    <t>0.75</t>
  </si>
  <si>
    <t>1.00</t>
  </si>
  <si>
    <t>1 - 5</t>
  </si>
  <si>
    <t>5.1 - 7</t>
  </si>
  <si>
    <t>0.25</t>
  </si>
  <si>
    <t>0,10</t>
  </si>
  <si>
    <t>X =</t>
  </si>
  <si>
    <t>Hasil</t>
  </si>
  <si>
    <t>Rank</t>
  </si>
  <si>
    <t>Sum</t>
  </si>
  <si>
    <t>Masa Kerja</t>
  </si>
  <si>
    <t>c1</t>
  </si>
  <si>
    <t>c2 Disiplin</t>
  </si>
  <si>
    <t>C8 Pendidikan</t>
  </si>
  <si>
    <t>D3</t>
  </si>
  <si>
    <t>S1</t>
  </si>
  <si>
    <t>S2</t>
  </si>
  <si>
    <t xml:space="preserve">Kerja Sama </t>
  </si>
  <si>
    <t>Prestasi Kerja</t>
  </si>
  <si>
    <t>DATA KARYAWAN</t>
  </si>
  <si>
    <t>NIK</t>
  </si>
  <si>
    <t>Nama Karyawan</t>
  </si>
  <si>
    <t>RATING KECOCOKAN</t>
  </si>
  <si>
    <t>HASIL PERHITUNGAN NORMALISASI</t>
  </si>
  <si>
    <t>NILAI RANKING</t>
  </si>
  <si>
    <t>KESIMPULAN</t>
  </si>
  <si>
    <t>Nilai</t>
  </si>
  <si>
    <t>Kegiatan</t>
  </si>
  <si>
    <t>Juli</t>
  </si>
  <si>
    <t>Agustus</t>
  </si>
  <si>
    <t>September</t>
  </si>
  <si>
    <t>oktober</t>
  </si>
  <si>
    <t>Membuat Coding</t>
  </si>
  <si>
    <t>Mei</t>
  </si>
  <si>
    <t>Juni</t>
  </si>
  <si>
    <t>08.00</t>
  </si>
  <si>
    <t>17.00</t>
  </si>
  <si>
    <t>IN</t>
  </si>
  <si>
    <t>OUT</t>
  </si>
  <si>
    <t>07.55</t>
  </si>
  <si>
    <t>17.05</t>
  </si>
  <si>
    <t>17.13</t>
  </si>
  <si>
    <t>OK</t>
  </si>
  <si>
    <t>08.01</t>
  </si>
  <si>
    <t>17.27</t>
  </si>
  <si>
    <t>07.54</t>
  </si>
  <si>
    <t>08.04</t>
  </si>
  <si>
    <t>07.49</t>
  </si>
  <si>
    <t>07.59</t>
  </si>
  <si>
    <t>17.31</t>
  </si>
  <si>
    <t>07.58</t>
  </si>
  <si>
    <t>18.01</t>
  </si>
  <si>
    <t>18.00</t>
  </si>
  <si>
    <t>07.53</t>
  </si>
  <si>
    <t>17.53</t>
  </si>
  <si>
    <t>17.49</t>
  </si>
  <si>
    <t>07.50</t>
  </si>
  <si>
    <t>17.40</t>
  </si>
  <si>
    <t>07.56</t>
  </si>
  <si>
    <t>17.37</t>
  </si>
  <si>
    <t>18.15</t>
  </si>
  <si>
    <t>17.30</t>
  </si>
  <si>
    <t>07.30</t>
  </si>
  <si>
    <t>18.04</t>
  </si>
  <si>
    <t>07.45</t>
  </si>
  <si>
    <t>07.47</t>
  </si>
  <si>
    <t>17.44</t>
  </si>
  <si>
    <t>07.51</t>
  </si>
  <si>
    <t>STORE</t>
  </si>
  <si>
    <t>:110103</t>
  </si>
  <si>
    <t>:RENI FITRIANI</t>
  </si>
  <si>
    <t>:03/ SENIOR STAF</t>
  </si>
  <si>
    <t>:JANUARI</t>
  </si>
  <si>
    <t>:2019</t>
  </si>
  <si>
    <t>:BEKASI</t>
  </si>
  <si>
    <t>ACTUAL</t>
  </si>
  <si>
    <t>MARK</t>
  </si>
  <si>
    <t>DATE</t>
  </si>
  <si>
    <t>DAY</t>
  </si>
  <si>
    <t>SCHEDULE</t>
  </si>
  <si>
    <t>NAME</t>
  </si>
  <si>
    <t>DEPARTEMENT</t>
  </si>
  <si>
    <t>LEVEL/POSITION</t>
  </si>
  <si>
    <t>MONTH</t>
  </si>
  <si>
    <t>YEAR</t>
  </si>
  <si>
    <t>TUESDAY</t>
  </si>
  <si>
    <t>WEDNESDAY</t>
  </si>
  <si>
    <t>THURSDAY</t>
  </si>
  <si>
    <t>FRIDAY</t>
  </si>
  <si>
    <t>SATURDAY</t>
  </si>
  <si>
    <t>SUNDAY</t>
  </si>
  <si>
    <t>MONDAY</t>
  </si>
  <si>
    <t>LATE</t>
  </si>
  <si>
    <t>OFF</t>
  </si>
  <si>
    <t>TOTAL OFF</t>
  </si>
  <si>
    <t>TOTAL LATE</t>
  </si>
  <si>
    <t>: 10</t>
  </si>
  <si>
    <t>: 2</t>
  </si>
  <si>
    <t>SECTION HEAD HR</t>
  </si>
  <si>
    <t>TTD</t>
  </si>
  <si>
    <t>ATTENDANCE REPORT</t>
  </si>
  <si>
    <t>:DRY FOOD</t>
  </si>
  <si>
    <t>Perencanaan Biaya dan Waktu</t>
  </si>
  <si>
    <t>Analisa Sistem</t>
  </si>
  <si>
    <t>Perancangan Secara Umum</t>
  </si>
  <si>
    <t>Dokumentasi</t>
  </si>
  <si>
    <t>Perancangan Secara Rinci</t>
  </si>
  <si>
    <t>&lt; 1 Tahun</t>
  </si>
  <si>
    <t>&gt; 3 Tahun</t>
  </si>
  <si>
    <t>&lt; 2 Tahun</t>
  </si>
  <si>
    <t>&lt; 3 Tahun</t>
  </si>
  <si>
    <t>Cost</t>
  </si>
  <si>
    <t>Benefit</t>
  </si>
  <si>
    <t>Aktif</t>
  </si>
  <si>
    <t>Inisiatif</t>
  </si>
  <si>
    <t>Pasif</t>
  </si>
  <si>
    <t>Biasa</t>
  </si>
  <si>
    <t>Keterangan</t>
  </si>
  <si>
    <t>c3</t>
  </si>
  <si>
    <t>c4</t>
  </si>
  <si>
    <t xml:space="preserve">C6 </t>
  </si>
  <si>
    <t>C5 Kecakapan</t>
  </si>
  <si>
    <t>c6  Loyalitas</t>
  </si>
  <si>
    <t>C7Kepemimpinan</t>
  </si>
  <si>
    <t>SMA/K Sederajat</t>
  </si>
  <si>
    <t>7.1 - 8.9</t>
  </si>
  <si>
    <t>&lt; 5</t>
  </si>
  <si>
    <t>Normalisasi</t>
  </si>
  <si>
    <t>Ranking</t>
  </si>
  <si>
    <t>Full</t>
  </si>
  <si>
    <t>6 - 10</t>
  </si>
  <si>
    <t>11 - 15</t>
  </si>
  <si>
    <t>9 - 10</t>
  </si>
  <si>
    <t>Nilai Karyawan</t>
  </si>
  <si>
    <t>Nilai hasil dari konfersi bobot kriteria</t>
  </si>
  <si>
    <t>1,0 - 2,0</t>
  </si>
  <si>
    <t>3,5 - 5</t>
  </si>
  <si>
    <t>3,0 - 3,4</t>
  </si>
  <si>
    <t>2.1 - 2,9</t>
  </si>
  <si>
    <t>&gt;3</t>
  </si>
  <si>
    <t>3.0 - 3.4</t>
  </si>
  <si>
    <t>3.5 - 5</t>
  </si>
  <si>
    <t>2.1 - 2.9</t>
  </si>
  <si>
    <t>5.1 -7</t>
  </si>
  <si>
    <t>&lt;5</t>
  </si>
  <si>
    <t>96%</t>
  </si>
  <si>
    <t>94%</t>
  </si>
  <si>
    <t>98%</t>
  </si>
  <si>
    <t>100%</t>
  </si>
  <si>
    <t>2,1 - 2,9</t>
  </si>
  <si>
    <t>SUSI FEBRIASIH</t>
  </si>
  <si>
    <t>AHMAD SUKRON</t>
  </si>
  <si>
    <t>PASKALIS PRIYO U</t>
  </si>
  <si>
    <t>LINAWATI</t>
  </si>
  <si>
    <t>Nilai min/ kolom</t>
  </si>
  <si>
    <t>kolom/Nilai max</t>
  </si>
  <si>
    <t>Normalisasi result</t>
  </si>
  <si>
    <t>Bobot kriteria</t>
  </si>
  <si>
    <t>kolom*bobot kriteria</t>
  </si>
  <si>
    <t>c3 kriteria_prestasi_kerja</t>
  </si>
  <si>
    <t>c4 kriteria_kerja_sama</t>
  </si>
  <si>
    <t>c1 kriteria_masa_kerja</t>
  </si>
  <si>
    <t>Revisi by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</si>
</sst>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sz val="12"/>
      <color theme="0" tint="-0.34998626667073579"/>
      <name val="Times New Roman"/>
      <family val="1"/>
    </font>
    <font>
      <sz val="12"/>
      <color theme="1"/>
      <name val="Bahnschrift Light Condensed"/>
      <family val="2"/>
    </font>
    <font>
      <sz val="22"/>
      <color theme="1"/>
      <name val="Bahnschrift Light Condensed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quotePrefix="1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quotePrefix="1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6" xfId="0" applyFont="1" applyBorder="1" applyAlignment="1">
      <alignment horizontal="justify" vertical="center" wrapText="1"/>
    </xf>
    <xf numFmtId="0" fontId="5" fillId="2" borderId="26" xfId="0" applyFont="1" applyFill="1" applyBorder="1" applyAlignment="1">
      <alignment horizontal="justify" vertical="center" wrapText="1"/>
    </xf>
    <xf numFmtId="0" fontId="9" fillId="0" borderId="26" xfId="0" applyFont="1" applyFill="1" applyBorder="1" applyAlignment="1">
      <alignment horizontal="justify" vertical="center" wrapText="1"/>
    </xf>
    <xf numFmtId="0" fontId="8" fillId="0" borderId="26" xfId="0" applyFont="1" applyFill="1" applyBorder="1" applyAlignment="1">
      <alignment horizontal="justify" vertical="center" wrapText="1"/>
    </xf>
    <xf numFmtId="0" fontId="5" fillId="0" borderId="26" xfId="0" applyFont="1" applyFill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0" xfId="0" applyFont="1"/>
    <xf numFmtId="0" fontId="10" fillId="0" borderId="8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3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8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1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/>
    <xf numFmtId="0" fontId="5" fillId="0" borderId="26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quotePrefix="1" applyNumberFormat="1" applyFont="1" applyBorder="1" applyAlignment="1">
      <alignment horizontal="center"/>
    </xf>
    <xf numFmtId="9" fontId="5" fillId="0" borderId="2" xfId="0" quotePrefix="1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quotePrefix="1" applyNumberFormat="1" applyFont="1" applyBorder="1" applyAlignment="1">
      <alignment horizontal="center" vertical="center"/>
    </xf>
    <xf numFmtId="0" fontId="5" fillId="0" borderId="0" xfId="0" quotePrefix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0" fillId="3" borderId="0" xfId="0" applyFill="1" applyBorder="1"/>
    <xf numFmtId="0" fontId="3" fillId="3" borderId="0" xfId="0" applyFont="1" applyFill="1" applyBorder="1" applyAlignment="1">
      <alignment horizontal="center"/>
    </xf>
    <xf numFmtId="9" fontId="5" fillId="0" borderId="2" xfId="0" quotePrefix="1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16" fontId="5" fillId="0" borderId="2" xfId="0" quotePrefix="1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4" fontId="0" fillId="0" borderId="0" xfId="0" applyNumberFormat="1" applyFill="1"/>
    <xf numFmtId="0" fontId="0" fillId="0" borderId="0" xfId="0" applyFill="1"/>
    <xf numFmtId="2" fontId="0" fillId="0" borderId="1" xfId="0" applyNumberFormat="1" applyBorder="1" applyAlignment="1">
      <alignment horizontal="left"/>
    </xf>
    <xf numFmtId="2" fontId="0" fillId="0" borderId="1" xfId="0" quotePrefix="1" applyNumberFormat="1" applyBorder="1" applyAlignment="1">
      <alignment horizontal="left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/>
    <xf numFmtId="164" fontId="3" fillId="0" borderId="2" xfId="0" applyNumberFormat="1" applyFont="1" applyBorder="1"/>
    <xf numFmtId="0" fontId="3" fillId="0" borderId="2" xfId="0" applyFont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3" fillId="0" borderId="0" xfId="0" applyNumberFormat="1" applyFont="1" applyBorder="1"/>
    <xf numFmtId="0" fontId="0" fillId="3" borderId="0" xfId="0" applyFill="1"/>
    <xf numFmtId="0" fontId="1" fillId="3" borderId="0" xfId="0" applyFont="1" applyFill="1"/>
    <xf numFmtId="0" fontId="4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2" fontId="2" fillId="0" borderId="2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0" fillId="0" borderId="0" xfId="0" applyNumberFormat="1"/>
    <xf numFmtId="0" fontId="2" fillId="0" borderId="2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5" fillId="0" borderId="1" xfId="0" applyFon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9"/>
  <sheetViews>
    <sheetView showGridLines="0" workbookViewId="0">
      <selection activeCell="L16" sqref="L16"/>
    </sheetView>
  </sheetViews>
  <sheetFormatPr baseColWidth="10" defaultColWidth="8.83203125" defaultRowHeight="15"/>
  <cols>
    <col min="2" max="2" width="3.83203125" bestFit="1" customWidth="1"/>
    <col min="3" max="3" width="20.6640625" bestFit="1" customWidth="1"/>
    <col min="4" max="10" width="17.5" bestFit="1" customWidth="1"/>
    <col min="11" max="11" width="17.33203125" bestFit="1" customWidth="1"/>
    <col min="12" max="12" width="8.33203125" customWidth="1"/>
    <col min="13" max="13" width="9.1640625" style="3"/>
    <col min="15" max="15" width="14.6640625" bestFit="1" customWidth="1"/>
  </cols>
  <sheetData>
    <row r="2" spans="2:15" ht="16" thickBot="1">
      <c r="B2" s="115" t="s">
        <v>166</v>
      </c>
      <c r="C2" s="115"/>
    </row>
    <row r="3" spans="2:15" ht="17" thickBot="1">
      <c r="B3" s="91" t="s">
        <v>0</v>
      </c>
      <c r="C3" s="91" t="s">
        <v>1</v>
      </c>
      <c r="D3" s="91" t="s">
        <v>43</v>
      </c>
      <c r="E3" s="91" t="s">
        <v>2</v>
      </c>
      <c r="F3" s="91" t="s">
        <v>3</v>
      </c>
      <c r="G3" s="91" t="s">
        <v>4</v>
      </c>
      <c r="H3" s="91" t="s">
        <v>5</v>
      </c>
      <c r="I3" s="91" t="s">
        <v>6</v>
      </c>
      <c r="J3" s="91" t="s">
        <v>7</v>
      </c>
      <c r="K3" s="91" t="s">
        <v>8</v>
      </c>
      <c r="L3" s="105"/>
    </row>
    <row r="4" spans="2:15" ht="17" thickBot="1">
      <c r="B4" s="91">
        <v>1</v>
      </c>
      <c r="C4" s="122" t="s">
        <v>183</v>
      </c>
      <c r="D4" s="91">
        <v>3.5</v>
      </c>
      <c r="E4" s="91">
        <v>3</v>
      </c>
      <c r="F4" s="91">
        <v>3.3</v>
      </c>
      <c r="G4" s="91">
        <v>8</v>
      </c>
      <c r="H4" s="91">
        <v>8</v>
      </c>
      <c r="I4" s="91">
        <v>6</v>
      </c>
      <c r="J4" s="91">
        <v>7</v>
      </c>
      <c r="K4" s="91" t="s">
        <v>48</v>
      </c>
      <c r="L4" s="105"/>
    </row>
    <row r="5" spans="2:15" ht="17" thickBot="1">
      <c r="B5" s="91">
        <v>2</v>
      </c>
      <c r="C5" s="122" t="s">
        <v>184</v>
      </c>
      <c r="D5" s="91">
        <v>3</v>
      </c>
      <c r="E5" s="91">
        <v>4</v>
      </c>
      <c r="F5" s="91">
        <v>3.5</v>
      </c>
      <c r="G5" s="91">
        <v>8</v>
      </c>
      <c r="H5" s="91">
        <v>9</v>
      </c>
      <c r="I5" s="91">
        <v>7</v>
      </c>
      <c r="J5" s="91">
        <v>8</v>
      </c>
      <c r="K5" s="6" t="s">
        <v>157</v>
      </c>
      <c r="L5" s="105"/>
    </row>
    <row r="6" spans="2:15" ht="17" thickBot="1">
      <c r="B6" s="91">
        <v>3</v>
      </c>
      <c r="C6" s="122" t="s">
        <v>185</v>
      </c>
      <c r="D6" s="91">
        <v>4</v>
      </c>
      <c r="E6" s="91">
        <v>3</v>
      </c>
      <c r="F6" s="91">
        <v>2.9</v>
      </c>
      <c r="G6" s="91">
        <v>7</v>
      </c>
      <c r="H6" s="91">
        <v>8</v>
      </c>
      <c r="I6" s="91">
        <v>6</v>
      </c>
      <c r="J6" s="91">
        <v>5</v>
      </c>
      <c r="K6" s="6" t="s">
        <v>157</v>
      </c>
      <c r="L6" s="105"/>
    </row>
    <row r="7" spans="2:15" ht="17" thickBot="1">
      <c r="B7" s="91">
        <v>4</v>
      </c>
      <c r="C7" s="122" t="s">
        <v>186</v>
      </c>
      <c r="D7" s="91">
        <v>5</v>
      </c>
      <c r="E7" s="91">
        <v>2</v>
      </c>
      <c r="F7" s="91">
        <v>2.8</v>
      </c>
      <c r="G7" s="91">
        <v>6</v>
      </c>
      <c r="H7" s="91">
        <v>8</v>
      </c>
      <c r="I7" s="91">
        <v>6</v>
      </c>
      <c r="J7" s="91">
        <v>5</v>
      </c>
      <c r="K7" s="6" t="s">
        <v>157</v>
      </c>
      <c r="L7" s="105"/>
      <c r="O7" s="1"/>
    </row>
    <row r="8" spans="2:15" ht="16">
      <c r="B8" s="105"/>
      <c r="C8" s="116"/>
      <c r="D8" s="105"/>
      <c r="E8" s="105"/>
      <c r="F8" s="105"/>
      <c r="G8" s="105"/>
      <c r="H8" s="105"/>
      <c r="I8" s="105"/>
      <c r="J8" s="105"/>
      <c r="K8" s="105"/>
      <c r="L8" s="105"/>
      <c r="O8" s="1"/>
    </row>
    <row r="9" spans="2:15" ht="17" thickBot="1">
      <c r="B9" s="117" t="s">
        <v>14</v>
      </c>
      <c r="C9" s="117"/>
      <c r="D9" s="105"/>
      <c r="E9" s="105"/>
      <c r="F9" s="105"/>
      <c r="G9" s="105"/>
      <c r="H9" s="105"/>
      <c r="I9" s="105"/>
      <c r="J9" s="105"/>
      <c r="K9" s="105"/>
      <c r="L9" s="105"/>
      <c r="O9" s="1"/>
    </row>
    <row r="10" spans="2:15" ht="17" thickBot="1">
      <c r="B10" s="136" t="s">
        <v>0</v>
      </c>
      <c r="C10" s="136" t="s">
        <v>27</v>
      </c>
      <c r="D10" s="138" t="s">
        <v>16</v>
      </c>
      <c r="E10" s="139"/>
      <c r="F10" s="139"/>
      <c r="G10" s="139"/>
      <c r="H10" s="139"/>
      <c r="I10" s="139"/>
      <c r="J10" s="139"/>
      <c r="K10" s="140"/>
      <c r="L10" s="105"/>
      <c r="O10" s="1"/>
    </row>
    <row r="11" spans="2:15" ht="17" thickBot="1">
      <c r="B11" s="137"/>
      <c r="C11" s="137"/>
      <c r="D11" s="119" t="s">
        <v>19</v>
      </c>
      <c r="E11" s="119" t="s">
        <v>20</v>
      </c>
      <c r="F11" s="119" t="s">
        <v>21</v>
      </c>
      <c r="G11" s="119" t="s">
        <v>22</v>
      </c>
      <c r="H11" s="119" t="s">
        <v>23</v>
      </c>
      <c r="I11" s="119" t="s">
        <v>24</v>
      </c>
      <c r="J11" s="119" t="s">
        <v>25</v>
      </c>
      <c r="K11" s="70" t="s">
        <v>26</v>
      </c>
      <c r="L11" s="105"/>
      <c r="O11" s="1"/>
    </row>
    <row r="12" spans="2:15" ht="17" thickBot="1">
      <c r="B12" s="91">
        <v>1</v>
      </c>
      <c r="C12" s="120" t="s">
        <v>28</v>
      </c>
      <c r="D12" s="129" t="str">
        <f>IF(D4&gt;3,"&gt;3",IF(AND(D4&lt;=3,D4&gt;2),"&lt;3",IF(D4&lt;2,"&lt;2",IF(D4&lt;1,"&lt;1"))))</f>
        <v>&gt;3</v>
      </c>
      <c r="E12" s="129" t="str">
        <f>IF(E4&lt;0,"100%",IF(AND(E4&gt;1,E4&lt;5),"98%",IF(E4&gt;6,"96%",IF(E4&gt;11,"94%"))))</f>
        <v>98%</v>
      </c>
      <c r="F12" s="129" t="str">
        <f>IF(F4&lt;2,"1- 2",IF(AND(F4&gt;2,F4&lt;3),"2,1 - 2,9",IF(F4&lt;3.4,"3,0 - 3,4",IF(F4&gt;=3.5,"3,5 - 5"))))</f>
        <v>3,0 - 3,4</v>
      </c>
      <c r="G12" s="129" t="str">
        <f>IF(G4=5,"&lt;5",IF(AND(G4&gt;=5.1,G4&lt;=7),"5.1 - 7",IF(G4&gt;7.1,"7.1 - 8.9",IF(G4&gt;=9,"9 - 10"))))</f>
        <v>7.1 - 8.9</v>
      </c>
      <c r="H12" s="129" t="str">
        <f>IF(H4=5,"&lt;5",IF(AND(H4&gt;=5.1,H4&lt;=7),"5.1 - 7",IF(H4&gt;7.1,"7.1 - 8.9",IF(H4&gt;=9,"9 - 10"))))</f>
        <v>7.1 - 8.9</v>
      </c>
      <c r="I12" s="129" t="str">
        <f>IF(I4=5,"&lt;5",IF(AND(I4&gt;=5.1,I4&lt;=7),"5.1 - 7",IF(I4&gt;7.1,"7.1 - 8.9",IF(I4&gt;=9,"9 - 10"))))</f>
        <v>5.1 - 7</v>
      </c>
      <c r="J12" s="129" t="str">
        <f>IF(J4=5,"&lt; 5",IF(AND(J4&gt;=5.1,J4&lt;=7),"5.1 - 7",IF(J4&gt;7.1,"7.1 - 8.9",IF(J4&gt;=9,"9 - 10"))))</f>
        <v>5.1 - 7</v>
      </c>
      <c r="K12" s="128">
        <f>VLOOKUP(K4,RANGE!AG:AH,2,0)</f>
        <v>8</v>
      </c>
      <c r="L12" s="105"/>
      <c r="O12" s="1"/>
    </row>
    <row r="13" spans="2:15" ht="17" thickBot="1">
      <c r="B13" s="91">
        <v>2</v>
      </c>
      <c r="C13" s="120" t="s">
        <v>30</v>
      </c>
      <c r="D13" s="129" t="str">
        <f>IF(D5&gt;=3,"&gt;3",IF(AND(D5&lt;=3,D5&gt;2),"&lt;3",IF(D5&lt;2,"&lt;2",IF(D5&lt;1,"&lt;1"))))</f>
        <v>&gt;3</v>
      </c>
      <c r="E13" s="129" t="str">
        <f t="shared" ref="E13:E15" si="0">IF(E5&lt;0,"100%",IF(AND(E5&gt;1,E5&lt;5),"98%",IF(E5&gt;6,"96%",IF(E5&gt;11,"94%"))))</f>
        <v>98%</v>
      </c>
      <c r="F13" s="129" t="str">
        <f t="shared" ref="F13:F15" si="1">IF(F5&lt;2,"1- 2",IF(AND(F5&gt;2,F5&lt;3),"2,1 - 2,9",IF(F5&lt;3.4,"3,0 - 3,4",IF(F5&gt;=3.5,"3,5 - 5"))))</f>
        <v>3,5 - 5</v>
      </c>
      <c r="G13" s="129" t="str">
        <f t="shared" ref="G13:I15" si="2">IF(G5=5,"&lt;5",IF(AND(G5&gt;=5.1,G5&lt;=7),"5.1 - 7",IF(G5&gt;7.1,"7.1 - 8.9",IF(G5&gt;=9,"9 - 10"))))</f>
        <v>7.1 - 8.9</v>
      </c>
      <c r="H13" s="129" t="str">
        <f t="shared" si="2"/>
        <v>7.1 - 8.9</v>
      </c>
      <c r="I13" s="129" t="str">
        <f t="shared" si="2"/>
        <v>5.1 - 7</v>
      </c>
      <c r="J13" s="129" t="str">
        <f t="shared" ref="J13:J15" si="3">IF(J5=5,"&lt; 5",IF(AND(J5&gt;=5.1,J5&lt;=7),"5.1 - 7",IF(J5&gt;7.1,"7.1 - 8.9",IF(J5&gt;=9,"9 - 10"))))</f>
        <v>7.1 - 8.9</v>
      </c>
      <c r="K13" s="128">
        <f>VLOOKUP(K5,RANGE!AG:AH,2,0)</f>
        <v>6</v>
      </c>
      <c r="L13" s="105"/>
      <c r="O13" s="1"/>
    </row>
    <row r="14" spans="2:15" ht="17" thickBot="1">
      <c r="B14" s="91">
        <v>3</v>
      </c>
      <c r="C14" s="120" t="s">
        <v>31</v>
      </c>
      <c r="D14" s="129" t="str">
        <f t="shared" ref="D14:D15" si="4">IF(D6&gt;3,"&gt;3",IF(AND(D6&lt;=3,D6&gt;2),"&lt;3",IF(D6&lt;2,"&lt;2",IF(D6&lt;1,"&lt;1"))))</f>
        <v>&gt;3</v>
      </c>
      <c r="E14" s="129" t="str">
        <f t="shared" si="0"/>
        <v>98%</v>
      </c>
      <c r="F14" s="129" t="str">
        <f t="shared" si="1"/>
        <v>2,1 - 2,9</v>
      </c>
      <c r="G14" s="129" t="str">
        <f t="shared" si="2"/>
        <v>5.1 - 7</v>
      </c>
      <c r="H14" s="129" t="str">
        <f t="shared" si="2"/>
        <v>7.1 - 8.9</v>
      </c>
      <c r="I14" s="129" t="str">
        <f t="shared" si="2"/>
        <v>5.1 - 7</v>
      </c>
      <c r="J14" s="129" t="str">
        <f t="shared" si="3"/>
        <v>&lt; 5</v>
      </c>
      <c r="K14" s="128">
        <f>VLOOKUP(K6,RANGE!AG:AH,2,0)</f>
        <v>6</v>
      </c>
      <c r="L14" s="105"/>
      <c r="O14" s="1"/>
    </row>
    <row r="15" spans="2:15" ht="17" thickBot="1">
      <c r="B15" s="91">
        <v>4</v>
      </c>
      <c r="C15" s="120" t="s">
        <v>29</v>
      </c>
      <c r="D15" s="129" t="str">
        <f t="shared" si="4"/>
        <v>&gt;3</v>
      </c>
      <c r="E15" s="129" t="str">
        <f t="shared" si="0"/>
        <v>98%</v>
      </c>
      <c r="F15" s="129" t="str">
        <f t="shared" si="1"/>
        <v>2,1 - 2,9</v>
      </c>
      <c r="G15" s="129" t="str">
        <f t="shared" si="2"/>
        <v>5.1 - 7</v>
      </c>
      <c r="H15" s="129" t="str">
        <f t="shared" si="2"/>
        <v>7.1 - 8.9</v>
      </c>
      <c r="I15" s="129" t="str">
        <f t="shared" si="2"/>
        <v>5.1 - 7</v>
      </c>
      <c r="J15" s="129" t="str">
        <f t="shared" si="3"/>
        <v>&lt; 5</v>
      </c>
      <c r="K15" s="128">
        <f>VLOOKUP(K7,RANGE!AG:AH,2,0)</f>
        <v>6</v>
      </c>
      <c r="L15" s="105"/>
      <c r="O15" s="1"/>
    </row>
    <row r="16" spans="2:15" ht="16">
      <c r="B16" s="105"/>
      <c r="C16" s="106"/>
      <c r="D16" s="107"/>
      <c r="E16" s="107"/>
      <c r="F16" s="107"/>
      <c r="G16" s="107"/>
      <c r="H16" s="107"/>
      <c r="I16" s="107"/>
      <c r="J16" s="107"/>
      <c r="K16" s="107"/>
      <c r="L16" s="105"/>
      <c r="O16" s="1"/>
    </row>
    <row r="17" spans="2:17" ht="16" thickBot="1">
      <c r="B17" s="114" t="s">
        <v>167</v>
      </c>
      <c r="C17" s="114"/>
      <c r="D17" s="114"/>
    </row>
    <row r="18" spans="2:17" ht="16" thickBot="1">
      <c r="B18" s="136" t="s">
        <v>0</v>
      </c>
      <c r="C18" s="136" t="s">
        <v>27</v>
      </c>
      <c r="D18" s="138" t="s">
        <v>16</v>
      </c>
      <c r="E18" s="139"/>
      <c r="F18" s="139"/>
      <c r="G18" s="139"/>
      <c r="H18" s="139"/>
      <c r="I18" s="139"/>
      <c r="J18" s="139"/>
      <c r="K18" s="140"/>
      <c r="L18" s="106"/>
    </row>
    <row r="19" spans="2:17" ht="17" thickBot="1">
      <c r="B19" s="137"/>
      <c r="C19" s="137"/>
      <c r="D19" s="68" t="s">
        <v>19</v>
      </c>
      <c r="E19" s="68" t="s">
        <v>20</v>
      </c>
      <c r="F19" s="68" t="s">
        <v>21</v>
      </c>
      <c r="G19" s="68" t="s">
        <v>22</v>
      </c>
      <c r="H19" s="68" t="s">
        <v>23</v>
      </c>
      <c r="I19" s="68" t="s">
        <v>24</v>
      </c>
      <c r="J19" s="68" t="s">
        <v>25</v>
      </c>
      <c r="K19" s="68" t="s">
        <v>26</v>
      </c>
      <c r="L19" s="74"/>
      <c r="N19" s="135" t="s">
        <v>190</v>
      </c>
    </row>
    <row r="20" spans="2:17" ht="17" thickBot="1">
      <c r="B20" s="91">
        <v>1</v>
      </c>
      <c r="C20" s="69" t="s">
        <v>28</v>
      </c>
      <c r="D20" s="92">
        <v>1</v>
      </c>
      <c r="E20" s="92">
        <f>VLOOKUP(E12,RANGE!H:I,2)</f>
        <v>1</v>
      </c>
      <c r="F20" s="92">
        <f>VLOOKUP(F12,RANGE!L:M,2,0)</f>
        <v>0.75</v>
      </c>
      <c r="G20" s="92">
        <f>VLOOKUP(G12,RANGE!Q:R,2,0)</f>
        <v>0.75</v>
      </c>
      <c r="H20" s="92">
        <f>VLOOKUP(H12,RANGE!U:V,2,0)</f>
        <v>0.75</v>
      </c>
      <c r="I20" s="92">
        <f>VLOOKUP(I12,RANGE!Y:Z,2,0)</f>
        <v>0.5</v>
      </c>
      <c r="J20" s="92">
        <f>VLOOKUP(J12,RANGE!AC:AD,2,0)</f>
        <v>0.5</v>
      </c>
      <c r="K20" s="92">
        <f>VLOOKUP(K12,RANGE!AH:AI,2,0)</f>
        <v>0.75</v>
      </c>
      <c r="L20" s="107"/>
      <c r="N20" s="67" t="s">
        <v>18</v>
      </c>
      <c r="O20" s="67" t="s">
        <v>16</v>
      </c>
      <c r="P20" s="67" t="s">
        <v>15</v>
      </c>
    </row>
    <row r="21" spans="2:17" ht="17" thickBot="1">
      <c r="B21" s="91">
        <v>2</v>
      </c>
      <c r="C21" s="69" t="s">
        <v>30</v>
      </c>
      <c r="D21" s="92">
        <v>1</v>
      </c>
      <c r="E21" s="92">
        <f>VLOOKUP(E13,RANGE!H:I,2)</f>
        <v>1</v>
      </c>
      <c r="F21" s="92">
        <f>VLOOKUP(F13,RANGE!L:M,2,0)</f>
        <v>1</v>
      </c>
      <c r="G21" s="92">
        <f>VLOOKUP(G13,RANGE!Q:R,2,0)</f>
        <v>0.75</v>
      </c>
      <c r="H21" s="92">
        <f>VLOOKUP(H13,RANGE!U:V,2,0)</f>
        <v>0.75</v>
      </c>
      <c r="I21" s="92">
        <f>VLOOKUP(I13,RANGE!Y:Z,2,0)</f>
        <v>0.5</v>
      </c>
      <c r="J21" s="92">
        <f>VLOOKUP(J13,RANGE!AC:AD,2,0)</f>
        <v>0.75</v>
      </c>
      <c r="K21" s="92">
        <f>VLOOKUP(K13,RANGE!AH:AI,2,0)</f>
        <v>0.25</v>
      </c>
      <c r="L21" s="107"/>
      <c r="N21" s="67" t="s">
        <v>19</v>
      </c>
      <c r="O21" s="67" t="s">
        <v>43</v>
      </c>
      <c r="P21" s="98">
        <v>0.15</v>
      </c>
      <c r="Q21" s="13"/>
    </row>
    <row r="22" spans="2:17" ht="17" thickBot="1">
      <c r="B22" s="91">
        <v>3</v>
      </c>
      <c r="C22" s="69" t="s">
        <v>31</v>
      </c>
      <c r="D22" s="92">
        <v>1</v>
      </c>
      <c r="E22" s="92">
        <f>VLOOKUP(E14,RANGE!H:I,2)</f>
        <v>1</v>
      </c>
      <c r="F22" s="92">
        <f>VLOOKUP(F14,RANGE!L:M,2,0)</f>
        <v>0.5</v>
      </c>
      <c r="G22" s="92">
        <f>VLOOKUP(G14,RANGE!Q:R,2,0)</f>
        <v>0.5</v>
      </c>
      <c r="H22" s="92">
        <f>VLOOKUP(H14,RANGE!U:V,2,0)</f>
        <v>0.75</v>
      </c>
      <c r="I22" s="92">
        <f>VLOOKUP(I14,RANGE!Y:Z,2,0)</f>
        <v>0.5</v>
      </c>
      <c r="J22" s="92">
        <f>VLOOKUP(J14,RANGE!AC:AD,2,0)</f>
        <v>0.25</v>
      </c>
      <c r="K22" s="92">
        <f>VLOOKUP(K14,RANGE!AH:AI,2,0)</f>
        <v>0.25</v>
      </c>
      <c r="L22" s="107"/>
      <c r="N22" s="67" t="s">
        <v>20</v>
      </c>
      <c r="O22" s="67" t="s">
        <v>2</v>
      </c>
      <c r="P22" s="99" t="s">
        <v>38</v>
      </c>
    </row>
    <row r="23" spans="2:17" ht="17" thickBot="1">
      <c r="B23" s="91">
        <v>4</v>
      </c>
      <c r="C23" s="69" t="s">
        <v>29</v>
      </c>
      <c r="D23" s="92">
        <v>1</v>
      </c>
      <c r="E23" s="92">
        <f>VLOOKUP(E15,RANGE!H:I,2)</f>
        <v>1</v>
      </c>
      <c r="F23" s="92">
        <f>VLOOKUP(F15,RANGE!L:M,2,0)</f>
        <v>0.5</v>
      </c>
      <c r="G23" s="92">
        <f>VLOOKUP(G15,RANGE!Q:R,2,0)</f>
        <v>0.5</v>
      </c>
      <c r="H23" s="92">
        <f>VLOOKUP(H15,RANGE!U:V,2,0)</f>
        <v>0.75</v>
      </c>
      <c r="I23" s="92">
        <f>VLOOKUP(I15,RANGE!Y:Z,2,0)</f>
        <v>0.5</v>
      </c>
      <c r="J23" s="92">
        <f>VLOOKUP(J15,RANGE!AC:AD,2,0)</f>
        <v>0.25</v>
      </c>
      <c r="K23" s="92">
        <f>VLOOKUP(K15,RANGE!AH:AI,2,0)</f>
        <v>0.25</v>
      </c>
      <c r="L23" s="107"/>
      <c r="N23" s="67" t="s">
        <v>21</v>
      </c>
      <c r="O23" s="67" t="s">
        <v>3</v>
      </c>
      <c r="P23" s="98">
        <v>0.15</v>
      </c>
    </row>
    <row r="24" spans="2:17">
      <c r="C24" s="134" t="s">
        <v>189</v>
      </c>
      <c r="D24" t="s">
        <v>187</v>
      </c>
      <c r="E24" t="s">
        <v>188</v>
      </c>
      <c r="F24" t="s">
        <v>188</v>
      </c>
      <c r="G24" t="s">
        <v>188</v>
      </c>
      <c r="H24" t="s">
        <v>188</v>
      </c>
      <c r="I24" t="s">
        <v>188</v>
      </c>
      <c r="J24" t="s">
        <v>188</v>
      </c>
      <c r="K24" t="s">
        <v>188</v>
      </c>
      <c r="N24" s="67" t="s">
        <v>22</v>
      </c>
      <c r="O24" s="67" t="s">
        <v>4</v>
      </c>
      <c r="P24" s="98">
        <v>0.1</v>
      </c>
    </row>
    <row r="25" spans="2:17" ht="15" customHeight="1">
      <c r="B25" s="30"/>
      <c r="C25" s="9"/>
      <c r="D25" s="9"/>
      <c r="E25" s="9"/>
      <c r="F25" s="9"/>
      <c r="G25" s="9"/>
      <c r="H25" s="9"/>
      <c r="I25" s="9"/>
      <c r="J25" s="9"/>
      <c r="K25" s="9"/>
      <c r="L25" s="9"/>
      <c r="N25" s="67" t="s">
        <v>23</v>
      </c>
      <c r="O25" s="67" t="s">
        <v>5</v>
      </c>
      <c r="P25" s="98">
        <v>0.1</v>
      </c>
    </row>
    <row r="26" spans="2:17" ht="15.75" customHeight="1">
      <c r="B26" s="30"/>
      <c r="C26" s="9"/>
      <c r="D26" s="9"/>
      <c r="E26" s="9"/>
      <c r="F26" s="9"/>
      <c r="G26" s="9"/>
      <c r="H26" s="9"/>
      <c r="I26" s="9"/>
      <c r="J26" s="9"/>
      <c r="K26" s="9"/>
      <c r="L26" s="9"/>
      <c r="N26" s="67" t="s">
        <v>24</v>
      </c>
      <c r="O26" s="67" t="s">
        <v>6</v>
      </c>
      <c r="P26" s="98">
        <v>0.1</v>
      </c>
    </row>
    <row r="27" spans="2:17" ht="16">
      <c r="B27" s="84" t="s">
        <v>160</v>
      </c>
      <c r="C27" s="85"/>
      <c r="D27" s="9"/>
      <c r="E27" s="9"/>
      <c r="F27" s="9"/>
      <c r="G27" s="9"/>
      <c r="H27" s="9"/>
      <c r="I27" s="9"/>
      <c r="J27" s="9"/>
      <c r="K27" s="9"/>
      <c r="L27" s="9"/>
      <c r="N27" s="67" t="s">
        <v>25</v>
      </c>
      <c r="O27" s="67" t="s">
        <v>7</v>
      </c>
      <c r="P27" s="98">
        <v>0.2</v>
      </c>
    </row>
    <row r="28" spans="2:17" ht="17" thickBot="1">
      <c r="B28" s="94"/>
      <c r="C28" s="95"/>
      <c r="D28" s="95"/>
      <c r="E28" s="95"/>
      <c r="F28" s="95"/>
      <c r="G28" s="95"/>
      <c r="H28" s="95"/>
      <c r="I28" s="95"/>
      <c r="J28" s="95"/>
      <c r="K28" s="95"/>
      <c r="L28" s="95"/>
      <c r="N28" s="67" t="s">
        <v>26</v>
      </c>
      <c r="O28" s="67" t="s">
        <v>8</v>
      </c>
      <c r="P28" s="98">
        <v>0.1</v>
      </c>
    </row>
    <row r="29" spans="2:17" ht="17" thickBot="1">
      <c r="B29" s="136" t="s">
        <v>0</v>
      </c>
      <c r="C29" s="136" t="s">
        <v>27</v>
      </c>
      <c r="D29" s="141" t="s">
        <v>16</v>
      </c>
      <c r="E29" s="142"/>
      <c r="F29" s="142"/>
      <c r="G29" s="142"/>
      <c r="H29" s="142"/>
      <c r="I29" s="142"/>
      <c r="J29" s="142"/>
      <c r="K29" s="143"/>
      <c r="L29" s="105"/>
      <c r="N29" s="83"/>
      <c r="O29" s="83"/>
      <c r="P29" s="83"/>
    </row>
    <row r="30" spans="2:17" ht="17" thickBot="1">
      <c r="B30" s="137"/>
      <c r="C30" s="137"/>
      <c r="D30" s="68" t="s">
        <v>19</v>
      </c>
      <c r="E30" s="68" t="s">
        <v>20</v>
      </c>
      <c r="F30" s="68" t="s">
        <v>21</v>
      </c>
      <c r="G30" s="68" t="s">
        <v>22</v>
      </c>
      <c r="H30" s="68" t="s">
        <v>23</v>
      </c>
      <c r="I30" s="68" t="s">
        <v>24</v>
      </c>
      <c r="J30" s="68" t="s">
        <v>25</v>
      </c>
      <c r="K30" s="68" t="s">
        <v>26</v>
      </c>
      <c r="L30" s="74"/>
      <c r="N30" s="83"/>
      <c r="O30" s="83"/>
      <c r="P30" s="83"/>
    </row>
    <row r="31" spans="2:17" ht="17" thickBot="1">
      <c r="B31" s="6">
        <v>1</v>
      </c>
      <c r="C31" s="6" t="s">
        <v>28</v>
      </c>
      <c r="D31" s="24">
        <f>MIN($D$20:$D$23)/D20</f>
        <v>1</v>
      </c>
      <c r="E31" s="24">
        <f>E20/MAX($E$20:$E$23)</f>
        <v>1</v>
      </c>
      <c r="F31" s="24">
        <f>F20/MAX($F$20:$F$23)</f>
        <v>0.75</v>
      </c>
      <c r="G31" s="24">
        <f>G20/MAX($G$20:$G$23)</f>
        <v>1</v>
      </c>
      <c r="H31" s="24">
        <f>H20/MAX($H$20:$H$23)</f>
        <v>1</v>
      </c>
      <c r="I31" s="24">
        <f>I20/MAX($I$20:$I$23)</f>
        <v>1</v>
      </c>
      <c r="J31" s="24">
        <f>J20/MAX($J$20:$J$23)</f>
        <v>0.66666666666666663</v>
      </c>
      <c r="K31" s="24">
        <f>K20/MAX($K$20:$K$23)</f>
        <v>1</v>
      </c>
      <c r="L31" s="77"/>
      <c r="N31" s="83"/>
      <c r="O31" s="83"/>
      <c r="P31" s="83"/>
    </row>
    <row r="32" spans="2:17" s="97" customFormat="1" ht="17" thickBot="1">
      <c r="B32" s="6">
        <v>2</v>
      </c>
      <c r="C32" s="6" t="s">
        <v>30</v>
      </c>
      <c r="D32" s="24">
        <f>MIN($D$20:$D$23)/D21</f>
        <v>1</v>
      </c>
      <c r="E32" s="24">
        <f>E21/MAX($E$20:$E$23)</f>
        <v>1</v>
      </c>
      <c r="F32" s="24">
        <f>F21/MAX($F$20:$F$23)</f>
        <v>1</v>
      </c>
      <c r="G32" s="24">
        <f>G21/MAX($G$20:$G$23)</f>
        <v>1</v>
      </c>
      <c r="H32" s="24">
        <f>H21/MAX($H$20:$H$23)</f>
        <v>1</v>
      </c>
      <c r="I32" s="24">
        <f>I21/MAX($I$20:$I$23)</f>
        <v>1</v>
      </c>
      <c r="J32" s="24">
        <f>J21/MAX($J$20:$J$23)</f>
        <v>1</v>
      </c>
      <c r="K32" s="24">
        <f>K21/MAX($K$20:$K$23)</f>
        <v>0.33333333333333331</v>
      </c>
      <c r="L32" s="77"/>
      <c r="M32" s="96"/>
      <c r="N32" s="13"/>
      <c r="O32" s="13"/>
      <c r="P32" s="13"/>
    </row>
    <row r="33" spans="2:14" ht="17" thickBot="1">
      <c r="B33" s="6">
        <v>3</v>
      </c>
      <c r="C33" s="6" t="s">
        <v>31</v>
      </c>
      <c r="D33" s="24">
        <f>MIN($D$20:$D$23)/D22</f>
        <v>1</v>
      </c>
      <c r="E33" s="24">
        <f>E22/MAX($E$20:$E$23)</f>
        <v>1</v>
      </c>
      <c r="F33" s="24">
        <f>F22/MAX($F$20:$F$23)</f>
        <v>0.5</v>
      </c>
      <c r="G33" s="24">
        <f>G22/MAX($G$20:$G$23)</f>
        <v>0.66666666666666663</v>
      </c>
      <c r="H33" s="24">
        <f>H22/MAX($H$20:$H$23)</f>
        <v>1</v>
      </c>
      <c r="I33" s="24">
        <f>I22/MAX($I$20:$I$23)</f>
        <v>1</v>
      </c>
      <c r="J33" s="24">
        <f>J22/MAX($J$20:$J$23)</f>
        <v>0.33333333333333331</v>
      </c>
      <c r="K33" s="24">
        <f>K22/MAX($K$20:$K$23)</f>
        <v>0.33333333333333331</v>
      </c>
      <c r="L33" s="77"/>
    </row>
    <row r="34" spans="2:14" ht="17" thickBot="1">
      <c r="B34" s="6">
        <v>4</v>
      </c>
      <c r="C34" s="6" t="s">
        <v>29</v>
      </c>
      <c r="D34" s="24">
        <f>MIN($D$20:$D$23)/D23</f>
        <v>1</v>
      </c>
      <c r="E34" s="24">
        <f>E23/MAX($E$20:$E$23)</f>
        <v>1</v>
      </c>
      <c r="F34" s="24">
        <f>F23/MAX($F$20:$F$23)</f>
        <v>0.5</v>
      </c>
      <c r="G34" s="24">
        <f>G23/MAX($G$20:$G$23)</f>
        <v>0.66666666666666663</v>
      </c>
      <c r="H34" s="24">
        <f>H23/MAX($H$20:$H$23)</f>
        <v>1</v>
      </c>
      <c r="I34" s="24">
        <f>I23/MAX($I$20:$I$23)</f>
        <v>1</v>
      </c>
      <c r="J34" s="24">
        <f>J23/MAX($J$20:$J$23)</f>
        <v>0.33333333333333331</v>
      </c>
      <c r="K34" s="24">
        <f>K23/MAX($K$20:$K$23)</f>
        <v>0.33333333333333331</v>
      </c>
      <c r="L34" s="77"/>
    </row>
    <row r="35" spans="2:14" ht="16">
      <c r="B35" s="30"/>
      <c r="C35" s="81" t="s">
        <v>161</v>
      </c>
      <c r="D35" s="82" t="s">
        <v>191</v>
      </c>
      <c r="E35" s="82" t="s">
        <v>191</v>
      </c>
      <c r="F35" s="82" t="s">
        <v>191</v>
      </c>
      <c r="G35" s="82" t="s">
        <v>191</v>
      </c>
      <c r="H35" s="82" t="s">
        <v>191</v>
      </c>
      <c r="I35" s="82" t="s">
        <v>191</v>
      </c>
      <c r="J35" s="82" t="s">
        <v>191</v>
      </c>
      <c r="K35" s="82" t="s">
        <v>191</v>
      </c>
      <c r="L35" s="82"/>
    </row>
    <row r="36" spans="2:14" ht="16">
      <c r="B36" s="30"/>
      <c r="C36" s="81"/>
      <c r="D36" s="82"/>
      <c r="E36" s="82"/>
      <c r="F36" s="82"/>
      <c r="G36" s="82"/>
      <c r="H36" s="82"/>
      <c r="I36" s="82"/>
      <c r="J36" s="82"/>
      <c r="K36" s="82"/>
      <c r="L36" s="82"/>
    </row>
    <row r="37" spans="2:14" ht="16">
      <c r="B37" s="30"/>
      <c r="C37" s="81"/>
      <c r="D37" s="82"/>
      <c r="E37" s="82"/>
      <c r="F37" s="82"/>
      <c r="G37" s="82"/>
      <c r="H37" s="82"/>
      <c r="I37" s="82"/>
      <c r="J37" s="82"/>
      <c r="K37" s="82"/>
      <c r="L37" s="82"/>
    </row>
    <row r="38" spans="2:14" ht="16">
      <c r="B38" s="84" t="s">
        <v>161</v>
      </c>
      <c r="C38" s="86"/>
      <c r="D38" s="82"/>
      <c r="E38" s="82"/>
      <c r="F38" s="82"/>
      <c r="G38" s="82"/>
      <c r="H38" s="82"/>
      <c r="I38" s="82"/>
      <c r="J38" s="82"/>
      <c r="K38" s="82"/>
      <c r="L38" s="82"/>
    </row>
    <row r="39" spans="2:14" ht="17" thickBot="1">
      <c r="B39" s="94"/>
      <c r="C39" s="111"/>
      <c r="D39" s="112"/>
      <c r="E39" s="112"/>
      <c r="F39" s="112"/>
      <c r="G39" s="112"/>
      <c r="H39" s="112"/>
      <c r="I39" s="112"/>
      <c r="J39" s="112"/>
      <c r="K39" s="112"/>
      <c r="L39" s="112"/>
    </row>
    <row r="40" spans="2:14" ht="16" thickBot="1">
      <c r="B40" s="136" t="s">
        <v>0</v>
      </c>
      <c r="C40" s="136" t="s">
        <v>27</v>
      </c>
      <c r="D40" s="138" t="s">
        <v>16</v>
      </c>
      <c r="E40" s="139"/>
      <c r="F40" s="139"/>
      <c r="G40" s="139"/>
      <c r="H40" s="139"/>
      <c r="I40" s="139"/>
      <c r="J40" s="139"/>
      <c r="K40" s="140"/>
      <c r="L40" s="106"/>
    </row>
    <row r="41" spans="2:14" ht="17" thickBot="1">
      <c r="B41" s="137"/>
      <c r="C41" s="137"/>
      <c r="D41" s="68" t="s">
        <v>19</v>
      </c>
      <c r="E41" s="68" t="s">
        <v>20</v>
      </c>
      <c r="F41" s="68" t="s">
        <v>21</v>
      </c>
      <c r="G41" s="68" t="s">
        <v>22</v>
      </c>
      <c r="H41" s="68" t="s">
        <v>23</v>
      </c>
      <c r="I41" s="68" t="s">
        <v>24</v>
      </c>
      <c r="J41" s="68" t="s">
        <v>25</v>
      </c>
      <c r="K41" s="68" t="s">
        <v>26</v>
      </c>
      <c r="L41" s="74"/>
    </row>
    <row r="42" spans="2:14" ht="17" thickBot="1">
      <c r="B42" s="6">
        <v>1</v>
      </c>
      <c r="C42" s="6" t="s">
        <v>28</v>
      </c>
      <c r="D42" s="24">
        <f>D31*$P$21</f>
        <v>0.15</v>
      </c>
      <c r="E42" s="24">
        <f>E31*$P$22</f>
        <v>0.1</v>
      </c>
      <c r="F42" s="24">
        <f>F31*$P$23</f>
        <v>0.11249999999999999</v>
      </c>
      <c r="G42" s="24">
        <f>G31*$P$24</f>
        <v>0.1</v>
      </c>
      <c r="H42" s="24">
        <f>H31*$P$25</f>
        <v>0.1</v>
      </c>
      <c r="I42" s="24">
        <f>I31*$P$26</f>
        <v>0.1</v>
      </c>
      <c r="J42" s="24">
        <f>J31*$P$27</f>
        <v>0.13333333333333333</v>
      </c>
      <c r="K42" s="24">
        <f>K31*$P$28</f>
        <v>0.1</v>
      </c>
      <c r="L42" s="113"/>
    </row>
    <row r="43" spans="2:14" s="97" customFormat="1" ht="17" thickBot="1">
      <c r="B43" s="6">
        <v>2</v>
      </c>
      <c r="C43" s="6" t="s">
        <v>30</v>
      </c>
      <c r="D43" s="24">
        <f>D32*$P$21</f>
        <v>0.15</v>
      </c>
      <c r="E43" s="24">
        <f>E32*$P$22</f>
        <v>0.1</v>
      </c>
      <c r="F43" s="24">
        <f>F32*$P$23</f>
        <v>0.15</v>
      </c>
      <c r="G43" s="24">
        <f>G32*$P$24</f>
        <v>0.1</v>
      </c>
      <c r="H43" s="24">
        <f>H32*$P$25</f>
        <v>0.1</v>
      </c>
      <c r="I43" s="24">
        <f>I32*$P$26</f>
        <v>0.1</v>
      </c>
      <c r="J43" s="24">
        <f>J32*$P$27</f>
        <v>0.2</v>
      </c>
      <c r="K43" s="24">
        <f>K32*$P$28</f>
        <v>3.3333333333333333E-2</v>
      </c>
      <c r="L43" s="113"/>
      <c r="M43" s="96"/>
    </row>
    <row r="44" spans="2:14" ht="17" thickBot="1">
      <c r="B44" s="6">
        <v>3</v>
      </c>
      <c r="C44" s="6" t="s">
        <v>31</v>
      </c>
      <c r="D44" s="24">
        <f>D33*$P$21</f>
        <v>0.15</v>
      </c>
      <c r="E44" s="24">
        <f>E33*$P$22</f>
        <v>0.1</v>
      </c>
      <c r="F44" s="24">
        <f>F33*$P$23</f>
        <v>7.4999999999999997E-2</v>
      </c>
      <c r="G44" s="24">
        <f>G33*$P$24</f>
        <v>6.6666666666666666E-2</v>
      </c>
      <c r="H44" s="24">
        <f>H33*$P$25</f>
        <v>0.1</v>
      </c>
      <c r="I44" s="24">
        <f>I33*$P$26</f>
        <v>0.1</v>
      </c>
      <c r="J44" s="24">
        <f t="shared" ref="J44:J45" si="5">J33*$P$27</f>
        <v>6.6666666666666666E-2</v>
      </c>
      <c r="K44" s="24">
        <f>K33*$P$28</f>
        <v>3.3333333333333333E-2</v>
      </c>
      <c r="L44" s="113"/>
      <c r="M44" s="108"/>
      <c r="N44" s="72"/>
    </row>
    <row r="45" spans="2:14" ht="17" thickBot="1">
      <c r="B45" s="6">
        <v>4</v>
      </c>
      <c r="C45" s="6" t="s">
        <v>29</v>
      </c>
      <c r="D45" s="24">
        <f>D34*$P$21</f>
        <v>0.15</v>
      </c>
      <c r="E45" s="24">
        <f t="shared" ref="E45" si="6">E34*$P$22</f>
        <v>0.1</v>
      </c>
      <c r="F45" s="24">
        <f t="shared" ref="F45" si="7">F34*$P$23</f>
        <v>7.4999999999999997E-2</v>
      </c>
      <c r="G45" s="24">
        <f>G34*$P$24</f>
        <v>6.6666666666666666E-2</v>
      </c>
      <c r="H45" s="24">
        <f>H34*$P$25</f>
        <v>0.1</v>
      </c>
      <c r="I45" s="24">
        <f>I34*$P$26</f>
        <v>0.1</v>
      </c>
      <c r="J45" s="24">
        <f t="shared" si="5"/>
        <v>6.6666666666666666E-2</v>
      </c>
      <c r="K45" s="24">
        <f>K34*$P$28</f>
        <v>3.3333333333333333E-2</v>
      </c>
      <c r="L45" s="113"/>
      <c r="M45" s="109" t="s">
        <v>42</v>
      </c>
      <c r="N45" s="110" t="s">
        <v>41</v>
      </c>
    </row>
    <row r="46" spans="2:14" ht="16" thickBot="1">
      <c r="M46" s="93">
        <f>SUM(D42:K42)</f>
        <v>0.89583333333333326</v>
      </c>
      <c r="N46" s="93">
        <f>RANK(M46,$M$46:$M$49,0)</f>
        <v>2</v>
      </c>
    </row>
    <row r="47" spans="2:14" ht="16" thickBot="1">
      <c r="M47" s="93">
        <f>SUM(D43:K43)</f>
        <v>0.93333333333333324</v>
      </c>
      <c r="N47" s="93">
        <f t="shared" ref="N47:N49" si="8">RANK(M47,$M$46:$M$49,0)</f>
        <v>1</v>
      </c>
    </row>
    <row r="48" spans="2:14" ht="16" thickBot="1">
      <c r="M48" s="93">
        <f>SUM(D44:K44)</f>
        <v>0.69166666666666665</v>
      </c>
      <c r="N48" s="93">
        <f t="shared" si="8"/>
        <v>3</v>
      </c>
    </row>
    <row r="49" spans="13:14" ht="16" thickBot="1">
      <c r="M49" s="93">
        <f>SUM(D45:K45)</f>
        <v>0.69166666666666665</v>
      </c>
      <c r="N49" s="93">
        <f t="shared" si="8"/>
        <v>3</v>
      </c>
    </row>
  </sheetData>
  <mergeCells count="12">
    <mergeCell ref="B10:B11"/>
    <mergeCell ref="C10:C11"/>
    <mergeCell ref="D10:K10"/>
    <mergeCell ref="B40:B41"/>
    <mergeCell ref="C40:C41"/>
    <mergeCell ref="D40:K40"/>
    <mergeCell ref="B18:B19"/>
    <mergeCell ref="C18:C19"/>
    <mergeCell ref="D18:K18"/>
    <mergeCell ref="B29:B30"/>
    <mergeCell ref="C29:C30"/>
    <mergeCell ref="D29:K29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6"/>
  <sheetViews>
    <sheetView showGridLines="0" workbookViewId="0">
      <selection activeCell="C12" sqref="C12"/>
    </sheetView>
  </sheetViews>
  <sheetFormatPr baseColWidth="10" defaultColWidth="8.83203125" defaultRowHeight="15"/>
  <cols>
    <col min="2" max="2" width="3.83203125" bestFit="1" customWidth="1"/>
    <col min="3" max="3" width="20.6640625" bestFit="1" customWidth="1"/>
    <col min="4" max="4" width="11.6640625" bestFit="1" customWidth="1"/>
    <col min="5" max="5" width="8.1640625" bestFit="1" customWidth="1"/>
    <col min="6" max="6" width="14.83203125" bestFit="1" customWidth="1"/>
    <col min="7" max="7" width="11.83203125" bestFit="1" customWidth="1"/>
    <col min="8" max="8" width="11.5" bestFit="1" customWidth="1"/>
    <col min="9" max="9" width="9.5" bestFit="1" customWidth="1"/>
    <col min="10" max="10" width="15.83203125" bestFit="1" customWidth="1"/>
    <col min="11" max="11" width="12" bestFit="1" customWidth="1"/>
  </cols>
  <sheetData>
    <row r="2" spans="2:11" ht="16">
      <c r="B2" s="20" t="s">
        <v>0</v>
      </c>
      <c r="C2" s="20" t="s">
        <v>1</v>
      </c>
      <c r="D2" s="20" t="s">
        <v>43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</row>
    <row r="3" spans="2:11" ht="16">
      <c r="B3" s="21">
        <v>1</v>
      </c>
      <c r="C3" s="22" t="s">
        <v>9</v>
      </c>
      <c r="D3" s="23">
        <v>7.75</v>
      </c>
      <c r="E3" s="23">
        <v>7.15</v>
      </c>
      <c r="F3" s="23">
        <v>8.5</v>
      </c>
      <c r="G3" s="23">
        <v>7.5</v>
      </c>
      <c r="H3" s="23">
        <v>7.25</v>
      </c>
      <c r="I3" s="23">
        <v>7.25</v>
      </c>
      <c r="J3" s="23">
        <v>7</v>
      </c>
      <c r="K3" s="23">
        <v>8</v>
      </c>
    </row>
    <row r="4" spans="2:11" ht="16">
      <c r="B4" s="21">
        <v>2</v>
      </c>
      <c r="C4" s="22" t="s">
        <v>10</v>
      </c>
      <c r="D4" s="23">
        <v>7.75</v>
      </c>
      <c r="E4" s="23">
        <v>8.15</v>
      </c>
      <c r="F4" s="23">
        <v>8</v>
      </c>
      <c r="G4" s="23">
        <v>8</v>
      </c>
      <c r="H4" s="23">
        <v>8.5</v>
      </c>
      <c r="I4" s="23">
        <v>8.25</v>
      </c>
      <c r="J4" s="23">
        <v>8</v>
      </c>
      <c r="K4" s="23">
        <v>7</v>
      </c>
    </row>
    <row r="5" spans="2:11" ht="16">
      <c r="B5" s="21">
        <v>3</v>
      </c>
      <c r="C5" s="22" t="s">
        <v>11</v>
      </c>
      <c r="D5" s="23">
        <v>6.5</v>
      </c>
      <c r="E5" s="23">
        <v>7.75</v>
      </c>
      <c r="F5" s="23">
        <v>7.75</v>
      </c>
      <c r="G5" s="23">
        <v>7</v>
      </c>
      <c r="H5" s="23">
        <v>8.5</v>
      </c>
      <c r="I5" s="23">
        <v>8.25</v>
      </c>
      <c r="J5" s="23">
        <v>5</v>
      </c>
      <c r="K5" s="23">
        <v>7</v>
      </c>
    </row>
    <row r="6" spans="2:11" ht="16">
      <c r="B6" s="21">
        <v>4</v>
      </c>
      <c r="C6" s="22" t="s">
        <v>12</v>
      </c>
      <c r="D6" s="23">
        <v>7.1</v>
      </c>
      <c r="E6" s="23">
        <v>7.75</v>
      </c>
      <c r="F6" s="23">
        <v>7.8</v>
      </c>
      <c r="G6" s="23">
        <v>7.75</v>
      </c>
      <c r="H6" s="23">
        <v>7.75</v>
      </c>
      <c r="I6" s="23">
        <v>7.75</v>
      </c>
      <c r="J6" s="23">
        <v>5</v>
      </c>
      <c r="K6" s="23">
        <v>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A9"/>
  <sheetViews>
    <sheetView showGridLines="0" zoomScale="90" zoomScaleNormal="90" workbookViewId="0">
      <selection activeCell="AD10" sqref="AD10"/>
    </sheetView>
  </sheetViews>
  <sheetFormatPr baseColWidth="10" defaultColWidth="9.1640625" defaultRowHeight="16"/>
  <cols>
    <col min="1" max="1" width="9.1640625" style="65"/>
    <col min="2" max="2" width="6.6640625" style="65" customWidth="1"/>
    <col min="3" max="3" width="31.33203125" style="65" customWidth="1"/>
    <col min="4" max="27" width="3.6640625" style="65" customWidth="1"/>
    <col min="28" max="16384" width="9.1640625" style="65"/>
  </cols>
  <sheetData>
    <row r="1" spans="2:27" ht="17" thickBot="1"/>
    <row r="2" spans="2:27" ht="31.5" customHeight="1" thickBot="1">
      <c r="B2" s="157" t="s">
        <v>0</v>
      </c>
      <c r="C2" s="157" t="s">
        <v>60</v>
      </c>
      <c r="D2" s="154" t="s">
        <v>66</v>
      </c>
      <c r="E2" s="155"/>
      <c r="F2" s="155"/>
      <c r="G2" s="156"/>
      <c r="H2" s="154" t="s">
        <v>67</v>
      </c>
      <c r="I2" s="155"/>
      <c r="J2" s="155"/>
      <c r="K2" s="156"/>
      <c r="L2" s="154" t="s">
        <v>61</v>
      </c>
      <c r="M2" s="155"/>
      <c r="N2" s="155"/>
      <c r="O2" s="156"/>
      <c r="P2" s="154" t="s">
        <v>62</v>
      </c>
      <c r="Q2" s="155"/>
      <c r="R2" s="155"/>
      <c r="S2" s="156"/>
      <c r="T2" s="154" t="s">
        <v>63</v>
      </c>
      <c r="U2" s="155"/>
      <c r="V2" s="155"/>
      <c r="W2" s="156"/>
      <c r="X2" s="154" t="s">
        <v>64</v>
      </c>
      <c r="Y2" s="155"/>
      <c r="Z2" s="155"/>
      <c r="AA2" s="156"/>
    </row>
    <row r="3" spans="2:27" ht="27" customHeight="1" thickBot="1">
      <c r="B3" s="158"/>
      <c r="C3" s="158"/>
      <c r="D3" s="66">
        <v>1</v>
      </c>
      <c r="E3" s="66">
        <v>2</v>
      </c>
      <c r="F3" s="66">
        <v>3</v>
      </c>
      <c r="G3" s="66">
        <v>4</v>
      </c>
      <c r="H3" s="66">
        <v>1</v>
      </c>
      <c r="I3" s="66">
        <v>2</v>
      </c>
      <c r="J3" s="66">
        <v>3</v>
      </c>
      <c r="K3" s="66">
        <v>4</v>
      </c>
      <c r="L3" s="66">
        <v>1</v>
      </c>
      <c r="M3" s="66">
        <v>2</v>
      </c>
      <c r="N3" s="66">
        <v>3</v>
      </c>
      <c r="O3" s="66">
        <v>4</v>
      </c>
      <c r="P3" s="66">
        <v>1</v>
      </c>
      <c r="Q3" s="66">
        <v>2</v>
      </c>
      <c r="R3" s="66">
        <v>3</v>
      </c>
      <c r="S3" s="66">
        <v>4</v>
      </c>
      <c r="T3" s="66">
        <v>1</v>
      </c>
      <c r="U3" s="66">
        <v>2</v>
      </c>
      <c r="V3" s="66">
        <v>3</v>
      </c>
      <c r="W3" s="66">
        <v>4</v>
      </c>
      <c r="X3" s="66">
        <v>1</v>
      </c>
      <c r="Y3" s="66">
        <v>2</v>
      </c>
      <c r="Z3" s="66">
        <v>3</v>
      </c>
      <c r="AA3" s="66">
        <v>4</v>
      </c>
    </row>
    <row r="4" spans="2:27" ht="40" customHeight="1" thickBot="1">
      <c r="B4" s="49">
        <v>1</v>
      </c>
      <c r="C4" s="44" t="s">
        <v>135</v>
      </c>
      <c r="D4" s="45"/>
      <c r="E4" s="45"/>
      <c r="F4" s="48"/>
      <c r="G4" s="44"/>
      <c r="H4" s="44"/>
      <c r="I4" s="44"/>
      <c r="J4" s="44"/>
      <c r="K4" s="44"/>
      <c r="L4" s="47"/>
      <c r="M4" s="48"/>
      <c r="N4" s="48"/>
      <c r="O4" s="48"/>
      <c r="P4" s="48"/>
      <c r="Q4" s="48"/>
      <c r="R4" s="48"/>
      <c r="S4" s="48"/>
      <c r="T4" s="48"/>
      <c r="U4" s="48"/>
      <c r="V4" s="48"/>
      <c r="W4" s="44"/>
      <c r="X4" s="44"/>
      <c r="Y4" s="44"/>
      <c r="Z4" s="44"/>
      <c r="AA4" s="44"/>
    </row>
    <row r="5" spans="2:27" ht="40" customHeight="1" thickBot="1">
      <c r="B5" s="49">
        <v>2</v>
      </c>
      <c r="C5" s="44" t="s">
        <v>136</v>
      </c>
      <c r="D5" s="44"/>
      <c r="E5" s="44"/>
      <c r="F5" s="45"/>
      <c r="G5" s="45"/>
      <c r="H5" s="48"/>
      <c r="I5" s="44"/>
      <c r="J5" s="44"/>
      <c r="K5" s="44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4"/>
      <c r="X5" s="44"/>
      <c r="Y5" s="44"/>
      <c r="Z5" s="44"/>
      <c r="AA5" s="44"/>
    </row>
    <row r="6" spans="2:27" ht="40" customHeight="1" thickBot="1">
      <c r="B6" s="49">
        <v>3</v>
      </c>
      <c r="C6" s="44" t="s">
        <v>137</v>
      </c>
      <c r="D6" s="44"/>
      <c r="E6" s="44"/>
      <c r="F6" s="44"/>
      <c r="G6" s="44"/>
      <c r="H6" s="45"/>
      <c r="I6" s="45"/>
      <c r="J6" s="44"/>
      <c r="K6" s="44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4"/>
      <c r="X6" s="44"/>
      <c r="Y6" s="44"/>
      <c r="Z6" s="44"/>
      <c r="AA6" s="44"/>
    </row>
    <row r="7" spans="2:27" ht="40" customHeight="1" thickBot="1">
      <c r="B7" s="49">
        <v>4</v>
      </c>
      <c r="C7" s="44" t="s">
        <v>139</v>
      </c>
      <c r="D7" s="44"/>
      <c r="E7" s="44"/>
      <c r="F7" s="44"/>
      <c r="G7" s="44"/>
      <c r="H7" s="44"/>
      <c r="I7" s="44"/>
      <c r="J7" s="45"/>
      <c r="K7" s="45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4"/>
      <c r="X7" s="44"/>
      <c r="Y7" s="44"/>
      <c r="Z7" s="44"/>
      <c r="AA7" s="44"/>
    </row>
    <row r="8" spans="2:27" ht="40" customHeight="1" thickBot="1">
      <c r="B8" s="49">
        <v>5</v>
      </c>
      <c r="C8" s="44" t="s">
        <v>65</v>
      </c>
      <c r="D8" s="48"/>
      <c r="E8" s="48"/>
      <c r="F8" s="48"/>
      <c r="G8" s="48"/>
      <c r="H8" s="48"/>
      <c r="I8" s="48"/>
      <c r="J8" s="48"/>
      <c r="K8" s="48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4"/>
      <c r="AA8" s="44"/>
    </row>
    <row r="9" spans="2:27" ht="40" customHeight="1" thickBot="1">
      <c r="B9" s="64">
        <v>6</v>
      </c>
      <c r="C9" s="44" t="s">
        <v>138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8"/>
      <c r="W9" s="48"/>
      <c r="X9" s="48"/>
      <c r="Y9" s="44"/>
      <c r="Z9" s="45"/>
      <c r="AA9" s="45"/>
    </row>
  </sheetData>
  <mergeCells count="8">
    <mergeCell ref="X2:AA2"/>
    <mergeCell ref="D2:G2"/>
    <mergeCell ref="H2:K2"/>
    <mergeCell ref="B2:B3"/>
    <mergeCell ref="C2:C3"/>
    <mergeCell ref="L2:O2"/>
    <mergeCell ref="P2:S2"/>
    <mergeCell ref="T2:W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J54"/>
  <sheetViews>
    <sheetView showGridLines="0" workbookViewId="0">
      <selection activeCell="M10" sqref="M10"/>
    </sheetView>
  </sheetViews>
  <sheetFormatPr baseColWidth="10" defaultColWidth="9.1640625" defaultRowHeight="16"/>
  <cols>
    <col min="1" max="1" width="14.1640625" style="50" customWidth="1"/>
    <col min="2" max="2" width="6.5" style="50" customWidth="1"/>
    <col min="3" max="3" width="9.1640625" style="50"/>
    <col min="4" max="4" width="12.1640625" style="50" bestFit="1" customWidth="1"/>
    <col min="5" max="8" width="9.1640625" style="50"/>
    <col min="9" max="9" width="13.1640625" style="50" bestFit="1" customWidth="1"/>
    <col min="10" max="10" width="4.83203125" style="50" customWidth="1"/>
    <col min="11" max="16384" width="9.1640625" style="50"/>
  </cols>
  <sheetData>
    <row r="3" spans="2:10" ht="17" thickBot="1"/>
    <row r="4" spans="2:10" ht="21" customHeight="1">
      <c r="B4" s="51"/>
      <c r="C4" s="161" t="s">
        <v>133</v>
      </c>
      <c r="D4" s="161"/>
      <c r="E4" s="161"/>
      <c r="F4" s="161"/>
      <c r="G4" s="161"/>
      <c r="H4" s="161"/>
      <c r="I4" s="161"/>
      <c r="J4" s="52"/>
    </row>
    <row r="5" spans="2:10" ht="21" customHeight="1">
      <c r="B5" s="53"/>
      <c r="C5" s="162"/>
      <c r="D5" s="162"/>
      <c r="E5" s="162"/>
      <c r="F5" s="162"/>
      <c r="G5" s="162"/>
      <c r="H5" s="162"/>
      <c r="I5" s="162"/>
      <c r="J5" s="54"/>
    </row>
    <row r="6" spans="2:10" ht="7.5" customHeight="1">
      <c r="B6" s="53"/>
      <c r="C6" s="162"/>
      <c r="D6" s="162"/>
      <c r="E6" s="162"/>
      <c r="F6" s="162"/>
      <c r="G6" s="162"/>
      <c r="H6" s="162"/>
      <c r="I6" s="162"/>
      <c r="J6" s="54"/>
    </row>
    <row r="7" spans="2:10" ht="12" customHeight="1">
      <c r="B7" s="53"/>
      <c r="C7" s="63"/>
      <c r="D7" s="63"/>
      <c r="E7" s="63"/>
      <c r="F7" s="63"/>
      <c r="G7" s="63"/>
      <c r="H7" s="63"/>
      <c r="I7" s="63"/>
      <c r="J7" s="54"/>
    </row>
    <row r="8" spans="2:10">
      <c r="B8" s="53"/>
      <c r="C8" s="55" t="s">
        <v>53</v>
      </c>
      <c r="D8" s="55"/>
      <c r="E8" s="55" t="s">
        <v>102</v>
      </c>
      <c r="F8" s="55"/>
      <c r="G8" s="55"/>
      <c r="H8" s="55" t="s">
        <v>116</v>
      </c>
      <c r="I8" s="55" t="s">
        <v>105</v>
      </c>
      <c r="J8" s="54"/>
    </row>
    <row r="9" spans="2:10">
      <c r="B9" s="53"/>
      <c r="C9" s="55" t="s">
        <v>113</v>
      </c>
      <c r="D9" s="55"/>
      <c r="E9" s="55" t="s">
        <v>103</v>
      </c>
      <c r="F9" s="55"/>
      <c r="G9" s="55"/>
      <c r="H9" s="55" t="s">
        <v>117</v>
      </c>
      <c r="I9" s="56" t="s">
        <v>106</v>
      </c>
      <c r="J9" s="54"/>
    </row>
    <row r="10" spans="2:10">
      <c r="B10" s="53"/>
      <c r="C10" s="55" t="s">
        <v>114</v>
      </c>
      <c r="D10" s="55"/>
      <c r="E10" s="55" t="s">
        <v>134</v>
      </c>
      <c r="F10" s="55"/>
      <c r="G10" s="55"/>
      <c r="H10" s="55" t="s">
        <v>101</v>
      </c>
      <c r="I10" s="55" t="s">
        <v>107</v>
      </c>
      <c r="J10" s="54"/>
    </row>
    <row r="11" spans="2:10">
      <c r="B11" s="53"/>
      <c r="C11" s="164" t="s">
        <v>115</v>
      </c>
      <c r="D11" s="164"/>
      <c r="E11" s="55" t="s">
        <v>104</v>
      </c>
      <c r="F11" s="55"/>
      <c r="G11" s="55"/>
      <c r="H11" s="55"/>
      <c r="I11" s="55"/>
      <c r="J11" s="54"/>
    </row>
    <row r="12" spans="2:10">
      <c r="B12" s="53"/>
      <c r="C12" s="55"/>
      <c r="D12" s="55"/>
      <c r="E12" s="55"/>
      <c r="F12" s="55"/>
      <c r="G12" s="55"/>
      <c r="H12" s="55"/>
      <c r="I12" s="55"/>
      <c r="J12" s="54"/>
    </row>
    <row r="13" spans="2:10">
      <c r="B13" s="53"/>
      <c r="C13" s="159" t="s">
        <v>110</v>
      </c>
      <c r="D13" s="159" t="s">
        <v>111</v>
      </c>
      <c r="E13" s="163" t="s">
        <v>112</v>
      </c>
      <c r="F13" s="163"/>
      <c r="G13" s="163" t="s">
        <v>108</v>
      </c>
      <c r="H13" s="163"/>
      <c r="I13" s="159" t="s">
        <v>109</v>
      </c>
      <c r="J13" s="54"/>
    </row>
    <row r="14" spans="2:10">
      <c r="B14" s="53"/>
      <c r="C14" s="160"/>
      <c r="D14" s="160"/>
      <c r="E14" s="57" t="s">
        <v>70</v>
      </c>
      <c r="F14" s="57" t="s">
        <v>71</v>
      </c>
      <c r="G14" s="57" t="s">
        <v>70</v>
      </c>
      <c r="H14" s="57" t="s">
        <v>71</v>
      </c>
      <c r="I14" s="160"/>
      <c r="J14" s="54"/>
    </row>
    <row r="15" spans="2:10">
      <c r="B15" s="53"/>
      <c r="C15" s="58">
        <v>1</v>
      </c>
      <c r="D15" s="58" t="s">
        <v>118</v>
      </c>
      <c r="E15" s="58" t="s">
        <v>126</v>
      </c>
      <c r="F15" s="58"/>
      <c r="G15" s="58" t="s">
        <v>126</v>
      </c>
      <c r="H15" s="58"/>
      <c r="I15" s="58" t="s">
        <v>75</v>
      </c>
      <c r="J15" s="54"/>
    </row>
    <row r="16" spans="2:10">
      <c r="B16" s="53"/>
      <c r="C16" s="58">
        <v>2</v>
      </c>
      <c r="D16" s="58" t="s">
        <v>119</v>
      </c>
      <c r="E16" s="58" t="s">
        <v>68</v>
      </c>
      <c r="F16" s="58" t="s">
        <v>69</v>
      </c>
      <c r="G16" s="58" t="s">
        <v>79</v>
      </c>
      <c r="H16" s="58" t="s">
        <v>74</v>
      </c>
      <c r="I16" s="58" t="s">
        <v>125</v>
      </c>
      <c r="J16" s="54"/>
    </row>
    <row r="17" spans="2:10">
      <c r="B17" s="53"/>
      <c r="C17" s="58">
        <v>3</v>
      </c>
      <c r="D17" s="58" t="s">
        <v>120</v>
      </c>
      <c r="E17" s="58" t="s">
        <v>68</v>
      </c>
      <c r="F17" s="58" t="s">
        <v>69</v>
      </c>
      <c r="G17" s="58" t="s">
        <v>78</v>
      </c>
      <c r="H17" s="58" t="s">
        <v>77</v>
      </c>
      <c r="I17" s="58" t="s">
        <v>75</v>
      </c>
      <c r="J17" s="54"/>
    </row>
    <row r="18" spans="2:10">
      <c r="B18" s="53"/>
      <c r="C18" s="58">
        <v>4</v>
      </c>
      <c r="D18" s="58" t="s">
        <v>121</v>
      </c>
      <c r="E18" s="58" t="s">
        <v>68</v>
      </c>
      <c r="F18" s="58" t="s">
        <v>69</v>
      </c>
      <c r="G18" s="58" t="s">
        <v>80</v>
      </c>
      <c r="H18" s="58" t="s">
        <v>82</v>
      </c>
      <c r="I18" s="58" t="s">
        <v>75</v>
      </c>
      <c r="J18" s="54"/>
    </row>
    <row r="19" spans="2:10">
      <c r="B19" s="53"/>
      <c r="C19" s="58">
        <v>5</v>
      </c>
      <c r="D19" s="58" t="s">
        <v>122</v>
      </c>
      <c r="E19" s="58" t="s">
        <v>126</v>
      </c>
      <c r="F19" s="58"/>
      <c r="G19" s="58" t="s">
        <v>126</v>
      </c>
      <c r="H19" s="58"/>
      <c r="I19" s="58" t="s">
        <v>75</v>
      </c>
      <c r="J19" s="54"/>
    </row>
    <row r="20" spans="2:10">
      <c r="B20" s="53"/>
      <c r="C20" s="58">
        <v>6</v>
      </c>
      <c r="D20" s="58" t="s">
        <v>123</v>
      </c>
      <c r="E20" s="58" t="s">
        <v>126</v>
      </c>
      <c r="F20" s="58"/>
      <c r="G20" s="58" t="s">
        <v>126</v>
      </c>
      <c r="H20" s="58"/>
      <c r="I20" s="58" t="s">
        <v>75</v>
      </c>
      <c r="J20" s="54"/>
    </row>
    <row r="21" spans="2:10">
      <c r="B21" s="53"/>
      <c r="C21" s="58">
        <v>7</v>
      </c>
      <c r="D21" s="58" t="s">
        <v>124</v>
      </c>
      <c r="E21" s="58" t="s">
        <v>68</v>
      </c>
      <c r="F21" s="58" t="s">
        <v>69</v>
      </c>
      <c r="G21" s="58" t="s">
        <v>83</v>
      </c>
      <c r="H21" s="58" t="s">
        <v>84</v>
      </c>
      <c r="I21" s="58" t="s">
        <v>75</v>
      </c>
      <c r="J21" s="54"/>
    </row>
    <row r="22" spans="2:10">
      <c r="B22" s="53"/>
      <c r="C22" s="58">
        <v>8</v>
      </c>
      <c r="D22" s="58" t="s">
        <v>118</v>
      </c>
      <c r="E22" s="58" t="s">
        <v>68</v>
      </c>
      <c r="F22" s="58" t="s">
        <v>69</v>
      </c>
      <c r="G22" s="58" t="s">
        <v>72</v>
      </c>
      <c r="H22" s="58" t="s">
        <v>85</v>
      </c>
      <c r="I22" s="58" t="s">
        <v>75</v>
      </c>
      <c r="J22" s="54"/>
    </row>
    <row r="23" spans="2:10">
      <c r="B23" s="53"/>
      <c r="C23" s="58">
        <v>9</v>
      </c>
      <c r="D23" s="58" t="s">
        <v>119</v>
      </c>
      <c r="E23" s="58" t="s">
        <v>126</v>
      </c>
      <c r="F23" s="58"/>
      <c r="G23" s="58" t="s">
        <v>126</v>
      </c>
      <c r="H23" s="58"/>
      <c r="I23" s="58"/>
      <c r="J23" s="54"/>
    </row>
    <row r="24" spans="2:10">
      <c r="B24" s="53"/>
      <c r="C24" s="58">
        <v>10</v>
      </c>
      <c r="D24" s="58" t="s">
        <v>120</v>
      </c>
      <c r="E24" s="58" t="s">
        <v>68</v>
      </c>
      <c r="F24" s="58" t="s">
        <v>69</v>
      </c>
      <c r="G24" s="58" t="s">
        <v>86</v>
      </c>
      <c r="H24" s="58" t="s">
        <v>87</v>
      </c>
      <c r="I24" s="58" t="s">
        <v>75</v>
      </c>
      <c r="J24" s="54"/>
    </row>
    <row r="25" spans="2:10">
      <c r="B25" s="53"/>
      <c r="C25" s="58">
        <v>11</v>
      </c>
      <c r="D25" s="58" t="s">
        <v>121</v>
      </c>
      <c r="E25" s="58" t="s">
        <v>68</v>
      </c>
      <c r="F25" s="58" t="s">
        <v>69</v>
      </c>
      <c r="G25" s="58" t="s">
        <v>86</v>
      </c>
      <c r="H25" s="58" t="s">
        <v>88</v>
      </c>
      <c r="I25" s="58" t="s">
        <v>75</v>
      </c>
      <c r="J25" s="54"/>
    </row>
    <row r="26" spans="2:10">
      <c r="B26" s="53"/>
      <c r="C26" s="58">
        <v>12</v>
      </c>
      <c r="D26" s="58" t="s">
        <v>122</v>
      </c>
      <c r="E26" s="58" t="s">
        <v>68</v>
      </c>
      <c r="F26" s="58" t="s">
        <v>69</v>
      </c>
      <c r="G26" s="58" t="s">
        <v>89</v>
      </c>
      <c r="H26" s="58" t="s">
        <v>90</v>
      </c>
      <c r="I26" s="58" t="s">
        <v>75</v>
      </c>
      <c r="J26" s="54"/>
    </row>
    <row r="27" spans="2:10">
      <c r="B27" s="53"/>
      <c r="C27" s="58">
        <v>13</v>
      </c>
      <c r="D27" s="58" t="s">
        <v>123</v>
      </c>
      <c r="E27" s="58" t="s">
        <v>126</v>
      </c>
      <c r="F27" s="58"/>
      <c r="G27" s="58" t="s">
        <v>126</v>
      </c>
      <c r="H27" s="58"/>
      <c r="I27" s="58"/>
      <c r="J27" s="54"/>
    </row>
    <row r="28" spans="2:10">
      <c r="B28" s="53"/>
      <c r="C28" s="58">
        <v>14</v>
      </c>
      <c r="D28" s="58" t="s">
        <v>124</v>
      </c>
      <c r="E28" s="58" t="s">
        <v>126</v>
      </c>
      <c r="F28" s="58"/>
      <c r="G28" s="58" t="s">
        <v>126</v>
      </c>
      <c r="H28" s="58"/>
      <c r="I28" s="58"/>
      <c r="J28" s="54"/>
    </row>
    <row r="29" spans="2:10">
      <c r="B29" s="53"/>
      <c r="C29" s="58">
        <v>15</v>
      </c>
      <c r="D29" s="58" t="s">
        <v>118</v>
      </c>
      <c r="E29" s="58" t="s">
        <v>68</v>
      </c>
      <c r="F29" s="58" t="s">
        <v>69</v>
      </c>
      <c r="G29" s="58" t="s">
        <v>83</v>
      </c>
      <c r="H29" s="58" t="s">
        <v>88</v>
      </c>
      <c r="I29" s="58" t="s">
        <v>75</v>
      </c>
      <c r="J29" s="54"/>
    </row>
    <row r="30" spans="2:10">
      <c r="B30" s="53"/>
      <c r="C30" s="58">
        <v>16</v>
      </c>
      <c r="D30" s="58" t="s">
        <v>119</v>
      </c>
      <c r="E30" s="58" t="s">
        <v>68</v>
      </c>
      <c r="F30" s="58" t="s">
        <v>69</v>
      </c>
      <c r="G30" s="58" t="s">
        <v>68</v>
      </c>
      <c r="H30" s="58" t="s">
        <v>73</v>
      </c>
      <c r="I30" s="58" t="s">
        <v>75</v>
      </c>
      <c r="J30" s="54"/>
    </row>
    <row r="31" spans="2:10">
      <c r="B31" s="53"/>
      <c r="C31" s="58">
        <v>17</v>
      </c>
      <c r="D31" s="58" t="s">
        <v>120</v>
      </c>
      <c r="E31" s="58" t="s">
        <v>68</v>
      </c>
      <c r="F31" s="58" t="s">
        <v>69</v>
      </c>
      <c r="G31" s="58" t="s">
        <v>91</v>
      </c>
      <c r="H31" s="58" t="s">
        <v>92</v>
      </c>
      <c r="I31" s="58" t="s">
        <v>75</v>
      </c>
      <c r="J31" s="54"/>
    </row>
    <row r="32" spans="2:10">
      <c r="B32" s="53"/>
      <c r="C32" s="58">
        <v>18</v>
      </c>
      <c r="D32" s="58" t="s">
        <v>121</v>
      </c>
      <c r="E32" s="58" t="s">
        <v>68</v>
      </c>
      <c r="F32" s="58" t="s">
        <v>69</v>
      </c>
      <c r="G32" s="58" t="s">
        <v>81</v>
      </c>
      <c r="H32" s="58" t="s">
        <v>93</v>
      </c>
      <c r="I32" s="58" t="s">
        <v>75</v>
      </c>
      <c r="J32" s="54"/>
    </row>
    <row r="33" spans="2:10">
      <c r="B33" s="53"/>
      <c r="C33" s="58">
        <v>19</v>
      </c>
      <c r="D33" s="58" t="s">
        <v>122</v>
      </c>
      <c r="E33" s="58" t="s">
        <v>126</v>
      </c>
      <c r="F33" s="58"/>
      <c r="G33" s="58" t="s">
        <v>126</v>
      </c>
      <c r="H33" s="58"/>
      <c r="I33" s="58"/>
      <c r="J33" s="54"/>
    </row>
    <row r="34" spans="2:10">
      <c r="B34" s="53"/>
      <c r="C34" s="58">
        <v>20</v>
      </c>
      <c r="D34" s="58" t="s">
        <v>123</v>
      </c>
      <c r="E34" s="58" t="s">
        <v>126</v>
      </c>
      <c r="F34" s="58"/>
      <c r="G34" s="58" t="s">
        <v>126</v>
      </c>
      <c r="H34" s="58"/>
      <c r="I34" s="58"/>
      <c r="J34" s="54"/>
    </row>
    <row r="35" spans="2:10">
      <c r="B35" s="53"/>
      <c r="C35" s="58">
        <v>21</v>
      </c>
      <c r="D35" s="58" t="s">
        <v>124</v>
      </c>
      <c r="E35" s="58" t="s">
        <v>68</v>
      </c>
      <c r="F35" s="58" t="s">
        <v>69</v>
      </c>
      <c r="G35" s="58" t="s">
        <v>68</v>
      </c>
      <c r="H35" s="58" t="s">
        <v>74</v>
      </c>
      <c r="I35" s="58" t="s">
        <v>75</v>
      </c>
      <c r="J35" s="54"/>
    </row>
    <row r="36" spans="2:10">
      <c r="B36" s="53"/>
      <c r="C36" s="58">
        <v>22</v>
      </c>
      <c r="D36" s="58" t="s">
        <v>118</v>
      </c>
      <c r="E36" s="58" t="s">
        <v>68</v>
      </c>
      <c r="F36" s="58" t="s">
        <v>69</v>
      </c>
      <c r="G36" s="58" t="s">
        <v>83</v>
      </c>
      <c r="H36" s="58" t="s">
        <v>94</v>
      </c>
      <c r="I36" s="58" t="s">
        <v>75</v>
      </c>
      <c r="J36" s="54"/>
    </row>
    <row r="37" spans="2:10">
      <c r="B37" s="53"/>
      <c r="C37" s="58">
        <v>23</v>
      </c>
      <c r="D37" s="58" t="s">
        <v>119</v>
      </c>
      <c r="E37" s="58" t="s">
        <v>68</v>
      </c>
      <c r="F37" s="58" t="s">
        <v>69</v>
      </c>
      <c r="G37" s="58" t="s">
        <v>95</v>
      </c>
      <c r="H37" s="58" t="s">
        <v>96</v>
      </c>
      <c r="I37" s="58" t="s">
        <v>75</v>
      </c>
      <c r="J37" s="54"/>
    </row>
    <row r="38" spans="2:10">
      <c r="B38" s="53"/>
      <c r="C38" s="58">
        <v>24</v>
      </c>
      <c r="D38" s="58" t="s">
        <v>120</v>
      </c>
      <c r="E38" s="58" t="s">
        <v>68</v>
      </c>
      <c r="F38" s="58" t="s">
        <v>69</v>
      </c>
      <c r="G38" s="58" t="s">
        <v>97</v>
      </c>
      <c r="H38" s="58" t="s">
        <v>94</v>
      </c>
      <c r="I38" s="58" t="s">
        <v>75</v>
      </c>
      <c r="J38" s="54"/>
    </row>
    <row r="39" spans="2:10">
      <c r="B39" s="53"/>
      <c r="C39" s="58">
        <v>25</v>
      </c>
      <c r="D39" s="58" t="s">
        <v>121</v>
      </c>
      <c r="E39" s="58" t="s">
        <v>68</v>
      </c>
      <c r="F39" s="58" t="s">
        <v>69</v>
      </c>
      <c r="G39" s="58" t="s">
        <v>76</v>
      </c>
      <c r="H39" s="58" t="s">
        <v>85</v>
      </c>
      <c r="I39" s="58" t="s">
        <v>125</v>
      </c>
      <c r="J39" s="54"/>
    </row>
    <row r="40" spans="2:10">
      <c r="B40" s="53"/>
      <c r="C40" s="58">
        <v>26</v>
      </c>
      <c r="D40" s="58" t="s">
        <v>122</v>
      </c>
      <c r="E40" s="58" t="s">
        <v>126</v>
      </c>
      <c r="F40" s="58"/>
      <c r="G40" s="58" t="s">
        <v>126</v>
      </c>
      <c r="H40" s="58"/>
      <c r="I40" s="58"/>
      <c r="J40" s="54"/>
    </row>
    <row r="41" spans="2:10">
      <c r="B41" s="53"/>
      <c r="C41" s="58">
        <v>27</v>
      </c>
      <c r="D41" s="58" t="s">
        <v>123</v>
      </c>
      <c r="E41" s="58" t="s">
        <v>126</v>
      </c>
      <c r="F41" s="58"/>
      <c r="G41" s="58" t="s">
        <v>126</v>
      </c>
      <c r="H41" s="58"/>
      <c r="I41" s="58"/>
      <c r="J41" s="54"/>
    </row>
    <row r="42" spans="2:10">
      <c r="B42" s="53"/>
      <c r="C42" s="58">
        <v>28</v>
      </c>
      <c r="D42" s="58" t="s">
        <v>124</v>
      </c>
      <c r="E42" s="58" t="s">
        <v>68</v>
      </c>
      <c r="F42" s="58" t="s">
        <v>69</v>
      </c>
      <c r="G42" s="58" t="s">
        <v>98</v>
      </c>
      <c r="H42" s="58" t="s">
        <v>99</v>
      </c>
      <c r="I42" s="58" t="s">
        <v>75</v>
      </c>
      <c r="J42" s="54"/>
    </row>
    <row r="43" spans="2:10">
      <c r="B43" s="53"/>
      <c r="C43" s="58">
        <v>29</v>
      </c>
      <c r="D43" s="58" t="s">
        <v>118</v>
      </c>
      <c r="E43" s="58" t="s">
        <v>68</v>
      </c>
      <c r="F43" s="58" t="s">
        <v>69</v>
      </c>
      <c r="G43" s="58" t="s">
        <v>72</v>
      </c>
      <c r="H43" s="58" t="s">
        <v>69</v>
      </c>
      <c r="I43" s="58" t="s">
        <v>75</v>
      </c>
      <c r="J43" s="54"/>
    </row>
    <row r="44" spans="2:10">
      <c r="B44" s="53"/>
      <c r="C44" s="58">
        <v>30</v>
      </c>
      <c r="D44" s="58" t="s">
        <v>119</v>
      </c>
      <c r="E44" s="58" t="s">
        <v>68</v>
      </c>
      <c r="F44" s="58" t="s">
        <v>69</v>
      </c>
      <c r="G44" s="58" t="s">
        <v>100</v>
      </c>
      <c r="H44" s="58" t="s">
        <v>94</v>
      </c>
      <c r="I44" s="58" t="s">
        <v>75</v>
      </c>
      <c r="J44" s="54"/>
    </row>
    <row r="45" spans="2:10">
      <c r="B45" s="53"/>
      <c r="C45" s="58">
        <v>31</v>
      </c>
      <c r="D45" s="58" t="s">
        <v>120</v>
      </c>
      <c r="E45" s="58" t="s">
        <v>68</v>
      </c>
      <c r="F45" s="58" t="s">
        <v>69</v>
      </c>
      <c r="G45" s="58" t="s">
        <v>83</v>
      </c>
      <c r="H45" s="58" t="s">
        <v>85</v>
      </c>
      <c r="I45" s="58" t="s">
        <v>75</v>
      </c>
      <c r="J45" s="54"/>
    </row>
    <row r="46" spans="2:10">
      <c r="B46" s="53"/>
      <c r="C46" s="55"/>
      <c r="D46" s="55"/>
      <c r="E46" s="55"/>
      <c r="F46" s="55"/>
      <c r="G46" s="55"/>
      <c r="H46" s="55"/>
      <c r="I46" s="55"/>
      <c r="J46" s="54"/>
    </row>
    <row r="47" spans="2:10">
      <c r="B47" s="53"/>
      <c r="C47" s="55"/>
      <c r="D47" s="55"/>
      <c r="E47" s="55"/>
      <c r="F47" s="55" t="s">
        <v>127</v>
      </c>
      <c r="G47" s="55"/>
      <c r="H47" s="55"/>
      <c r="I47" s="55" t="s">
        <v>129</v>
      </c>
      <c r="J47" s="54"/>
    </row>
    <row r="48" spans="2:10">
      <c r="B48" s="53"/>
      <c r="C48" s="55"/>
      <c r="D48" s="55"/>
      <c r="E48" s="55"/>
      <c r="F48" s="55" t="s">
        <v>128</v>
      </c>
      <c r="G48" s="55"/>
      <c r="H48" s="55"/>
      <c r="I48" s="55" t="s">
        <v>130</v>
      </c>
      <c r="J48" s="54"/>
    </row>
    <row r="49" spans="2:10">
      <c r="B49" s="53"/>
      <c r="C49" s="55"/>
      <c r="D49" s="55"/>
      <c r="E49" s="55"/>
      <c r="F49" s="55"/>
      <c r="G49" s="55"/>
      <c r="H49" s="55"/>
      <c r="I49" s="55"/>
      <c r="J49" s="54"/>
    </row>
    <row r="50" spans="2:10">
      <c r="B50" s="53"/>
      <c r="C50" s="55" t="s">
        <v>131</v>
      </c>
      <c r="D50" s="55"/>
      <c r="E50" s="55"/>
      <c r="F50" s="55"/>
      <c r="G50" s="55"/>
      <c r="H50" s="55"/>
      <c r="I50" s="55"/>
      <c r="J50" s="54"/>
    </row>
    <row r="51" spans="2:10">
      <c r="B51" s="53"/>
      <c r="C51" s="55"/>
      <c r="D51" s="55"/>
      <c r="E51" s="55"/>
      <c r="F51" s="55"/>
      <c r="G51" s="55"/>
      <c r="H51" s="55"/>
      <c r="I51" s="55"/>
      <c r="J51" s="54"/>
    </row>
    <row r="52" spans="2:10">
      <c r="B52" s="53"/>
      <c r="C52" s="55" t="s">
        <v>132</v>
      </c>
      <c r="D52" s="55"/>
      <c r="E52" s="55"/>
      <c r="F52" s="55"/>
      <c r="G52" s="55"/>
      <c r="H52" s="55"/>
      <c r="I52" s="55"/>
      <c r="J52" s="54"/>
    </row>
    <row r="53" spans="2:10">
      <c r="B53" s="53"/>
      <c r="C53" s="59"/>
      <c r="D53" s="59"/>
      <c r="E53" s="55"/>
      <c r="F53" s="55"/>
      <c r="G53" s="55"/>
      <c r="H53" s="55"/>
      <c r="I53" s="55"/>
      <c r="J53" s="54"/>
    </row>
    <row r="54" spans="2:10" ht="17" hidden="1" thickBot="1">
      <c r="B54" s="60"/>
      <c r="C54" s="61"/>
      <c r="D54" s="61"/>
      <c r="E54" s="61"/>
      <c r="F54" s="61"/>
      <c r="G54" s="61"/>
      <c r="H54" s="61"/>
      <c r="I54" s="61"/>
      <c r="J54" s="62"/>
    </row>
  </sheetData>
  <mergeCells count="7">
    <mergeCell ref="I13:I14"/>
    <mergeCell ref="C4:I6"/>
    <mergeCell ref="E13:F13"/>
    <mergeCell ref="G13:H13"/>
    <mergeCell ref="C11:D11"/>
    <mergeCell ref="C13:C14"/>
    <mergeCell ref="D13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3"/>
  <sheetViews>
    <sheetView showGridLines="0" topLeftCell="A2" workbookViewId="0">
      <selection activeCell="O17" sqref="O17"/>
    </sheetView>
  </sheetViews>
  <sheetFormatPr baseColWidth="10" defaultColWidth="8.83203125" defaultRowHeight="15"/>
  <cols>
    <col min="2" max="2" width="12.33203125" customWidth="1"/>
    <col min="13" max="13" width="20" bestFit="1" customWidth="1"/>
    <col min="14" max="14" width="9.5" style="4" bestFit="1" customWidth="1"/>
    <col min="15" max="15" width="9.1640625" style="4"/>
  </cols>
  <sheetData>
    <row r="2" spans="2:15" ht="16" thickBot="1"/>
    <row r="3" spans="2:15" ht="17" thickBot="1">
      <c r="B3" s="144" t="s">
        <v>27</v>
      </c>
      <c r="C3" s="145" t="s">
        <v>16</v>
      </c>
      <c r="D3" s="145"/>
      <c r="E3" s="145"/>
      <c r="F3" s="145"/>
      <c r="G3" s="145"/>
      <c r="H3" s="145"/>
      <c r="I3" s="145"/>
      <c r="J3" s="145"/>
      <c r="L3" s="17" t="s">
        <v>0</v>
      </c>
      <c r="M3" s="17" t="s">
        <v>27</v>
      </c>
      <c r="N3" s="17" t="s">
        <v>40</v>
      </c>
      <c r="O3" s="17" t="s">
        <v>41</v>
      </c>
    </row>
    <row r="4" spans="2:15" ht="17" thickBot="1">
      <c r="B4" s="144"/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 t="s">
        <v>26</v>
      </c>
      <c r="L4" s="14">
        <v>1</v>
      </c>
      <c r="M4" s="103" t="str">
        <f>'nilai karyawan'!$C$4</f>
        <v>SUSI FEBRIASIH</v>
      </c>
      <c r="N4" s="19">
        <f>'nilai karyawan'!$M$46</f>
        <v>0.89583333333333326</v>
      </c>
      <c r="O4" s="6">
        <f>RANK(N4,$N$4:$N$7)</f>
        <v>2</v>
      </c>
    </row>
    <row r="5" spans="2:15" ht="17" thickBot="1">
      <c r="B5" s="8" t="s">
        <v>28</v>
      </c>
      <c r="C5" s="24">
        <f>0.75/0.75</f>
        <v>1</v>
      </c>
      <c r="D5" s="24">
        <f>0.75/1</f>
        <v>0.75</v>
      </c>
      <c r="E5" s="24">
        <v>1</v>
      </c>
      <c r="F5" s="24">
        <f>0.75/0.75</f>
        <v>1</v>
      </c>
      <c r="G5" s="24">
        <v>0.75</v>
      </c>
      <c r="H5" s="24">
        <v>0.75</v>
      </c>
      <c r="I5" s="24">
        <f>0.5/0.75</f>
        <v>0.66666666666666663</v>
      </c>
      <c r="J5" s="24">
        <v>1</v>
      </c>
      <c r="L5" s="100">
        <v>2</v>
      </c>
      <c r="M5" s="104" t="str">
        <f>'nilai karyawan'!$C$5</f>
        <v>AHMAD SUKRON</v>
      </c>
      <c r="N5" s="102">
        <f>'nilai karyawan'!$M$47</f>
        <v>0.93333333333333324</v>
      </c>
      <c r="O5" s="101">
        <f t="shared" ref="O5:O7" si="0">RANK(N5,$N$4:$N$7)</f>
        <v>1</v>
      </c>
    </row>
    <row r="6" spans="2:15" ht="17" thickBot="1">
      <c r="B6" s="8" t="s">
        <v>30</v>
      </c>
      <c r="C6" s="24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>
        <v>1</v>
      </c>
      <c r="J6" s="24">
        <f>0.5/0.75</f>
        <v>0.66666666666666663</v>
      </c>
      <c r="L6" s="14">
        <v>3</v>
      </c>
      <c r="M6" s="103" t="str">
        <f>'nilai karyawan'!$C$6</f>
        <v>PASKALIS PRIYO U</v>
      </c>
      <c r="N6" s="19">
        <f>'nilai karyawan'!$M$48</f>
        <v>0.69166666666666665</v>
      </c>
      <c r="O6" s="6">
        <f t="shared" si="0"/>
        <v>3</v>
      </c>
    </row>
    <row r="7" spans="2:15" ht="17" thickBot="1">
      <c r="B7" s="8" t="s">
        <v>31</v>
      </c>
      <c r="C7" s="24">
        <f>0.5/0.75</f>
        <v>0.66666666666666663</v>
      </c>
      <c r="D7" s="24">
        <v>0.75</v>
      </c>
      <c r="E7" s="24">
        <v>0.75</v>
      </c>
      <c r="F7" s="24">
        <f>0.5/0.75</f>
        <v>0.66666666666666663</v>
      </c>
      <c r="G7" s="24">
        <v>1</v>
      </c>
      <c r="H7" s="24">
        <v>1</v>
      </c>
      <c r="I7" s="24">
        <f>0.25/0.75</f>
        <v>0.33333333333333331</v>
      </c>
      <c r="J7" s="24">
        <f>0.5/0.75</f>
        <v>0.66666666666666663</v>
      </c>
      <c r="L7" s="14">
        <v>4</v>
      </c>
      <c r="M7" s="103" t="str">
        <f>'nilai karyawan'!$C$7</f>
        <v>LINAWATI</v>
      </c>
      <c r="N7" s="19">
        <f>'nilai karyawan'!$M$49</f>
        <v>0.69166666666666665</v>
      </c>
      <c r="O7" s="6">
        <f t="shared" si="0"/>
        <v>3</v>
      </c>
    </row>
    <row r="8" spans="2:15" ht="17" thickBot="1">
      <c r="B8" s="8" t="s">
        <v>29</v>
      </c>
      <c r="C8" s="24">
        <v>1</v>
      </c>
      <c r="D8" s="24">
        <v>0.75</v>
      </c>
      <c r="E8" s="24">
        <v>0.75</v>
      </c>
      <c r="F8" s="24">
        <v>1</v>
      </c>
      <c r="G8" s="24">
        <v>0.75</v>
      </c>
      <c r="H8" s="24">
        <v>0.75</v>
      </c>
      <c r="I8" s="24">
        <f>0.25/0.75</f>
        <v>0.33333333333333331</v>
      </c>
      <c r="J8" s="24">
        <f>0.5/0.75</f>
        <v>0.66666666666666663</v>
      </c>
    </row>
    <row r="9" spans="2:15">
      <c r="C9" s="9"/>
      <c r="D9" s="9"/>
      <c r="E9" s="9"/>
      <c r="F9" s="9"/>
      <c r="G9" s="9"/>
      <c r="H9" s="9"/>
      <c r="I9" s="9"/>
      <c r="J9" s="9"/>
    </row>
    <row r="10" spans="2:15">
      <c r="C10" s="9"/>
      <c r="D10" s="9"/>
      <c r="E10" s="9"/>
      <c r="F10" s="9"/>
      <c r="G10" s="9"/>
      <c r="H10" s="9"/>
      <c r="I10" s="9"/>
      <c r="J10" s="9"/>
    </row>
    <row r="11" spans="2:15">
      <c r="D11" s="9"/>
      <c r="E11" s="9"/>
      <c r="F11" s="9"/>
      <c r="G11" s="9"/>
      <c r="H11" s="9"/>
      <c r="I11" s="9"/>
      <c r="J11" s="9"/>
    </row>
    <row r="12" spans="2:15">
      <c r="D12" s="9"/>
      <c r="E12" s="9"/>
      <c r="F12" s="9"/>
      <c r="G12" s="9"/>
      <c r="H12" s="9"/>
      <c r="I12" s="9"/>
      <c r="J12" s="9"/>
    </row>
    <row r="13" spans="2:15">
      <c r="D13" s="9"/>
      <c r="E13" s="9"/>
      <c r="F13" s="9"/>
      <c r="G13" s="9"/>
      <c r="H13" s="9"/>
      <c r="I13" s="9"/>
      <c r="J13" s="9"/>
    </row>
  </sheetData>
  <mergeCells count="2">
    <mergeCell ref="B3:B4"/>
    <mergeCell ref="C3:J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6"/>
  <sheetViews>
    <sheetView showGridLines="0" workbookViewId="0">
      <selection activeCell="Q19" sqref="Q19"/>
    </sheetView>
  </sheetViews>
  <sheetFormatPr baseColWidth="10" defaultColWidth="8.83203125" defaultRowHeight="15"/>
  <cols>
    <col min="2" max="2" width="15.5" style="71" bestFit="1" customWidth="1"/>
    <col min="3" max="3" width="17.33203125" style="71" bestFit="1" customWidth="1"/>
    <col min="4" max="4" width="12.5" style="71" bestFit="1" customWidth="1"/>
    <col min="5" max="6" width="11.6640625" style="71" customWidth="1"/>
  </cols>
  <sheetData>
    <row r="1" spans="2:6">
      <c r="B1" s="71" t="s">
        <v>44</v>
      </c>
      <c r="C1" s="71" t="s">
        <v>44</v>
      </c>
    </row>
    <row r="2" spans="2:6" ht="16" thickBot="1"/>
    <row r="3" spans="2:6" ht="23.25" customHeight="1" thickBot="1">
      <c r="B3" s="68" t="s">
        <v>16</v>
      </c>
      <c r="C3" s="68" t="s">
        <v>14</v>
      </c>
      <c r="D3" s="68" t="s">
        <v>15</v>
      </c>
      <c r="E3" s="74"/>
      <c r="F3" s="74"/>
    </row>
    <row r="4" spans="2:6" ht="20" customHeight="1" thickBot="1">
      <c r="B4" s="146" t="s">
        <v>19</v>
      </c>
      <c r="C4" s="14" t="s">
        <v>140</v>
      </c>
      <c r="D4" s="24">
        <v>0.25</v>
      </c>
      <c r="E4" s="77"/>
      <c r="F4" s="77"/>
    </row>
    <row r="5" spans="2:6" ht="20" customHeight="1" thickBot="1">
      <c r="B5" s="147"/>
      <c r="C5" s="14" t="s">
        <v>142</v>
      </c>
      <c r="D5" s="24">
        <v>0.5</v>
      </c>
      <c r="E5" s="77"/>
      <c r="F5" s="77"/>
    </row>
    <row r="6" spans="2:6" ht="20" customHeight="1" thickBot="1">
      <c r="B6" s="147"/>
      <c r="C6" s="14" t="s">
        <v>143</v>
      </c>
      <c r="D6" s="24">
        <v>0.75</v>
      </c>
      <c r="E6" s="77"/>
      <c r="F6" s="77"/>
    </row>
    <row r="7" spans="2:6" ht="20" customHeight="1" thickBot="1">
      <c r="B7" s="148"/>
      <c r="C7" s="18" t="s">
        <v>141</v>
      </c>
      <c r="D7" s="24">
        <v>1</v>
      </c>
      <c r="E7" s="77"/>
      <c r="F7" s="77"/>
    </row>
    <row r="8" spans="2:6" ht="20" customHeight="1">
      <c r="B8" s="78"/>
      <c r="C8" s="79"/>
      <c r="D8" s="77"/>
      <c r="E8" s="77"/>
      <c r="F8" s="77"/>
    </row>
    <row r="9" spans="2:6" ht="16" thickBot="1">
      <c r="B9" t="s">
        <v>45</v>
      </c>
    </row>
    <row r="10" spans="2:6" ht="17" thickBot="1">
      <c r="B10" s="16" t="s">
        <v>13</v>
      </c>
      <c r="C10" s="68" t="s">
        <v>150</v>
      </c>
      <c r="D10" s="16" t="s">
        <v>14</v>
      </c>
      <c r="E10" s="16" t="s">
        <v>15</v>
      </c>
      <c r="F10" s="74"/>
    </row>
    <row r="11" spans="2:6" ht="17" thickBot="1">
      <c r="B11" s="146" t="s">
        <v>20</v>
      </c>
      <c r="C11" s="90" t="s">
        <v>164</v>
      </c>
      <c r="D11" s="88">
        <v>0.94</v>
      </c>
      <c r="E11" s="24">
        <v>0.25</v>
      </c>
      <c r="F11" s="77"/>
    </row>
    <row r="12" spans="2:6" ht="17" thickBot="1">
      <c r="B12" s="147"/>
      <c r="C12" s="89" t="s">
        <v>163</v>
      </c>
      <c r="D12" s="88">
        <v>0.96</v>
      </c>
      <c r="E12" s="24">
        <v>0.5</v>
      </c>
      <c r="F12" s="78"/>
    </row>
    <row r="13" spans="2:6" ht="17" thickBot="1">
      <c r="B13" s="147"/>
      <c r="C13" s="75" t="s">
        <v>35</v>
      </c>
      <c r="D13" s="88">
        <v>0.98</v>
      </c>
      <c r="E13" s="24">
        <v>0.75</v>
      </c>
      <c r="F13" s="78"/>
    </row>
    <row r="14" spans="2:6" ht="17" thickBot="1">
      <c r="B14" s="148"/>
      <c r="C14" s="75">
        <v>0</v>
      </c>
      <c r="D14" s="87">
        <v>1</v>
      </c>
      <c r="E14" s="24">
        <v>1</v>
      </c>
      <c r="F14" s="78"/>
    </row>
    <row r="16" spans="2:6" ht="16" thickBot="1">
      <c r="B16" s="71" t="s">
        <v>151</v>
      </c>
    </row>
    <row r="17" spans="2:6" ht="17" thickBot="1">
      <c r="B17" s="68" t="s">
        <v>13</v>
      </c>
      <c r="C17" s="17" t="s">
        <v>14</v>
      </c>
      <c r="D17" s="17" t="s">
        <v>15</v>
      </c>
    </row>
    <row r="18" spans="2:6" ht="17" thickBot="1">
      <c r="B18" s="146" t="s">
        <v>21</v>
      </c>
      <c r="C18" s="6" t="s">
        <v>168</v>
      </c>
      <c r="D18" s="24">
        <v>0.25</v>
      </c>
    </row>
    <row r="19" spans="2:6" ht="17" thickBot="1">
      <c r="B19" s="147"/>
      <c r="C19" s="6" t="s">
        <v>171</v>
      </c>
      <c r="D19" s="24">
        <v>0.5</v>
      </c>
    </row>
    <row r="20" spans="2:6" ht="17" thickBot="1">
      <c r="B20" s="147"/>
      <c r="C20" s="6" t="s">
        <v>170</v>
      </c>
      <c r="D20" s="24">
        <v>0.75</v>
      </c>
    </row>
    <row r="21" spans="2:6" ht="17" thickBot="1">
      <c r="B21" s="148"/>
      <c r="C21" s="75" t="s">
        <v>169</v>
      </c>
      <c r="D21" s="24">
        <v>1</v>
      </c>
    </row>
    <row r="22" spans="2:6" ht="16">
      <c r="B22" s="78"/>
      <c r="C22" s="80"/>
      <c r="D22" s="77"/>
    </row>
    <row r="23" spans="2:6" ht="16" thickBot="1">
      <c r="B23" s="71" t="s">
        <v>152</v>
      </c>
    </row>
    <row r="24" spans="2:6" ht="17" thickBot="1">
      <c r="B24" s="17" t="s">
        <v>13</v>
      </c>
      <c r="C24" s="17" t="s">
        <v>150</v>
      </c>
      <c r="D24" s="68" t="s">
        <v>59</v>
      </c>
      <c r="E24" s="17" t="s">
        <v>15</v>
      </c>
    </row>
    <row r="25" spans="2:6" ht="17" thickBot="1">
      <c r="B25" s="146" t="s">
        <v>22</v>
      </c>
      <c r="C25" s="6" t="s">
        <v>148</v>
      </c>
      <c r="D25" s="6" t="s">
        <v>159</v>
      </c>
      <c r="E25" s="24">
        <v>0.25</v>
      </c>
    </row>
    <row r="26" spans="2:6" ht="17" thickBot="1">
      <c r="B26" s="147"/>
      <c r="C26" s="6" t="s">
        <v>149</v>
      </c>
      <c r="D26" s="6" t="s">
        <v>36</v>
      </c>
      <c r="E26" s="24">
        <v>0.5</v>
      </c>
    </row>
    <row r="27" spans="2:6" ht="17" thickBot="1">
      <c r="B27" s="147"/>
      <c r="C27" s="6" t="s">
        <v>147</v>
      </c>
      <c r="D27" s="6" t="s">
        <v>158</v>
      </c>
      <c r="E27" s="24">
        <v>0.75</v>
      </c>
    </row>
    <row r="28" spans="2:6" ht="17" thickBot="1">
      <c r="B28" s="148"/>
      <c r="C28" s="75" t="s">
        <v>146</v>
      </c>
      <c r="D28" s="76" t="s">
        <v>165</v>
      </c>
      <c r="E28" s="24">
        <v>1</v>
      </c>
    </row>
    <row r="30" spans="2:6" ht="16" thickBot="1">
      <c r="B30" s="71" t="s">
        <v>154</v>
      </c>
    </row>
    <row r="31" spans="2:6" ht="17" thickBot="1">
      <c r="B31" s="68" t="s">
        <v>13</v>
      </c>
      <c r="C31" s="68" t="s">
        <v>59</v>
      </c>
      <c r="D31" s="68" t="s">
        <v>15</v>
      </c>
      <c r="F31"/>
    </row>
    <row r="32" spans="2:6" ht="17" thickBot="1">
      <c r="B32" s="146" t="s">
        <v>23</v>
      </c>
      <c r="C32" s="6" t="s">
        <v>159</v>
      </c>
      <c r="D32" s="24">
        <v>0.25</v>
      </c>
      <c r="F32"/>
    </row>
    <row r="33" spans="2:6" ht="17" thickBot="1">
      <c r="B33" s="147"/>
      <c r="C33" s="6" t="s">
        <v>36</v>
      </c>
      <c r="D33" s="24">
        <v>0.5</v>
      </c>
      <c r="F33"/>
    </row>
    <row r="34" spans="2:6" ht="17" thickBot="1">
      <c r="B34" s="147"/>
      <c r="C34" s="6" t="s">
        <v>158</v>
      </c>
      <c r="D34" s="24">
        <v>0.75</v>
      </c>
      <c r="F34"/>
    </row>
    <row r="35" spans="2:6" ht="17" thickBot="1">
      <c r="B35" s="148"/>
      <c r="C35" s="76" t="s">
        <v>165</v>
      </c>
      <c r="D35" s="24">
        <v>1</v>
      </c>
      <c r="F35"/>
    </row>
    <row r="37" spans="2:6" ht="16" thickBot="1">
      <c r="B37" s="71" t="s">
        <v>155</v>
      </c>
    </row>
    <row r="38" spans="2:6" ht="17" thickBot="1">
      <c r="B38" s="68" t="s">
        <v>13</v>
      </c>
      <c r="C38" s="68" t="s">
        <v>59</v>
      </c>
      <c r="D38" s="68" t="s">
        <v>15</v>
      </c>
      <c r="F38"/>
    </row>
    <row r="39" spans="2:6" ht="17" thickBot="1">
      <c r="B39" s="146" t="s">
        <v>153</v>
      </c>
      <c r="C39" s="6" t="s">
        <v>159</v>
      </c>
      <c r="D39" s="24">
        <v>0.25</v>
      </c>
      <c r="F39"/>
    </row>
    <row r="40" spans="2:6" ht="17" thickBot="1">
      <c r="B40" s="147"/>
      <c r="C40" s="6" t="s">
        <v>36</v>
      </c>
      <c r="D40" s="24">
        <v>0.5</v>
      </c>
      <c r="F40"/>
    </row>
    <row r="41" spans="2:6" ht="17" thickBot="1">
      <c r="B41" s="147"/>
      <c r="C41" s="6" t="s">
        <v>158</v>
      </c>
      <c r="D41" s="24">
        <v>0.75</v>
      </c>
      <c r="F41"/>
    </row>
    <row r="42" spans="2:6" ht="17" thickBot="1">
      <c r="B42" s="148"/>
      <c r="C42" s="76" t="s">
        <v>165</v>
      </c>
      <c r="D42" s="24">
        <v>1</v>
      </c>
      <c r="F42"/>
    </row>
    <row r="43" spans="2:6">
      <c r="F43"/>
    </row>
    <row r="44" spans="2:6" ht="16" thickBot="1">
      <c r="B44" s="71" t="s">
        <v>156</v>
      </c>
      <c r="F44"/>
    </row>
    <row r="45" spans="2:6" ht="17" thickBot="1">
      <c r="B45" s="68" t="s">
        <v>13</v>
      </c>
      <c r="C45" s="68" t="s">
        <v>59</v>
      </c>
      <c r="D45" s="68" t="s">
        <v>15</v>
      </c>
      <c r="F45"/>
    </row>
    <row r="46" spans="2:6" ht="17" thickBot="1">
      <c r="B46" s="146" t="s">
        <v>25</v>
      </c>
      <c r="C46" s="6" t="s">
        <v>159</v>
      </c>
      <c r="D46" s="24">
        <v>0.25</v>
      </c>
      <c r="F46"/>
    </row>
    <row r="47" spans="2:6" ht="17" thickBot="1">
      <c r="B47" s="147"/>
      <c r="C47" s="6" t="s">
        <v>36</v>
      </c>
      <c r="D47" s="24">
        <v>0.5</v>
      </c>
      <c r="F47"/>
    </row>
    <row r="48" spans="2:6" ht="17" thickBot="1">
      <c r="B48" s="147"/>
      <c r="C48" s="6" t="s">
        <v>158</v>
      </c>
      <c r="D48" s="24">
        <v>0.75</v>
      </c>
      <c r="F48"/>
    </row>
    <row r="49" spans="2:6" ht="17" thickBot="1">
      <c r="B49" s="148"/>
      <c r="C49" s="76" t="s">
        <v>165</v>
      </c>
      <c r="D49" s="24">
        <v>1</v>
      </c>
      <c r="F49"/>
    </row>
    <row r="51" spans="2:6" ht="16" thickBot="1">
      <c r="B51" s="71" t="s">
        <v>46</v>
      </c>
    </row>
    <row r="52" spans="2:6" ht="17" thickBot="1">
      <c r="B52" s="68" t="s">
        <v>13</v>
      </c>
      <c r="C52" s="68" t="s">
        <v>150</v>
      </c>
      <c r="D52" s="68" t="s">
        <v>59</v>
      </c>
      <c r="E52" s="68" t="s">
        <v>15</v>
      </c>
    </row>
    <row r="53" spans="2:6" ht="17" thickBot="1">
      <c r="B53" s="146" t="s">
        <v>26</v>
      </c>
      <c r="C53" s="6" t="s">
        <v>157</v>
      </c>
      <c r="D53" s="6">
        <v>6</v>
      </c>
      <c r="E53" s="24">
        <v>0.25</v>
      </c>
    </row>
    <row r="54" spans="2:6" ht="17" thickBot="1">
      <c r="B54" s="147"/>
      <c r="C54" s="6" t="s">
        <v>47</v>
      </c>
      <c r="D54" s="6">
        <v>7</v>
      </c>
      <c r="E54" s="24">
        <v>0.5</v>
      </c>
    </row>
    <row r="55" spans="2:6" ht="17" thickBot="1">
      <c r="B55" s="147"/>
      <c r="C55" s="6" t="s">
        <v>48</v>
      </c>
      <c r="D55" s="6">
        <v>8</v>
      </c>
      <c r="E55" s="24">
        <v>0.75</v>
      </c>
    </row>
    <row r="56" spans="2:6" ht="17" thickBot="1">
      <c r="B56" s="148"/>
      <c r="C56" s="75" t="s">
        <v>49</v>
      </c>
      <c r="D56" s="75">
        <v>9</v>
      </c>
      <c r="E56" s="24">
        <v>1</v>
      </c>
    </row>
  </sheetData>
  <mergeCells count="8">
    <mergeCell ref="B39:B42"/>
    <mergeCell ref="B46:B49"/>
    <mergeCell ref="B53:B56"/>
    <mergeCell ref="B4:B7"/>
    <mergeCell ref="B11:B14"/>
    <mergeCell ref="B18:B21"/>
    <mergeCell ref="B25:B28"/>
    <mergeCell ref="B32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R19" sqref="R19"/>
    </sheetView>
  </sheetViews>
  <sheetFormatPr baseColWidth="10" defaultColWidth="8.83203125" defaultRowHeight="15"/>
  <sheetData>
    <row r="1" spans="1:15" ht="16">
      <c r="A1" s="25"/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5"/>
    </row>
    <row r="2" spans="1:15" ht="16">
      <c r="A2" s="25"/>
      <c r="B2" s="29"/>
      <c r="C2" s="149" t="s">
        <v>52</v>
      </c>
      <c r="D2" s="149"/>
      <c r="E2" s="30"/>
      <c r="F2" s="30"/>
      <c r="G2" s="30"/>
      <c r="H2" s="30"/>
      <c r="I2" s="30"/>
      <c r="J2" s="30"/>
      <c r="K2" s="30"/>
      <c r="L2" s="30"/>
      <c r="M2" s="30"/>
      <c r="N2" s="31"/>
      <c r="O2" s="25"/>
    </row>
    <row r="3" spans="1:15" ht="16">
      <c r="A3" s="25"/>
      <c r="B3" s="29"/>
      <c r="C3" s="21" t="s">
        <v>0</v>
      </c>
      <c r="D3" s="21" t="s">
        <v>53</v>
      </c>
      <c r="E3" s="21" t="s">
        <v>54</v>
      </c>
      <c r="F3" s="21" t="s">
        <v>19</v>
      </c>
      <c r="G3" s="21" t="s">
        <v>20</v>
      </c>
      <c r="H3" s="21" t="s">
        <v>21</v>
      </c>
      <c r="I3" s="21" t="s">
        <v>22</v>
      </c>
      <c r="J3" s="21" t="s">
        <v>23</v>
      </c>
      <c r="K3" s="21" t="s">
        <v>24</v>
      </c>
      <c r="L3" s="21" t="s">
        <v>25</v>
      </c>
      <c r="M3" s="21" t="s">
        <v>26</v>
      </c>
      <c r="N3" s="31"/>
      <c r="O3" s="25"/>
    </row>
    <row r="4" spans="1:15" ht="16">
      <c r="A4" s="25"/>
      <c r="B4" s="2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31"/>
      <c r="O4" s="25"/>
    </row>
    <row r="5" spans="1:15" ht="16">
      <c r="A5" s="25"/>
      <c r="B5" s="2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31"/>
      <c r="O5" s="25"/>
    </row>
    <row r="6" spans="1:15" ht="16">
      <c r="A6" s="25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  <c r="O6" s="25"/>
    </row>
    <row r="7" spans="1:15" ht="16">
      <c r="A7" s="25"/>
      <c r="B7" s="29"/>
      <c r="C7" s="150" t="s">
        <v>55</v>
      </c>
      <c r="D7" s="150"/>
      <c r="E7" s="30"/>
      <c r="F7" s="30"/>
      <c r="G7" s="30"/>
      <c r="H7" s="30"/>
      <c r="I7" s="30"/>
      <c r="J7" s="30"/>
      <c r="K7" s="30"/>
      <c r="L7" s="30"/>
      <c r="M7" s="30"/>
      <c r="N7" s="31"/>
      <c r="O7" s="25"/>
    </row>
    <row r="8" spans="1:15" ht="16">
      <c r="A8" s="25"/>
      <c r="B8" s="29"/>
      <c r="C8" s="151" t="s">
        <v>27</v>
      </c>
      <c r="D8" s="152"/>
      <c r="E8" s="153"/>
      <c r="F8" s="21" t="s">
        <v>19</v>
      </c>
      <c r="G8" s="21" t="s">
        <v>20</v>
      </c>
      <c r="H8" s="21" t="s">
        <v>21</v>
      </c>
      <c r="I8" s="21" t="s">
        <v>22</v>
      </c>
      <c r="J8" s="21" t="s">
        <v>23</v>
      </c>
      <c r="K8" s="21" t="s">
        <v>24</v>
      </c>
      <c r="L8" s="21" t="s">
        <v>25</v>
      </c>
      <c r="M8" s="21" t="s">
        <v>26</v>
      </c>
      <c r="N8" s="31"/>
      <c r="O8" s="25"/>
    </row>
    <row r="9" spans="1:15" ht="16">
      <c r="A9" s="25"/>
      <c r="B9" s="29"/>
      <c r="C9" s="151"/>
      <c r="D9" s="152"/>
      <c r="E9" s="153"/>
      <c r="F9" s="21"/>
      <c r="G9" s="21"/>
      <c r="H9" s="21"/>
      <c r="I9" s="21"/>
      <c r="J9" s="21"/>
      <c r="K9" s="21"/>
      <c r="L9" s="21"/>
      <c r="M9" s="21"/>
      <c r="N9" s="31"/>
      <c r="O9" s="25"/>
    </row>
    <row r="10" spans="1:15" ht="16">
      <c r="A10" s="25"/>
      <c r="B10" s="29"/>
      <c r="C10" s="151"/>
      <c r="D10" s="152"/>
      <c r="E10" s="153"/>
      <c r="F10" s="21"/>
      <c r="G10" s="21"/>
      <c r="H10" s="21"/>
      <c r="I10" s="21"/>
      <c r="J10" s="21"/>
      <c r="K10" s="21"/>
      <c r="L10" s="21"/>
      <c r="M10" s="21"/>
      <c r="N10" s="31"/>
      <c r="O10" s="25"/>
    </row>
    <row r="11" spans="1:15" ht="16">
      <c r="A11" s="25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25"/>
    </row>
    <row r="12" spans="1:15" ht="16">
      <c r="A12" s="25"/>
      <c r="B12" s="29"/>
      <c r="C12" s="150" t="s">
        <v>56</v>
      </c>
      <c r="D12" s="150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25"/>
    </row>
    <row r="13" spans="1:15" ht="16">
      <c r="A13" s="25"/>
      <c r="B13" s="29"/>
      <c r="C13" s="151" t="s">
        <v>27</v>
      </c>
      <c r="D13" s="152"/>
      <c r="E13" s="153"/>
      <c r="F13" s="21" t="s">
        <v>19</v>
      </c>
      <c r="G13" s="21" t="s">
        <v>20</v>
      </c>
      <c r="H13" s="21" t="s">
        <v>21</v>
      </c>
      <c r="I13" s="21" t="s">
        <v>22</v>
      </c>
      <c r="J13" s="21" t="s">
        <v>23</v>
      </c>
      <c r="K13" s="21" t="s">
        <v>24</v>
      </c>
      <c r="L13" s="21" t="s">
        <v>25</v>
      </c>
      <c r="M13" s="21" t="s">
        <v>26</v>
      </c>
      <c r="N13" s="31"/>
      <c r="O13" s="25"/>
    </row>
    <row r="14" spans="1:15" ht="16">
      <c r="A14" s="25"/>
      <c r="B14" s="29"/>
      <c r="C14" s="151"/>
      <c r="D14" s="152"/>
      <c r="E14" s="153"/>
      <c r="F14" s="21"/>
      <c r="G14" s="21"/>
      <c r="H14" s="21"/>
      <c r="I14" s="21"/>
      <c r="J14" s="21"/>
      <c r="K14" s="21"/>
      <c r="L14" s="21"/>
      <c r="M14" s="21"/>
      <c r="N14" s="31"/>
      <c r="O14" s="25"/>
    </row>
    <row r="15" spans="1:15" ht="16">
      <c r="A15" s="25"/>
      <c r="B15" s="29"/>
      <c r="C15" s="151"/>
      <c r="D15" s="152"/>
      <c r="E15" s="153"/>
      <c r="F15" s="21"/>
      <c r="G15" s="21"/>
      <c r="H15" s="21"/>
      <c r="I15" s="21"/>
      <c r="J15" s="21"/>
      <c r="K15" s="21"/>
      <c r="L15" s="21"/>
      <c r="M15" s="21"/>
      <c r="N15" s="31"/>
      <c r="O15" s="25"/>
    </row>
    <row r="16" spans="1:15" ht="16">
      <c r="A16" s="25"/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1"/>
      <c r="O16" s="25"/>
    </row>
    <row r="17" spans="1:15" ht="16">
      <c r="A17" s="25"/>
      <c r="B17" s="29"/>
      <c r="C17" s="149" t="s">
        <v>57</v>
      </c>
      <c r="D17" s="149"/>
      <c r="E17" s="30"/>
      <c r="F17" s="30"/>
      <c r="G17" s="30"/>
      <c r="H17" s="30"/>
      <c r="I17" s="32" t="s">
        <v>58</v>
      </c>
      <c r="J17" s="30"/>
      <c r="K17" s="30"/>
      <c r="L17" s="30"/>
      <c r="M17" s="30"/>
      <c r="N17" s="31"/>
      <c r="O17" s="25"/>
    </row>
    <row r="18" spans="1:15" ht="16">
      <c r="A18" s="25"/>
      <c r="B18" s="29"/>
      <c r="C18" s="21" t="s">
        <v>53</v>
      </c>
      <c r="D18" s="21" t="s">
        <v>27</v>
      </c>
      <c r="E18" s="21" t="s">
        <v>59</v>
      </c>
      <c r="F18" s="30"/>
      <c r="G18" s="30"/>
      <c r="H18" s="30"/>
      <c r="I18" s="33"/>
      <c r="J18" s="34"/>
      <c r="K18" s="34"/>
      <c r="L18" s="34"/>
      <c r="M18" s="35"/>
      <c r="N18" s="31"/>
      <c r="O18" s="25"/>
    </row>
    <row r="19" spans="1:15" ht="16">
      <c r="A19" s="25"/>
      <c r="B19" s="29"/>
      <c r="C19" s="21"/>
      <c r="D19" s="21"/>
      <c r="E19" s="21"/>
      <c r="F19" s="30"/>
      <c r="G19" s="30"/>
      <c r="H19" s="30"/>
      <c r="I19" s="36"/>
      <c r="J19" s="30"/>
      <c r="K19" s="30"/>
      <c r="L19" s="30"/>
      <c r="M19" s="37"/>
      <c r="N19" s="31"/>
      <c r="O19" s="25"/>
    </row>
    <row r="20" spans="1:15" ht="16">
      <c r="A20" s="25"/>
      <c r="B20" s="29"/>
      <c r="C20" s="21"/>
      <c r="D20" s="21"/>
      <c r="E20" s="21"/>
      <c r="F20" s="30"/>
      <c r="G20" s="30"/>
      <c r="H20" s="30"/>
      <c r="I20" s="36"/>
      <c r="J20" s="30"/>
      <c r="K20" s="30"/>
      <c r="L20" s="30"/>
      <c r="M20" s="37"/>
      <c r="N20" s="31"/>
      <c r="O20" s="25"/>
    </row>
    <row r="21" spans="1:15" ht="16">
      <c r="A21" s="25"/>
      <c r="B21" s="29"/>
      <c r="C21" s="21"/>
      <c r="D21" s="21"/>
      <c r="E21" s="21"/>
      <c r="F21" s="30"/>
      <c r="G21" s="30"/>
      <c r="H21" s="30"/>
      <c r="I21" s="36"/>
      <c r="J21" s="30"/>
      <c r="K21" s="30"/>
      <c r="L21" s="30"/>
      <c r="M21" s="37"/>
      <c r="N21" s="31"/>
      <c r="O21" s="25"/>
    </row>
    <row r="22" spans="1:15" ht="16">
      <c r="A22" s="25"/>
      <c r="B22" s="29"/>
      <c r="C22" s="21"/>
      <c r="D22" s="21"/>
      <c r="E22" s="21"/>
      <c r="F22" s="30"/>
      <c r="G22" s="30"/>
      <c r="H22" s="30"/>
      <c r="I22" s="38"/>
      <c r="J22" s="39"/>
      <c r="K22" s="39"/>
      <c r="L22" s="39"/>
      <c r="M22" s="40"/>
      <c r="N22" s="31"/>
      <c r="O22" s="25"/>
    </row>
    <row r="23" spans="1:15" ht="17" thickBot="1">
      <c r="A23" s="25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25"/>
    </row>
    <row r="24" spans="1:15" ht="16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16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</sheetData>
  <mergeCells count="10">
    <mergeCell ref="C2:D2"/>
    <mergeCell ref="C7:D7"/>
    <mergeCell ref="C12:D12"/>
    <mergeCell ref="C17:D17"/>
    <mergeCell ref="C8:E8"/>
    <mergeCell ref="C9:E9"/>
    <mergeCell ref="C10:E10"/>
    <mergeCell ref="C13:E13"/>
    <mergeCell ref="C14:E14"/>
    <mergeCell ref="C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0"/>
  <sheetViews>
    <sheetView showGridLines="0" workbookViewId="0">
      <selection activeCell="J21" sqref="J21"/>
    </sheetView>
  </sheetViews>
  <sheetFormatPr baseColWidth="10" defaultColWidth="8.83203125" defaultRowHeight="15"/>
  <cols>
    <col min="2" max="2" width="5.1640625" style="4" customWidth="1"/>
    <col min="3" max="3" width="9.1640625" style="2"/>
    <col min="4" max="4" width="16.6640625" style="2" customWidth="1"/>
    <col min="5" max="5" width="9.1640625" style="2" customWidth="1"/>
    <col min="6" max="6" width="11.5" style="71" customWidth="1"/>
    <col min="10" max="10" width="11.5" style="71" customWidth="1"/>
  </cols>
  <sheetData>
    <row r="1" spans="2:10" ht="16" thickBot="1"/>
    <row r="2" spans="2:10" ht="18" customHeight="1" thickBot="1">
      <c r="B2" s="5" t="s">
        <v>0</v>
      </c>
      <c r="C2" s="5" t="s">
        <v>18</v>
      </c>
      <c r="D2" s="5" t="s">
        <v>16</v>
      </c>
      <c r="E2" s="5" t="s">
        <v>15</v>
      </c>
      <c r="F2" s="73" t="s">
        <v>59</v>
      </c>
      <c r="H2" s="68" t="s">
        <v>0</v>
      </c>
      <c r="I2" s="68" t="s">
        <v>18</v>
      </c>
      <c r="J2" s="73" t="s">
        <v>59</v>
      </c>
    </row>
    <row r="3" spans="2:10" ht="17" thickBot="1">
      <c r="B3" s="6">
        <v>1</v>
      </c>
      <c r="C3" s="6" t="s">
        <v>19</v>
      </c>
      <c r="D3" s="15" t="s">
        <v>43</v>
      </c>
      <c r="E3" s="19">
        <v>0.15</v>
      </c>
      <c r="F3" s="14" t="s">
        <v>144</v>
      </c>
      <c r="G3" s="2"/>
      <c r="H3" s="6">
        <v>1</v>
      </c>
      <c r="I3" s="6" t="s">
        <v>19</v>
      </c>
      <c r="J3" s="14" t="s">
        <v>144</v>
      </c>
    </row>
    <row r="4" spans="2:10" ht="17" thickBot="1">
      <c r="B4" s="6">
        <v>2</v>
      </c>
      <c r="C4" s="6" t="s">
        <v>20</v>
      </c>
      <c r="D4" s="15" t="s">
        <v>2</v>
      </c>
      <c r="E4" s="19">
        <v>0.1</v>
      </c>
      <c r="F4" s="14" t="s">
        <v>145</v>
      </c>
      <c r="H4" s="6">
        <v>2</v>
      </c>
      <c r="I4" s="6" t="s">
        <v>20</v>
      </c>
      <c r="J4" s="14" t="s">
        <v>145</v>
      </c>
    </row>
    <row r="5" spans="2:10" ht="17" thickBot="1">
      <c r="B5" s="6">
        <v>3</v>
      </c>
      <c r="C5" s="6" t="s">
        <v>21</v>
      </c>
      <c r="D5" s="15" t="s">
        <v>51</v>
      </c>
      <c r="E5" s="19">
        <v>0.15</v>
      </c>
      <c r="F5" s="14" t="s">
        <v>145</v>
      </c>
      <c r="H5" s="6">
        <v>3</v>
      </c>
      <c r="I5" s="6" t="s">
        <v>21</v>
      </c>
      <c r="J5" s="14" t="s">
        <v>145</v>
      </c>
    </row>
    <row r="6" spans="2:10" ht="17" thickBot="1">
      <c r="B6" s="6">
        <v>4</v>
      </c>
      <c r="C6" s="6" t="s">
        <v>22</v>
      </c>
      <c r="D6" s="15" t="s">
        <v>50</v>
      </c>
      <c r="E6" s="19">
        <v>0.1</v>
      </c>
      <c r="F6" s="14" t="s">
        <v>145</v>
      </c>
      <c r="H6" s="6">
        <v>4</v>
      </c>
      <c r="I6" s="6" t="s">
        <v>22</v>
      </c>
      <c r="J6" s="14" t="s">
        <v>145</v>
      </c>
    </row>
    <row r="7" spans="2:10" ht="17" thickBot="1">
      <c r="B7" s="6">
        <v>5</v>
      </c>
      <c r="C7" s="6" t="s">
        <v>23</v>
      </c>
      <c r="D7" s="15" t="s">
        <v>5</v>
      </c>
      <c r="E7" s="19">
        <v>0.1</v>
      </c>
      <c r="F7" s="14" t="s">
        <v>145</v>
      </c>
      <c r="H7" s="6">
        <v>5</v>
      </c>
      <c r="I7" s="6" t="s">
        <v>23</v>
      </c>
      <c r="J7" s="14" t="s">
        <v>145</v>
      </c>
    </row>
    <row r="8" spans="2:10" ht="17" thickBot="1">
      <c r="B8" s="6">
        <v>6</v>
      </c>
      <c r="C8" s="6" t="s">
        <v>24</v>
      </c>
      <c r="D8" s="15" t="s">
        <v>6</v>
      </c>
      <c r="E8" s="19">
        <v>0.1</v>
      </c>
      <c r="F8" s="14" t="s">
        <v>145</v>
      </c>
      <c r="H8" s="6">
        <v>6</v>
      </c>
      <c r="I8" s="6" t="s">
        <v>24</v>
      </c>
      <c r="J8" s="14" t="s">
        <v>145</v>
      </c>
    </row>
    <row r="9" spans="2:10" ht="17" thickBot="1">
      <c r="B9" s="6">
        <v>7</v>
      </c>
      <c r="C9" s="6" t="s">
        <v>25</v>
      </c>
      <c r="D9" s="15" t="s">
        <v>7</v>
      </c>
      <c r="E9" s="19">
        <v>0.2</v>
      </c>
      <c r="F9" s="14" t="s">
        <v>145</v>
      </c>
      <c r="H9" s="6">
        <v>7</v>
      </c>
      <c r="I9" s="6" t="s">
        <v>25</v>
      </c>
      <c r="J9" s="14" t="s">
        <v>145</v>
      </c>
    </row>
    <row r="10" spans="2:10" ht="17" thickBot="1">
      <c r="B10" s="6">
        <v>8</v>
      </c>
      <c r="C10" s="6" t="s">
        <v>26</v>
      </c>
      <c r="D10" s="15" t="s">
        <v>8</v>
      </c>
      <c r="E10" s="19">
        <v>0.1</v>
      </c>
      <c r="F10" s="14" t="s">
        <v>145</v>
      </c>
      <c r="H10" s="6">
        <v>8</v>
      </c>
      <c r="I10" s="6" t="s">
        <v>26</v>
      </c>
      <c r="J10" s="14" t="s">
        <v>145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"/>
  <sheetViews>
    <sheetView workbookViewId="0">
      <selection activeCell="O3" sqref="O3"/>
    </sheetView>
  </sheetViews>
  <sheetFormatPr baseColWidth="10" defaultColWidth="8.83203125" defaultRowHeight="15"/>
  <sheetData>
    <row r="1" spans="1:14" ht="17" thickBot="1">
      <c r="A1" s="117" t="s">
        <v>14</v>
      </c>
      <c r="B1" s="117"/>
      <c r="C1" s="105"/>
      <c r="D1" s="105"/>
      <c r="E1" s="105"/>
      <c r="F1" s="105"/>
      <c r="G1" s="105"/>
      <c r="H1" s="105"/>
      <c r="I1" s="105"/>
      <c r="J1" s="105"/>
    </row>
    <row r="2" spans="1:14" ht="16" thickBot="1">
      <c r="A2" s="136" t="s">
        <v>0</v>
      </c>
      <c r="B2" s="136" t="s">
        <v>27</v>
      </c>
      <c r="C2" s="138" t="s">
        <v>16</v>
      </c>
      <c r="D2" s="139"/>
      <c r="E2" s="139"/>
      <c r="F2" s="139"/>
      <c r="G2" s="139"/>
      <c r="H2" s="139"/>
      <c r="I2" s="139"/>
      <c r="J2" s="140"/>
    </row>
    <row r="3" spans="1:14" ht="17" thickBot="1">
      <c r="A3" s="137"/>
      <c r="B3" s="137"/>
      <c r="C3" s="121" t="s">
        <v>19</v>
      </c>
      <c r="D3" s="121" t="s">
        <v>20</v>
      </c>
      <c r="E3" s="121" t="s">
        <v>21</v>
      </c>
      <c r="F3" s="121" t="s">
        <v>22</v>
      </c>
      <c r="G3" s="121" t="s">
        <v>23</v>
      </c>
      <c r="H3" s="121" t="s">
        <v>24</v>
      </c>
      <c r="I3" s="121" t="s">
        <v>25</v>
      </c>
      <c r="J3" s="121" t="s">
        <v>26</v>
      </c>
      <c r="L3" s="126" t="e">
        <f>VLOOKUP(C4,RANGE!C:D,2,0)</f>
        <v>#N/A</v>
      </c>
      <c r="M3" t="e">
        <f>VLOOKUP(D4,RANGE!H:I,2,0)</f>
        <v>#N/A</v>
      </c>
      <c r="N3" t="e">
        <f>VLOOKUP(E4,RANGE!L:M,2,0)</f>
        <v>#N/A</v>
      </c>
    </row>
    <row r="4" spans="1:14" ht="17" thickBot="1">
      <c r="A4" s="91">
        <v>1</v>
      </c>
      <c r="B4" s="122" t="s">
        <v>28</v>
      </c>
      <c r="C4" s="127" t="s">
        <v>172</v>
      </c>
      <c r="D4" s="92">
        <v>0.98</v>
      </c>
      <c r="E4" s="92" t="s">
        <v>173</v>
      </c>
      <c r="F4" s="92" t="s">
        <v>158</v>
      </c>
      <c r="G4" s="92" t="s">
        <v>158</v>
      </c>
      <c r="H4" s="92" t="s">
        <v>176</v>
      </c>
      <c r="I4" s="92" t="s">
        <v>176</v>
      </c>
      <c r="J4" s="92">
        <v>8</v>
      </c>
      <c r="L4" t="e">
        <f>VLOOKUP(C4,RANGE!C:D,2,0)</f>
        <v>#N/A</v>
      </c>
      <c r="M4" t="e">
        <f>VLOOKUP(D5,RANGE!H:I,2,0)</f>
        <v>#N/A</v>
      </c>
      <c r="N4" t="e">
        <f>VLOOKUP(E5,RANGE!L:M,2,0)</f>
        <v>#N/A</v>
      </c>
    </row>
    <row r="5" spans="1:14" ht="17" thickBot="1">
      <c r="A5" s="91">
        <v>2</v>
      </c>
      <c r="B5" s="122" t="s">
        <v>30</v>
      </c>
      <c r="C5" s="127" t="s">
        <v>172</v>
      </c>
      <c r="D5" s="92">
        <v>0.98</v>
      </c>
      <c r="E5" s="92" t="s">
        <v>174</v>
      </c>
      <c r="F5" s="92" t="s">
        <v>158</v>
      </c>
      <c r="G5" s="118" t="s">
        <v>165</v>
      </c>
      <c r="H5" s="92" t="s">
        <v>158</v>
      </c>
      <c r="I5" s="92" t="s">
        <v>158</v>
      </c>
      <c r="J5" s="92">
        <v>6</v>
      </c>
      <c r="M5" t="e">
        <f>VLOOKUP(D6,RANGE!H:I,2,0)</f>
        <v>#N/A</v>
      </c>
      <c r="N5" t="e">
        <f>VLOOKUP(E6,RANGE!L:M,2,0)</f>
        <v>#N/A</v>
      </c>
    </row>
    <row r="6" spans="1:14" ht="17" thickBot="1">
      <c r="A6" s="91">
        <v>3</v>
      </c>
      <c r="B6" s="122" t="s">
        <v>31</v>
      </c>
      <c r="C6" s="127" t="s">
        <v>172</v>
      </c>
      <c r="D6" s="92">
        <v>0.98</v>
      </c>
      <c r="E6" s="92" t="s">
        <v>175</v>
      </c>
      <c r="F6" s="92" t="s">
        <v>176</v>
      </c>
      <c r="G6" s="92" t="s">
        <v>158</v>
      </c>
      <c r="H6" s="92" t="s">
        <v>176</v>
      </c>
      <c r="I6" s="92" t="s">
        <v>177</v>
      </c>
      <c r="J6" s="92">
        <v>6</v>
      </c>
      <c r="M6" t="e">
        <f>VLOOKUP(D7,RANGE!H:I,2,0)</f>
        <v>#N/A</v>
      </c>
      <c r="N6" t="e">
        <f>VLOOKUP(E7,RANGE!L:M,2,0)</f>
        <v>#N/A</v>
      </c>
    </row>
    <row r="7" spans="1:14" ht="17" thickBot="1">
      <c r="A7" s="91">
        <v>4</v>
      </c>
      <c r="B7" s="122" t="s">
        <v>29</v>
      </c>
      <c r="C7" s="127" t="s">
        <v>172</v>
      </c>
      <c r="D7" s="92">
        <v>0.98</v>
      </c>
      <c r="E7" s="92" t="s">
        <v>175</v>
      </c>
      <c r="F7" s="92" t="s">
        <v>176</v>
      </c>
      <c r="G7" s="92" t="s">
        <v>158</v>
      </c>
      <c r="H7" s="92" t="s">
        <v>176</v>
      </c>
      <c r="I7" s="92" t="s">
        <v>177</v>
      </c>
      <c r="J7" s="92">
        <v>6</v>
      </c>
    </row>
  </sheetData>
  <mergeCells count="3">
    <mergeCell ref="A2:A3"/>
    <mergeCell ref="B2:B3"/>
    <mergeCell ref="C2:J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I49"/>
  <sheetViews>
    <sheetView tabSelected="1" workbookViewId="0">
      <selection activeCell="K29" sqref="K29"/>
    </sheetView>
  </sheetViews>
  <sheetFormatPr baseColWidth="10" defaultColWidth="8.83203125" defaultRowHeight="15"/>
  <cols>
    <col min="1" max="1" width="3.5" customWidth="1"/>
    <col min="2" max="2" width="18.1640625" style="71" bestFit="1" customWidth="1"/>
    <col min="3" max="3" width="17.33203125" style="71" bestFit="1" customWidth="1"/>
    <col min="4" max="4" width="12.5" style="71" bestFit="1" customWidth="1"/>
    <col min="5" max="5" width="3.5" style="71" customWidth="1"/>
    <col min="6" max="6" width="13.83203125" style="71" bestFit="1" customWidth="1"/>
    <col min="7" max="7" width="11.1640625" bestFit="1" customWidth="1"/>
    <col min="8" max="8" width="6.6640625" bestFit="1" customWidth="1"/>
    <col min="10" max="10" width="13.83203125" bestFit="1" customWidth="1"/>
    <col min="11" max="11" width="20.1640625" bestFit="1" customWidth="1"/>
    <col min="12" max="12" width="8.6640625" bestFit="1" customWidth="1"/>
    <col min="14" max="14" width="13.83203125" bestFit="1" customWidth="1"/>
    <col min="15" max="15" width="18.1640625" bestFit="1" customWidth="1"/>
    <col min="16" max="16" width="11.1640625" bestFit="1" customWidth="1"/>
    <col min="18" max="18" width="13.83203125" bestFit="1" customWidth="1"/>
    <col min="19" max="19" width="11.1640625" bestFit="1" customWidth="1"/>
    <col min="20" max="20" width="13.83203125" bestFit="1" customWidth="1"/>
    <col min="21" max="21" width="7.83203125" bestFit="1" customWidth="1"/>
    <col min="22" max="22" width="13.83203125" bestFit="1" customWidth="1"/>
    <col min="23" max="23" width="11.1640625" bestFit="1" customWidth="1"/>
    <col min="24" max="24" width="13.83203125" bestFit="1" customWidth="1"/>
    <col min="25" max="25" width="7.83203125" bestFit="1" customWidth="1"/>
    <col min="26" max="26" width="13.83203125" bestFit="1" customWidth="1"/>
    <col min="27" max="27" width="11.1640625" bestFit="1" customWidth="1"/>
    <col min="28" max="28" width="14.6640625" bestFit="1" customWidth="1"/>
    <col min="29" max="29" width="7.83203125" bestFit="1" customWidth="1"/>
    <col min="30" max="30" width="13.83203125" bestFit="1" customWidth="1"/>
    <col min="31" max="31" width="15.33203125" bestFit="1" customWidth="1"/>
    <col min="32" max="32" width="13.83203125" bestFit="1" customWidth="1"/>
    <col min="33" max="33" width="15.33203125" bestFit="1" customWidth="1"/>
  </cols>
  <sheetData>
    <row r="2" spans="2:35" ht="16" thickBot="1">
      <c r="B2" s="71" t="s">
        <v>194</v>
      </c>
      <c r="F2" t="s">
        <v>45</v>
      </c>
      <c r="G2" s="71"/>
      <c r="H2" s="71"/>
      <c r="I2" s="71"/>
      <c r="K2" s="71" t="s">
        <v>192</v>
      </c>
      <c r="L2" s="71"/>
      <c r="M2" s="71"/>
      <c r="O2" s="71" t="s">
        <v>193</v>
      </c>
      <c r="P2" s="71"/>
      <c r="Q2" s="71"/>
      <c r="R2" s="71"/>
      <c r="T2" s="71" t="s">
        <v>154</v>
      </c>
      <c r="U2" s="71"/>
      <c r="V2" s="71"/>
      <c r="X2" s="71" t="s">
        <v>155</v>
      </c>
      <c r="Y2" s="71"/>
      <c r="Z2" s="71"/>
      <c r="AB2" s="71" t="s">
        <v>156</v>
      </c>
      <c r="AC2" s="71"/>
      <c r="AD2" s="71"/>
      <c r="AF2" s="71" t="s">
        <v>46</v>
      </c>
      <c r="AG2" s="71"/>
      <c r="AH2" s="71"/>
      <c r="AI2" s="71"/>
    </row>
    <row r="3" spans="2:35" ht="23.25" customHeight="1" thickBot="1">
      <c r="B3" s="121" t="s">
        <v>16</v>
      </c>
      <c r="C3" s="121" t="s">
        <v>14</v>
      </c>
      <c r="D3" s="121" t="s">
        <v>15</v>
      </c>
      <c r="E3" s="74"/>
      <c r="F3" s="121" t="s">
        <v>13</v>
      </c>
      <c r="G3" s="121" t="s">
        <v>150</v>
      </c>
      <c r="H3" s="121" t="s">
        <v>14</v>
      </c>
      <c r="I3" s="121" t="s">
        <v>15</v>
      </c>
      <c r="K3" s="121" t="s">
        <v>13</v>
      </c>
      <c r="L3" s="121" t="s">
        <v>14</v>
      </c>
      <c r="M3" s="121" t="s">
        <v>15</v>
      </c>
      <c r="O3" s="121" t="s">
        <v>13</v>
      </c>
      <c r="P3" s="121" t="s">
        <v>150</v>
      </c>
      <c r="Q3" s="121" t="s">
        <v>14</v>
      </c>
      <c r="R3" s="121" t="s">
        <v>15</v>
      </c>
      <c r="T3" s="121" t="s">
        <v>13</v>
      </c>
      <c r="U3" s="121" t="s">
        <v>14</v>
      </c>
      <c r="V3" s="121" t="s">
        <v>15</v>
      </c>
      <c r="X3" s="121" t="s">
        <v>13</v>
      </c>
      <c r="Y3" s="121" t="s">
        <v>14</v>
      </c>
      <c r="Z3" s="121" t="s">
        <v>15</v>
      </c>
      <c r="AB3" s="121" t="s">
        <v>13</v>
      </c>
      <c r="AC3" s="121" t="s">
        <v>14</v>
      </c>
      <c r="AD3" s="121" t="s">
        <v>15</v>
      </c>
      <c r="AF3" s="121" t="s">
        <v>13</v>
      </c>
      <c r="AG3" s="121" t="s">
        <v>150</v>
      </c>
      <c r="AH3" s="121" t="s">
        <v>14</v>
      </c>
      <c r="AI3" s="121" t="s">
        <v>15</v>
      </c>
    </row>
    <row r="4" spans="2:35" ht="20" customHeight="1" thickBot="1">
      <c r="B4" s="146" t="s">
        <v>19</v>
      </c>
      <c r="C4" s="14" t="s">
        <v>140</v>
      </c>
      <c r="D4" s="24">
        <v>0.25</v>
      </c>
      <c r="E4" s="77"/>
      <c r="F4" s="146" t="s">
        <v>20</v>
      </c>
      <c r="G4" s="90" t="s">
        <v>164</v>
      </c>
      <c r="H4" s="18" t="s">
        <v>179</v>
      </c>
      <c r="I4" s="24">
        <v>0.25</v>
      </c>
      <c r="K4" s="146" t="s">
        <v>21</v>
      </c>
      <c r="L4" s="6" t="s">
        <v>168</v>
      </c>
      <c r="M4" s="24">
        <v>0.25</v>
      </c>
      <c r="O4" s="146" t="s">
        <v>22</v>
      </c>
      <c r="P4" s="6" t="s">
        <v>148</v>
      </c>
      <c r="Q4" s="6" t="s">
        <v>159</v>
      </c>
      <c r="R4" s="24">
        <v>0.25</v>
      </c>
      <c r="T4" s="123" t="s">
        <v>23</v>
      </c>
      <c r="U4" s="6" t="s">
        <v>159</v>
      </c>
      <c r="V4" s="24">
        <v>0.25</v>
      </c>
      <c r="X4" s="146" t="s">
        <v>153</v>
      </c>
      <c r="Y4" s="6" t="s">
        <v>159</v>
      </c>
      <c r="Z4" s="24">
        <v>0.25</v>
      </c>
      <c r="AB4" s="123" t="s">
        <v>25</v>
      </c>
      <c r="AC4" s="6" t="s">
        <v>159</v>
      </c>
      <c r="AD4" s="24">
        <v>0.25</v>
      </c>
      <c r="AF4" s="123" t="s">
        <v>26</v>
      </c>
      <c r="AG4" s="6" t="s">
        <v>157</v>
      </c>
      <c r="AH4" s="6">
        <v>6</v>
      </c>
      <c r="AI4" s="24">
        <v>0.25</v>
      </c>
    </row>
    <row r="5" spans="2:35" ht="20" customHeight="1" thickBot="1">
      <c r="B5" s="147"/>
      <c r="C5" s="14" t="s">
        <v>142</v>
      </c>
      <c r="D5" s="24">
        <v>0.5</v>
      </c>
      <c r="E5" s="77"/>
      <c r="F5" s="147"/>
      <c r="G5" s="89" t="s">
        <v>163</v>
      </c>
      <c r="H5" s="18" t="s">
        <v>178</v>
      </c>
      <c r="I5" s="24">
        <v>0.5</v>
      </c>
      <c r="K5" s="147"/>
      <c r="L5" s="6" t="s">
        <v>182</v>
      </c>
      <c r="M5" s="24">
        <v>0.5</v>
      </c>
      <c r="O5" s="147"/>
      <c r="P5" s="6" t="s">
        <v>149</v>
      </c>
      <c r="Q5" s="6" t="s">
        <v>36</v>
      </c>
      <c r="R5" s="24">
        <v>0.5</v>
      </c>
      <c r="T5" s="124"/>
      <c r="U5" s="6" t="s">
        <v>36</v>
      </c>
      <c r="V5" s="24">
        <v>0.5</v>
      </c>
      <c r="X5" s="147"/>
      <c r="Y5" s="6" t="s">
        <v>36</v>
      </c>
      <c r="Z5" s="24">
        <v>0.5</v>
      </c>
      <c r="AB5" s="124"/>
      <c r="AC5" s="6" t="s">
        <v>36</v>
      </c>
      <c r="AD5" s="24">
        <v>0.5</v>
      </c>
      <c r="AF5" s="124"/>
      <c r="AG5" s="6" t="s">
        <v>47</v>
      </c>
      <c r="AH5" s="6">
        <v>7</v>
      </c>
      <c r="AI5" s="24">
        <v>0.5</v>
      </c>
    </row>
    <row r="6" spans="2:35" ht="20" customHeight="1" thickBot="1">
      <c r="B6" s="147"/>
      <c r="C6" s="14" t="s">
        <v>143</v>
      </c>
      <c r="D6" s="24">
        <v>0.75</v>
      </c>
      <c r="E6" s="77"/>
      <c r="F6" s="147"/>
      <c r="G6" s="75" t="s">
        <v>35</v>
      </c>
      <c r="H6" s="18" t="s">
        <v>180</v>
      </c>
      <c r="I6" s="24">
        <v>0.75</v>
      </c>
      <c r="K6" s="147"/>
      <c r="L6" s="6" t="s">
        <v>170</v>
      </c>
      <c r="M6" s="24">
        <v>0.75</v>
      </c>
      <c r="O6" s="147"/>
      <c r="P6" s="6" t="s">
        <v>147</v>
      </c>
      <c r="Q6" s="6" t="s">
        <v>158</v>
      </c>
      <c r="R6" s="24">
        <v>0.75</v>
      </c>
      <c r="T6" s="124"/>
      <c r="U6" s="6" t="s">
        <v>158</v>
      </c>
      <c r="V6" s="24">
        <v>0.75</v>
      </c>
      <c r="X6" s="147"/>
      <c r="Y6" s="6" t="s">
        <v>158</v>
      </c>
      <c r="Z6" s="24">
        <v>0.75</v>
      </c>
      <c r="AB6" s="124"/>
      <c r="AC6" s="6" t="s">
        <v>158</v>
      </c>
      <c r="AD6" s="24">
        <v>0.75</v>
      </c>
      <c r="AF6" s="124"/>
      <c r="AG6" s="6" t="s">
        <v>48</v>
      </c>
      <c r="AH6" s="6">
        <v>8</v>
      </c>
      <c r="AI6" s="24">
        <v>0.75</v>
      </c>
    </row>
    <row r="7" spans="2:35" ht="20" customHeight="1" thickBot="1">
      <c r="B7" s="148"/>
      <c r="C7" s="18" t="s">
        <v>141</v>
      </c>
      <c r="D7" s="24">
        <v>1</v>
      </c>
      <c r="E7" s="77"/>
      <c r="F7" s="148"/>
      <c r="G7" s="75" t="s">
        <v>162</v>
      </c>
      <c r="H7" s="18" t="s">
        <v>181</v>
      </c>
      <c r="I7" s="24">
        <v>1</v>
      </c>
      <c r="K7" s="148"/>
      <c r="L7" s="75" t="s">
        <v>169</v>
      </c>
      <c r="M7" s="24">
        <v>1</v>
      </c>
      <c r="O7" s="148"/>
      <c r="P7" s="75" t="s">
        <v>146</v>
      </c>
      <c r="Q7" s="76" t="s">
        <v>165</v>
      </c>
      <c r="R7" s="24">
        <v>1</v>
      </c>
      <c r="T7" s="125"/>
      <c r="U7" s="76" t="s">
        <v>165</v>
      </c>
      <c r="V7" s="24">
        <v>1</v>
      </c>
      <c r="X7" s="148"/>
      <c r="Y7" s="76" t="s">
        <v>165</v>
      </c>
      <c r="Z7" s="24">
        <v>1</v>
      </c>
      <c r="AB7" s="125"/>
      <c r="AC7" s="76" t="s">
        <v>165</v>
      </c>
      <c r="AD7" s="24">
        <v>1</v>
      </c>
      <c r="AF7" s="125"/>
      <c r="AG7" s="75" t="s">
        <v>49</v>
      </c>
      <c r="AH7" s="75">
        <v>9</v>
      </c>
      <c r="AI7" s="24">
        <v>1</v>
      </c>
    </row>
    <row r="8" spans="2:35" ht="20" customHeight="1">
      <c r="B8" s="78"/>
      <c r="C8" s="79"/>
      <c r="D8" s="77"/>
      <c r="E8" s="77"/>
      <c r="F8" s="77"/>
    </row>
    <row r="10" spans="2:35" ht="16">
      <c r="F10" s="74"/>
    </row>
    <row r="11" spans="2:35" ht="16">
      <c r="F11" s="77"/>
    </row>
    <row r="12" spans="2:35" ht="31">
      <c r="B12" s="165" t="s">
        <v>195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</row>
    <row r="13" spans="2:35" ht="17" thickBot="1">
      <c r="F13" s="78"/>
    </row>
    <row r="14" spans="2:35" ht="17" thickBot="1">
      <c r="B14" s="130" t="s">
        <v>16</v>
      </c>
      <c r="C14" s="130" t="s">
        <v>14</v>
      </c>
      <c r="D14" s="130" t="s">
        <v>15</v>
      </c>
      <c r="E14" s="74"/>
      <c r="F14" s="130" t="s">
        <v>13</v>
      </c>
      <c r="G14" s="130" t="s">
        <v>150</v>
      </c>
      <c r="H14" s="130" t="s">
        <v>15</v>
      </c>
      <c r="J14" s="130" t="s">
        <v>13</v>
      </c>
      <c r="K14" s="130" t="s">
        <v>150</v>
      </c>
      <c r="L14" s="130" t="s">
        <v>15</v>
      </c>
      <c r="N14" s="130" t="s">
        <v>13</v>
      </c>
      <c r="O14" s="130" t="s">
        <v>150</v>
      </c>
      <c r="P14" s="130" t="s">
        <v>15</v>
      </c>
      <c r="R14" s="130" t="s">
        <v>13</v>
      </c>
      <c r="S14" s="130" t="s">
        <v>150</v>
      </c>
      <c r="T14" s="130" t="s">
        <v>15</v>
      </c>
      <c r="V14" s="130" t="s">
        <v>13</v>
      </c>
      <c r="W14" s="130" t="s">
        <v>150</v>
      </c>
      <c r="X14" s="130" t="s">
        <v>15</v>
      </c>
      <c r="Z14" s="130" t="s">
        <v>13</v>
      </c>
      <c r="AA14" s="130" t="s">
        <v>150</v>
      </c>
      <c r="AB14" s="130" t="s">
        <v>15</v>
      </c>
      <c r="AD14" s="130" t="s">
        <v>13</v>
      </c>
      <c r="AE14" s="130" t="s">
        <v>150</v>
      </c>
      <c r="AF14" s="130" t="s">
        <v>15</v>
      </c>
    </row>
    <row r="15" spans="2:35" ht="17" thickBot="1">
      <c r="B15" s="146" t="s">
        <v>19</v>
      </c>
      <c r="C15" s="14" t="s">
        <v>140</v>
      </c>
      <c r="D15" s="24">
        <v>0.25</v>
      </c>
      <c r="E15" s="77"/>
      <c r="F15" s="146" t="s">
        <v>20</v>
      </c>
      <c r="G15" s="90" t="s">
        <v>164</v>
      </c>
      <c r="H15" s="24">
        <v>0.25</v>
      </c>
      <c r="J15" s="146" t="s">
        <v>21</v>
      </c>
      <c r="K15" s="6" t="s">
        <v>168</v>
      </c>
      <c r="L15" s="24">
        <v>0.25</v>
      </c>
      <c r="N15" s="146" t="s">
        <v>22</v>
      </c>
      <c r="O15" s="6" t="s">
        <v>148</v>
      </c>
      <c r="P15" s="24">
        <v>0.25</v>
      </c>
      <c r="R15" s="131" t="s">
        <v>23</v>
      </c>
      <c r="S15" s="6" t="s">
        <v>159</v>
      </c>
      <c r="T15" s="24">
        <v>0.25</v>
      </c>
      <c r="V15" s="146" t="s">
        <v>153</v>
      </c>
      <c r="W15" s="6" t="s">
        <v>159</v>
      </c>
      <c r="X15" s="24">
        <v>0.25</v>
      </c>
      <c r="Z15" s="131" t="s">
        <v>25</v>
      </c>
      <c r="AA15" s="6" t="s">
        <v>159</v>
      </c>
      <c r="AB15" s="24">
        <v>0.25</v>
      </c>
      <c r="AD15" s="131" t="s">
        <v>26</v>
      </c>
      <c r="AE15" s="6" t="s">
        <v>157</v>
      </c>
      <c r="AF15" s="24">
        <v>0.25</v>
      </c>
    </row>
    <row r="16" spans="2:35" ht="17" thickBot="1">
      <c r="B16" s="147"/>
      <c r="C16" s="14" t="s">
        <v>142</v>
      </c>
      <c r="D16" s="24">
        <v>0.5</v>
      </c>
      <c r="E16" s="77"/>
      <c r="F16" s="147"/>
      <c r="G16" s="89" t="s">
        <v>163</v>
      </c>
      <c r="H16" s="24">
        <v>0.5</v>
      </c>
      <c r="J16" s="147"/>
      <c r="K16" s="6" t="s">
        <v>182</v>
      </c>
      <c r="L16" s="24">
        <v>0.5</v>
      </c>
      <c r="N16" s="147"/>
      <c r="O16" s="6" t="s">
        <v>149</v>
      </c>
      <c r="P16" s="24">
        <v>0.5</v>
      </c>
      <c r="R16" s="132"/>
      <c r="S16" s="6" t="s">
        <v>36</v>
      </c>
      <c r="T16" s="24">
        <v>0.5</v>
      </c>
      <c r="V16" s="147"/>
      <c r="W16" s="6" t="s">
        <v>36</v>
      </c>
      <c r="X16" s="24">
        <v>0.5</v>
      </c>
      <c r="Z16" s="132"/>
      <c r="AA16" s="6" t="s">
        <v>36</v>
      </c>
      <c r="AB16" s="24">
        <v>0.5</v>
      </c>
      <c r="AD16" s="132"/>
      <c r="AE16" s="6" t="s">
        <v>47</v>
      </c>
      <c r="AF16" s="24">
        <v>0.5</v>
      </c>
    </row>
    <row r="17" spans="2:32" ht="17" thickBot="1">
      <c r="B17" s="147"/>
      <c r="C17" s="14" t="s">
        <v>143</v>
      </c>
      <c r="D17" s="24">
        <v>0.75</v>
      </c>
      <c r="E17" s="77"/>
      <c r="F17" s="147"/>
      <c r="G17" s="75" t="s">
        <v>35</v>
      </c>
      <c r="H17" s="24">
        <v>0.75</v>
      </c>
      <c r="J17" s="147"/>
      <c r="K17" s="6" t="s">
        <v>170</v>
      </c>
      <c r="L17" s="24">
        <v>0.75</v>
      </c>
      <c r="N17" s="147"/>
      <c r="O17" s="6" t="s">
        <v>147</v>
      </c>
      <c r="P17" s="24">
        <v>0.75</v>
      </c>
      <c r="R17" s="132"/>
      <c r="S17" s="6" t="s">
        <v>158</v>
      </c>
      <c r="T17" s="24">
        <v>0.75</v>
      </c>
      <c r="V17" s="147"/>
      <c r="W17" s="6" t="s">
        <v>158</v>
      </c>
      <c r="X17" s="24">
        <v>0.75</v>
      </c>
      <c r="Z17" s="132"/>
      <c r="AA17" s="6" t="s">
        <v>158</v>
      </c>
      <c r="AB17" s="24">
        <v>0.75</v>
      </c>
      <c r="AD17" s="132"/>
      <c r="AE17" s="6" t="s">
        <v>48</v>
      </c>
      <c r="AF17" s="24">
        <v>0.75</v>
      </c>
    </row>
    <row r="18" spans="2:32" ht="17" thickBot="1">
      <c r="B18" s="148"/>
      <c r="C18" s="18" t="s">
        <v>141</v>
      </c>
      <c r="D18" s="24">
        <v>1</v>
      </c>
      <c r="E18" s="77"/>
      <c r="F18" s="148"/>
      <c r="G18" s="75">
        <v>0</v>
      </c>
      <c r="H18" s="24">
        <v>1</v>
      </c>
      <c r="J18" s="148"/>
      <c r="K18" s="75" t="s">
        <v>169</v>
      </c>
      <c r="L18" s="24">
        <v>1</v>
      </c>
      <c r="N18" s="148"/>
      <c r="O18" s="75" t="s">
        <v>146</v>
      </c>
      <c r="P18" s="24">
        <v>1</v>
      </c>
      <c r="R18" s="133"/>
      <c r="S18" s="76" t="s">
        <v>165</v>
      </c>
      <c r="T18" s="24">
        <v>1</v>
      </c>
      <c r="V18" s="148"/>
      <c r="W18" s="76" t="s">
        <v>165</v>
      </c>
      <c r="X18" s="24">
        <v>1</v>
      </c>
      <c r="Z18" s="133"/>
      <c r="AA18" s="76" t="s">
        <v>165</v>
      </c>
      <c r="AB18" s="24">
        <v>1</v>
      </c>
      <c r="AD18" s="133"/>
      <c r="AE18" s="75" t="s">
        <v>49</v>
      </c>
      <c r="AF18" s="24">
        <v>1</v>
      </c>
    </row>
    <row r="22" spans="2:32" ht="16">
      <c r="B22" s="78"/>
      <c r="C22" s="80"/>
      <c r="D22" s="77"/>
    </row>
    <row r="31" spans="2:32">
      <c r="F31"/>
    </row>
    <row r="32" spans="2:32">
      <c r="F32"/>
    </row>
    <row r="33" spans="6:6">
      <c r="F33"/>
    </row>
    <row r="34" spans="6:6">
      <c r="F34"/>
    </row>
    <row r="35" spans="6:6">
      <c r="F35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</sheetData>
  <mergeCells count="11">
    <mergeCell ref="B12:R12"/>
    <mergeCell ref="B15:B18"/>
    <mergeCell ref="F15:F18"/>
    <mergeCell ref="J15:J18"/>
    <mergeCell ref="N15:N18"/>
    <mergeCell ref="V15:V18"/>
    <mergeCell ref="B4:B7"/>
    <mergeCell ref="F4:F7"/>
    <mergeCell ref="K4:K7"/>
    <mergeCell ref="O4:O7"/>
    <mergeCell ref="X4:X7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L18"/>
  <sheetViews>
    <sheetView showGridLines="0" workbookViewId="0">
      <selection activeCell="D12" sqref="D12:K16"/>
    </sheetView>
  </sheetViews>
  <sheetFormatPr baseColWidth="10" defaultColWidth="8.83203125" defaultRowHeight="15"/>
  <cols>
    <col min="3" max="3" width="4.1640625" customWidth="1"/>
  </cols>
  <sheetData>
    <row r="3" spans="2:12">
      <c r="B3" t="s">
        <v>27</v>
      </c>
      <c r="D3" t="s">
        <v>32</v>
      </c>
    </row>
    <row r="4" spans="2:12" ht="16" thickBot="1">
      <c r="B4" t="s">
        <v>28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</row>
    <row r="5" spans="2:12" ht="16" thickBot="1">
      <c r="B5" t="s">
        <v>30</v>
      </c>
      <c r="D5" s="8" t="s">
        <v>33</v>
      </c>
      <c r="E5" s="8" t="s">
        <v>33</v>
      </c>
      <c r="F5" s="8" t="s">
        <v>34</v>
      </c>
      <c r="G5" s="8" t="s">
        <v>33</v>
      </c>
      <c r="H5" s="8" t="s">
        <v>33</v>
      </c>
      <c r="I5" s="8" t="s">
        <v>33</v>
      </c>
      <c r="J5" s="8" t="s">
        <v>17</v>
      </c>
      <c r="K5" s="8" t="s">
        <v>33</v>
      </c>
    </row>
    <row r="6" spans="2:12" ht="16" thickBot="1">
      <c r="B6" t="s">
        <v>31</v>
      </c>
      <c r="D6" s="8" t="s">
        <v>33</v>
      </c>
      <c r="E6" s="8" t="s">
        <v>34</v>
      </c>
      <c r="F6" s="8" t="s">
        <v>34</v>
      </c>
      <c r="G6" s="8" t="s">
        <v>33</v>
      </c>
      <c r="H6" s="8" t="s">
        <v>34</v>
      </c>
      <c r="I6" s="8" t="s">
        <v>34</v>
      </c>
      <c r="J6" s="8" t="s">
        <v>33</v>
      </c>
      <c r="K6" s="8" t="s">
        <v>17</v>
      </c>
    </row>
    <row r="7" spans="2:12" ht="16" thickBot="1">
      <c r="B7" t="s">
        <v>29</v>
      </c>
      <c r="D7" s="8" t="s">
        <v>17</v>
      </c>
      <c r="E7" s="8" t="s">
        <v>33</v>
      </c>
      <c r="F7" s="8" t="s">
        <v>33</v>
      </c>
      <c r="G7" s="8" t="s">
        <v>17</v>
      </c>
      <c r="H7" s="8" t="s">
        <v>34</v>
      </c>
      <c r="I7" s="8" t="s">
        <v>34</v>
      </c>
      <c r="J7" s="8" t="s">
        <v>37</v>
      </c>
      <c r="K7" s="8" t="s">
        <v>33</v>
      </c>
    </row>
    <row r="8" spans="2:12" ht="16" thickBot="1">
      <c r="D8" s="8" t="s">
        <v>33</v>
      </c>
      <c r="E8" s="8" t="s">
        <v>33</v>
      </c>
      <c r="F8" s="8" t="s">
        <v>33</v>
      </c>
      <c r="G8" s="8" t="s">
        <v>33</v>
      </c>
      <c r="H8" s="8" t="s">
        <v>33</v>
      </c>
      <c r="I8" s="8" t="s">
        <v>33</v>
      </c>
      <c r="J8" s="8" t="s">
        <v>37</v>
      </c>
      <c r="K8" s="8" t="s">
        <v>33</v>
      </c>
    </row>
    <row r="12" spans="2:12">
      <c r="D12" s="11" t="s">
        <v>19</v>
      </c>
      <c r="E12" s="11" t="s">
        <v>20</v>
      </c>
      <c r="F12" s="11" t="s">
        <v>21</v>
      </c>
      <c r="G12" s="11" t="s">
        <v>22</v>
      </c>
      <c r="H12" s="11" t="s">
        <v>23</v>
      </c>
      <c r="I12" s="11" t="s">
        <v>24</v>
      </c>
      <c r="J12" s="11" t="s">
        <v>25</v>
      </c>
      <c r="K12" s="11" t="s">
        <v>26</v>
      </c>
      <c r="L12" s="9"/>
    </row>
    <row r="13" spans="2:12">
      <c r="D13" s="10" t="s">
        <v>33</v>
      </c>
      <c r="E13" s="10" t="s">
        <v>33</v>
      </c>
      <c r="F13" s="10" t="s">
        <v>34</v>
      </c>
      <c r="G13" s="10" t="s">
        <v>33</v>
      </c>
      <c r="H13" s="10" t="s">
        <v>33</v>
      </c>
      <c r="I13" s="10" t="s">
        <v>33</v>
      </c>
      <c r="J13" s="10" t="s">
        <v>17</v>
      </c>
      <c r="K13" s="10" t="s">
        <v>33</v>
      </c>
      <c r="L13" s="9"/>
    </row>
    <row r="14" spans="2:12">
      <c r="B14" t="s">
        <v>39</v>
      </c>
      <c r="D14" s="10" t="s">
        <v>33</v>
      </c>
      <c r="E14" s="10" t="s">
        <v>34</v>
      </c>
      <c r="F14" s="10" t="s">
        <v>34</v>
      </c>
      <c r="G14" s="10" t="s">
        <v>33</v>
      </c>
      <c r="H14" s="10" t="s">
        <v>34</v>
      </c>
      <c r="I14" s="10" t="s">
        <v>34</v>
      </c>
      <c r="J14" s="10" t="s">
        <v>33</v>
      </c>
      <c r="K14" s="10" t="s">
        <v>17</v>
      </c>
      <c r="L14" s="9"/>
    </row>
    <row r="15" spans="2:12">
      <c r="D15" s="10" t="s">
        <v>17</v>
      </c>
      <c r="E15" s="10" t="s">
        <v>33</v>
      </c>
      <c r="F15" s="10" t="s">
        <v>33</v>
      </c>
      <c r="G15" s="10" t="s">
        <v>17</v>
      </c>
      <c r="H15" s="10" t="s">
        <v>34</v>
      </c>
      <c r="I15" s="10" t="s">
        <v>34</v>
      </c>
      <c r="J15" s="10" t="s">
        <v>37</v>
      </c>
      <c r="K15" s="10" t="s">
        <v>33</v>
      </c>
      <c r="L15" s="9"/>
    </row>
    <row r="16" spans="2:12">
      <c r="D16" s="10" t="s">
        <v>33</v>
      </c>
      <c r="E16" s="10" t="s">
        <v>33</v>
      </c>
      <c r="F16" s="10" t="s">
        <v>33</v>
      </c>
      <c r="G16" s="10" t="s">
        <v>33</v>
      </c>
      <c r="H16" s="10" t="s">
        <v>33</v>
      </c>
      <c r="I16" s="10" t="s">
        <v>33</v>
      </c>
      <c r="J16" s="10" t="s">
        <v>37</v>
      </c>
      <c r="K16" s="10" t="s">
        <v>33</v>
      </c>
      <c r="L16" s="9"/>
    </row>
    <row r="17" spans="4:12">
      <c r="D17" s="9"/>
      <c r="E17" s="9"/>
      <c r="F17" s="9"/>
      <c r="G17" s="9"/>
      <c r="H17" s="9"/>
      <c r="I17" s="9"/>
      <c r="J17" s="9"/>
      <c r="K17" s="9"/>
      <c r="L17" s="9"/>
    </row>
    <row r="18" spans="4:12">
      <c r="D18" s="9"/>
      <c r="E18" s="9"/>
      <c r="F18" s="9"/>
      <c r="G18" s="9"/>
      <c r="H18" s="9"/>
      <c r="I18" s="9"/>
      <c r="J18" s="9"/>
      <c r="K18" s="9"/>
      <c r="L18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"/>
  <sheetViews>
    <sheetView workbookViewId="0">
      <selection activeCell="M15" sqref="M15"/>
    </sheetView>
  </sheetViews>
  <sheetFormatPr baseColWidth="10" defaultColWidth="8.83203125" defaultRowHeight="15"/>
  <sheetData>
    <row r="1" spans="1:13" ht="16" thickBot="1">
      <c r="A1" s="136" t="s">
        <v>0</v>
      </c>
      <c r="B1" s="136" t="s">
        <v>27</v>
      </c>
      <c r="C1" s="138" t="s">
        <v>16</v>
      </c>
      <c r="D1" s="139"/>
      <c r="E1" s="139"/>
      <c r="F1" s="139"/>
      <c r="G1" s="139"/>
      <c r="H1" s="139"/>
      <c r="I1" s="139"/>
      <c r="J1" s="140"/>
    </row>
    <row r="2" spans="1:13" ht="17" thickBot="1">
      <c r="A2" s="137"/>
      <c r="B2" s="137"/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</row>
    <row r="3" spans="1:13" ht="17" thickBot="1">
      <c r="A3" s="6">
        <v>1</v>
      </c>
      <c r="B3" s="7" t="s">
        <v>28</v>
      </c>
      <c r="C3" s="8" t="s">
        <v>33</v>
      </c>
      <c r="D3" s="8" t="s">
        <v>33</v>
      </c>
      <c r="E3" s="8" t="s">
        <v>34</v>
      </c>
      <c r="F3" s="8" t="s">
        <v>33</v>
      </c>
      <c r="G3" s="8" t="s">
        <v>33</v>
      </c>
      <c r="H3" s="8" t="s">
        <v>33</v>
      </c>
      <c r="I3" s="8" t="s">
        <v>17</v>
      </c>
      <c r="J3" s="8" t="s">
        <v>33</v>
      </c>
    </row>
    <row r="4" spans="1:13" ht="17" thickBot="1">
      <c r="A4" s="6">
        <v>2</v>
      </c>
      <c r="B4" s="7" t="s">
        <v>30</v>
      </c>
      <c r="C4" s="8" t="s">
        <v>33</v>
      </c>
      <c r="D4" s="8" t="s">
        <v>34</v>
      </c>
      <c r="E4" s="8" t="s">
        <v>34</v>
      </c>
      <c r="F4" s="8" t="s">
        <v>33</v>
      </c>
      <c r="G4" s="8" t="s">
        <v>34</v>
      </c>
      <c r="H4" s="8" t="s">
        <v>34</v>
      </c>
      <c r="I4" s="8" t="s">
        <v>33</v>
      </c>
      <c r="J4" s="8" t="s">
        <v>17</v>
      </c>
    </row>
    <row r="5" spans="1:13" ht="17" thickBot="1">
      <c r="A5" s="6">
        <v>3</v>
      </c>
      <c r="B5" s="7" t="s">
        <v>31</v>
      </c>
      <c r="C5" s="8" t="s">
        <v>17</v>
      </c>
      <c r="D5" s="8" t="s">
        <v>33</v>
      </c>
      <c r="E5" s="8" t="s">
        <v>33</v>
      </c>
      <c r="F5" s="8" t="s">
        <v>17</v>
      </c>
      <c r="G5" s="8" t="s">
        <v>34</v>
      </c>
      <c r="H5" s="8" t="s">
        <v>34</v>
      </c>
      <c r="I5" s="8" t="s">
        <v>37</v>
      </c>
      <c r="J5" s="8" t="s">
        <v>17</v>
      </c>
    </row>
    <row r="6" spans="1:13" ht="17" thickBot="1">
      <c r="A6" s="6">
        <v>4</v>
      </c>
      <c r="B6" s="7" t="s">
        <v>29</v>
      </c>
      <c r="C6" s="8" t="s">
        <v>33</v>
      </c>
      <c r="D6" s="8" t="s">
        <v>33</v>
      </c>
      <c r="E6" s="8" t="s">
        <v>33</v>
      </c>
      <c r="F6" s="8" t="s">
        <v>33</v>
      </c>
      <c r="G6" s="8" t="s">
        <v>33</v>
      </c>
      <c r="H6" s="8" t="s">
        <v>33</v>
      </c>
      <c r="I6" s="8" t="s">
        <v>37</v>
      </c>
      <c r="J6" s="8" t="s">
        <v>17</v>
      </c>
    </row>
    <row r="10" spans="1:13">
      <c r="B10">
        <v>0.75</v>
      </c>
    </row>
    <row r="11" spans="1:13">
      <c r="B11">
        <f>0.75*0.75*0.5*0.75</f>
        <v>0.2109375</v>
      </c>
    </row>
    <row r="12" spans="1:13">
      <c r="B12">
        <f>B10/B11</f>
        <v>3.5555555555555554</v>
      </c>
    </row>
    <row r="14" spans="1:13">
      <c r="L14">
        <v>0.6</v>
      </c>
      <c r="M14">
        <f>0.6/L15</f>
        <v>312.49999999999994</v>
      </c>
    </row>
    <row r="15" spans="1:13">
      <c r="L15">
        <f>0.6*0.4*0.2*0.2*0.2</f>
        <v>1.9200000000000003E-3</v>
      </c>
    </row>
  </sheetData>
  <mergeCells count="3">
    <mergeCell ref="A1:A2"/>
    <mergeCell ref="B1:B2"/>
    <mergeCell ref="C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nilai karyawan</vt:lpstr>
      <vt:lpstr>Rank</vt:lpstr>
      <vt:lpstr>Range kriteria</vt:lpstr>
      <vt:lpstr>Sheet3</vt:lpstr>
      <vt:lpstr>Bobot Kriteria</vt:lpstr>
      <vt:lpstr>Sheet5</vt:lpstr>
      <vt:lpstr>RANGE</vt:lpstr>
      <vt:lpstr>Matrik keputusan</vt:lpstr>
      <vt:lpstr>Sheet1</vt:lpstr>
      <vt:lpstr>Sheet2</vt:lpstr>
      <vt:lpstr>jadwal</vt:lpstr>
      <vt:lpstr>absensi</vt:lpstr>
      <vt:lpstr>absensi!Print_Area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 Pro 64bit</dc:creator>
  <cp:lastModifiedBy>Microsoft Office User</cp:lastModifiedBy>
  <cp:lastPrinted>2019-09-09T10:25:08Z</cp:lastPrinted>
  <dcterms:created xsi:type="dcterms:W3CDTF">2019-08-01T03:51:33Z</dcterms:created>
  <dcterms:modified xsi:type="dcterms:W3CDTF">2019-09-28T08:27:28Z</dcterms:modified>
</cp:coreProperties>
</file>