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"/>
    </mc:Choice>
  </mc:AlternateContent>
  <xr:revisionPtr revIDLastSave="0" documentId="13_ncr:1_{F19067E8-36C2-4650-8D62-6470B716C602}" xr6:coauthVersionLast="47" xr6:coauthVersionMax="47" xr10:uidLastSave="{00000000-0000-0000-0000-000000000000}"/>
  <bookViews>
    <workbookView xWindow="4965" yWindow="1065" windowWidth="18300" windowHeight="14100" xr2:uid="{F964AFFA-B7EF-4C08-8EA0-7172DA477D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4" i="1" l="1"/>
  <c r="N33" i="1" s="1"/>
  <c r="N32" i="1" s="1"/>
  <c r="T35" i="1"/>
  <c r="U35" i="1"/>
  <c r="V35" i="1"/>
  <c r="S36" i="1"/>
  <c r="T36" i="1" s="1"/>
  <c r="V36" i="1"/>
  <c r="S37" i="1"/>
  <c r="T38" i="1"/>
  <c r="U38" i="1"/>
  <c r="V38" i="1"/>
  <c r="S39" i="1"/>
  <c r="T39" i="1" s="1"/>
  <c r="T40" i="1"/>
  <c r="U40" i="1"/>
  <c r="V40" i="1"/>
  <c r="AD512" i="1"/>
  <c r="AE512" i="1" s="1"/>
  <c r="AF512" i="1" s="1"/>
  <c r="V512" i="1"/>
  <c r="V511" i="1" s="1"/>
  <c r="V510" i="1" s="1"/>
  <c r="U512" i="1"/>
  <c r="T512" i="1"/>
  <c r="T511" i="1" s="1"/>
  <c r="T510" i="1" s="1"/>
  <c r="S511" i="1"/>
  <c r="N511" i="1"/>
  <c r="AD511" i="1" s="1"/>
  <c r="AE511" i="1" s="1"/>
  <c r="AF511" i="1" s="1"/>
  <c r="AD509" i="1"/>
  <c r="AE509" i="1" s="1"/>
  <c r="AF509" i="1" s="1"/>
  <c r="V509" i="1"/>
  <c r="V508" i="1" s="1"/>
  <c r="V507" i="1" s="1"/>
  <c r="U509" i="1"/>
  <c r="T509" i="1"/>
  <c r="S508" i="1"/>
  <c r="S507" i="1" s="1"/>
  <c r="N508" i="1"/>
  <c r="N507" i="1" s="1"/>
  <c r="AD507" i="1" s="1"/>
  <c r="AE507" i="1" s="1"/>
  <c r="AF507" i="1" s="1"/>
  <c r="AD506" i="1"/>
  <c r="AE506" i="1" s="1"/>
  <c r="AF506" i="1" s="1"/>
  <c r="V506" i="1"/>
  <c r="U506" i="1"/>
  <c r="T506" i="1"/>
  <c r="AD505" i="1"/>
  <c r="AE505" i="1" s="1"/>
  <c r="AF505" i="1" s="1"/>
  <c r="V505" i="1"/>
  <c r="U505" i="1"/>
  <c r="T505" i="1"/>
  <c r="AD504" i="1"/>
  <c r="AE504" i="1" s="1"/>
  <c r="AF504" i="1" s="1"/>
  <c r="V504" i="1"/>
  <c r="U504" i="1"/>
  <c r="T504" i="1"/>
  <c r="AD503" i="1"/>
  <c r="AE503" i="1" s="1"/>
  <c r="AF503" i="1" s="1"/>
  <c r="V503" i="1"/>
  <c r="U503" i="1"/>
  <c r="T503" i="1"/>
  <c r="AD502" i="1"/>
  <c r="AE502" i="1" s="1"/>
  <c r="AF502" i="1" s="1"/>
  <c r="V502" i="1"/>
  <c r="U502" i="1"/>
  <c r="T502" i="1"/>
  <c r="AD501" i="1"/>
  <c r="AE501" i="1" s="1"/>
  <c r="AF501" i="1" s="1"/>
  <c r="V501" i="1"/>
  <c r="U501" i="1"/>
  <c r="T501" i="1"/>
  <c r="N500" i="1"/>
  <c r="AD500" i="1" s="1"/>
  <c r="AE500" i="1" s="1"/>
  <c r="AF500" i="1" s="1"/>
  <c r="AD496" i="1"/>
  <c r="AE496" i="1" s="1"/>
  <c r="AF496" i="1" s="1"/>
  <c r="AD495" i="1"/>
  <c r="AE495" i="1" s="1"/>
  <c r="AF495" i="1" s="1"/>
  <c r="V495" i="1"/>
  <c r="T495" i="1"/>
  <c r="AD494" i="1"/>
  <c r="AE494" i="1" s="1"/>
  <c r="AF494" i="1" s="1"/>
  <c r="Q494" i="1" s="1"/>
  <c r="V494" i="1"/>
  <c r="T494" i="1"/>
  <c r="AD493" i="1"/>
  <c r="AE493" i="1" s="1"/>
  <c r="AF493" i="1" s="1"/>
  <c r="R493" i="1" s="1"/>
  <c r="V493" i="1"/>
  <c r="T493" i="1"/>
  <c r="AD492" i="1"/>
  <c r="AE492" i="1" s="1"/>
  <c r="AF492" i="1" s="1"/>
  <c r="V492" i="1"/>
  <c r="T492" i="1"/>
  <c r="AD491" i="1"/>
  <c r="AE491" i="1" s="1"/>
  <c r="AF491" i="1" s="1"/>
  <c r="Q491" i="1" s="1"/>
  <c r="V491" i="1"/>
  <c r="T491" i="1"/>
  <c r="AD489" i="1"/>
  <c r="AE489" i="1" s="1"/>
  <c r="AF489" i="1" s="1"/>
  <c r="R489" i="1" s="1"/>
  <c r="V489" i="1"/>
  <c r="V488" i="1" s="1"/>
  <c r="V487" i="1" s="1"/>
  <c r="U489" i="1"/>
  <c r="T489" i="1"/>
  <c r="S488" i="1"/>
  <c r="S487" i="1" s="1"/>
  <c r="N488" i="1"/>
  <c r="AD488" i="1" s="1"/>
  <c r="AE488" i="1" s="1"/>
  <c r="AF488" i="1" s="1"/>
  <c r="Q488" i="1" s="1"/>
  <c r="AD486" i="1"/>
  <c r="AE486" i="1" s="1"/>
  <c r="AF486" i="1" s="1"/>
  <c r="R486" i="1" s="1"/>
  <c r="V486" i="1"/>
  <c r="V485" i="1" s="1"/>
  <c r="V484" i="1" s="1"/>
  <c r="U486" i="1"/>
  <c r="T486" i="1"/>
  <c r="S485" i="1"/>
  <c r="S484" i="1" s="1"/>
  <c r="N485" i="1"/>
  <c r="AD483" i="1"/>
  <c r="AE483" i="1" s="1"/>
  <c r="AF483" i="1" s="1"/>
  <c r="R483" i="1" s="1"/>
  <c r="V483" i="1"/>
  <c r="U483" i="1"/>
  <c r="T483" i="1"/>
  <c r="AD482" i="1"/>
  <c r="AE482" i="1" s="1"/>
  <c r="AF482" i="1" s="1"/>
  <c r="V482" i="1"/>
  <c r="U482" i="1"/>
  <c r="T482" i="1"/>
  <c r="AD481" i="1"/>
  <c r="AE481" i="1" s="1"/>
  <c r="AF481" i="1" s="1"/>
  <c r="R481" i="1" s="1"/>
  <c r="V481" i="1"/>
  <c r="U481" i="1"/>
  <c r="T481" i="1"/>
  <c r="AD480" i="1"/>
  <c r="AE480" i="1" s="1"/>
  <c r="AF480" i="1" s="1"/>
  <c r="V480" i="1"/>
  <c r="U480" i="1"/>
  <c r="T480" i="1"/>
  <c r="AD479" i="1"/>
  <c r="AE479" i="1" s="1"/>
  <c r="AF479" i="1" s="1"/>
  <c r="R479" i="1" s="1"/>
  <c r="V479" i="1"/>
  <c r="U479" i="1"/>
  <c r="T479" i="1"/>
  <c r="N478" i="1"/>
  <c r="AD478" i="1" s="1"/>
  <c r="AE478" i="1" s="1"/>
  <c r="AF478" i="1" s="1"/>
  <c r="AD474" i="1"/>
  <c r="AE474" i="1" s="1"/>
  <c r="AF474" i="1" s="1"/>
  <c r="AD473" i="1"/>
  <c r="AE473" i="1" s="1"/>
  <c r="AF473" i="1" s="1"/>
  <c r="V473" i="1"/>
  <c r="T473" i="1"/>
  <c r="AD472" i="1"/>
  <c r="AE472" i="1" s="1"/>
  <c r="AF472" i="1" s="1"/>
  <c r="Q472" i="1" s="1"/>
  <c r="V472" i="1"/>
  <c r="T472" i="1"/>
  <c r="AD471" i="1"/>
  <c r="AE471" i="1" s="1"/>
  <c r="AF471" i="1" s="1"/>
  <c r="V471" i="1"/>
  <c r="T471" i="1"/>
  <c r="AD470" i="1"/>
  <c r="AE470" i="1" s="1"/>
  <c r="AF470" i="1" s="1"/>
  <c r="V470" i="1"/>
  <c r="T470" i="1"/>
  <c r="AD469" i="1"/>
  <c r="AE469" i="1" s="1"/>
  <c r="AF469" i="1" s="1"/>
  <c r="V469" i="1"/>
  <c r="T469" i="1"/>
  <c r="AD465" i="1"/>
  <c r="AE465" i="1" s="1"/>
  <c r="AF465" i="1" s="1"/>
  <c r="V465" i="1"/>
  <c r="V464" i="1" s="1"/>
  <c r="V463" i="1" s="1"/>
  <c r="U465" i="1"/>
  <c r="T465" i="1"/>
  <c r="T464" i="1" s="1"/>
  <c r="T463" i="1" s="1"/>
  <c r="S464" i="1"/>
  <c r="S463" i="1" s="1"/>
  <c r="N464" i="1"/>
  <c r="AD462" i="1"/>
  <c r="AE462" i="1" s="1"/>
  <c r="AF462" i="1" s="1"/>
  <c r="V462" i="1"/>
  <c r="U462" i="1"/>
  <c r="T462" i="1"/>
  <c r="AD461" i="1"/>
  <c r="AE461" i="1" s="1"/>
  <c r="AF461" i="1" s="1"/>
  <c r="V461" i="1"/>
  <c r="U461" i="1"/>
  <c r="T461" i="1"/>
  <c r="AD460" i="1"/>
  <c r="AE460" i="1" s="1"/>
  <c r="AF460" i="1" s="1"/>
  <c r="V460" i="1"/>
  <c r="U460" i="1"/>
  <c r="T460" i="1"/>
  <c r="AD459" i="1"/>
  <c r="AE459" i="1" s="1"/>
  <c r="AF459" i="1" s="1"/>
  <c r="V459" i="1"/>
  <c r="U459" i="1"/>
  <c r="T459" i="1"/>
  <c r="AD458" i="1"/>
  <c r="AE458" i="1" s="1"/>
  <c r="AF458" i="1" s="1"/>
  <c r="V458" i="1"/>
  <c r="V457" i="1" s="1"/>
  <c r="V456" i="1" s="1"/>
  <c r="V455" i="1" s="1"/>
  <c r="U458" i="1"/>
  <c r="T458" i="1"/>
  <c r="N457" i="1"/>
  <c r="AD457" i="1" s="1"/>
  <c r="AE457" i="1" s="1"/>
  <c r="AF457" i="1" s="1"/>
  <c r="AD453" i="1"/>
  <c r="AE453" i="1" s="1"/>
  <c r="AF453" i="1" s="1"/>
  <c r="AD452" i="1"/>
  <c r="AE452" i="1" s="1"/>
  <c r="AF452" i="1" s="1"/>
  <c r="T452" i="1"/>
  <c r="AD451" i="1"/>
  <c r="AE451" i="1" s="1"/>
  <c r="AF451" i="1" s="1"/>
  <c r="R451" i="1" s="1"/>
  <c r="T451" i="1"/>
  <c r="AD450" i="1"/>
  <c r="AE450" i="1" s="1"/>
  <c r="AF450" i="1" s="1"/>
  <c r="R450" i="1" s="1"/>
  <c r="T450" i="1"/>
  <c r="AD449" i="1"/>
  <c r="AE449" i="1" s="1"/>
  <c r="AF449" i="1" s="1"/>
  <c r="T449" i="1"/>
  <c r="AD446" i="1"/>
  <c r="AE446" i="1" s="1"/>
  <c r="AF446" i="1" s="1"/>
  <c r="Q446" i="1" s="1"/>
  <c r="V446" i="1"/>
  <c r="U446" i="1"/>
  <c r="T446" i="1"/>
  <c r="S445" i="1"/>
  <c r="N445" i="1"/>
  <c r="N444" i="1" s="1"/>
  <c r="AD442" i="1"/>
  <c r="AE442" i="1" s="1"/>
  <c r="AF442" i="1" s="1"/>
  <c r="Q442" i="1" s="1"/>
  <c r="V442" i="1"/>
  <c r="U442" i="1"/>
  <c r="T442" i="1"/>
  <c r="S441" i="1"/>
  <c r="S440" i="1" s="1"/>
  <c r="S439" i="1" s="1"/>
  <c r="N441" i="1"/>
  <c r="AD438" i="1"/>
  <c r="AE438" i="1" s="1"/>
  <c r="AF438" i="1" s="1"/>
  <c r="V438" i="1"/>
  <c r="V437" i="1" s="1"/>
  <c r="V436" i="1" s="1"/>
  <c r="U438" i="1"/>
  <c r="T438" i="1"/>
  <c r="S437" i="1"/>
  <c r="N437" i="1"/>
  <c r="N436" i="1" s="1"/>
  <c r="AD436" i="1" s="1"/>
  <c r="AE436" i="1" s="1"/>
  <c r="AF436" i="1" s="1"/>
  <c r="AD435" i="1"/>
  <c r="AE435" i="1" s="1"/>
  <c r="AF435" i="1" s="1"/>
  <c r="V435" i="1"/>
  <c r="U435" i="1"/>
  <c r="T435" i="1"/>
  <c r="S434" i="1"/>
  <c r="S433" i="1" s="1"/>
  <c r="S432" i="1" s="1"/>
  <c r="N434" i="1"/>
  <c r="N433" i="1" s="1"/>
  <c r="AD431" i="1"/>
  <c r="AE431" i="1" s="1"/>
  <c r="AF431" i="1" s="1"/>
  <c r="V431" i="1"/>
  <c r="V430" i="1" s="1"/>
  <c r="V429" i="1" s="1"/>
  <c r="V425" i="1" s="1"/>
  <c r="U431" i="1"/>
  <c r="T431" i="1"/>
  <c r="S430" i="1"/>
  <c r="S429" i="1" s="1"/>
  <c r="N430" i="1"/>
  <c r="N429" i="1" s="1"/>
  <c r="AD429" i="1" s="1"/>
  <c r="AE429" i="1" s="1"/>
  <c r="AF429" i="1" s="1"/>
  <c r="V428" i="1"/>
  <c r="V427" i="1" s="1"/>
  <c r="V426" i="1" s="1"/>
  <c r="U428" i="1"/>
  <c r="T428" i="1"/>
  <c r="S427" i="1"/>
  <c r="S426" i="1" s="1"/>
  <c r="N427" i="1"/>
  <c r="N426" i="1" s="1"/>
  <c r="AD423" i="1"/>
  <c r="AE423" i="1" s="1"/>
  <c r="AF423" i="1" s="1"/>
  <c r="R423" i="1" s="1"/>
  <c r="V423" i="1"/>
  <c r="V422" i="1" s="1"/>
  <c r="V421" i="1" s="1"/>
  <c r="U423" i="1"/>
  <c r="T423" i="1"/>
  <c r="T422" i="1" s="1"/>
  <c r="T421" i="1" s="1"/>
  <c r="S422" i="1"/>
  <c r="S421" i="1" s="1"/>
  <c r="N422" i="1"/>
  <c r="AD420" i="1"/>
  <c r="AE420" i="1" s="1"/>
  <c r="AF420" i="1" s="1"/>
  <c r="R420" i="1" s="1"/>
  <c r="V420" i="1"/>
  <c r="V419" i="1" s="1"/>
  <c r="V418" i="1" s="1"/>
  <c r="U420" i="1"/>
  <c r="T420" i="1"/>
  <c r="S419" i="1"/>
  <c r="S418" i="1" s="1"/>
  <c r="N419" i="1"/>
  <c r="N418" i="1" s="1"/>
  <c r="AD417" i="1"/>
  <c r="AE417" i="1" s="1"/>
  <c r="AF417" i="1" s="1"/>
  <c r="Q417" i="1" s="1"/>
  <c r="V417" i="1"/>
  <c r="U417" i="1"/>
  <c r="T417" i="1"/>
  <c r="V416" i="1"/>
  <c r="U416" i="1"/>
  <c r="T416" i="1"/>
  <c r="V415" i="1"/>
  <c r="U415" i="1"/>
  <c r="T415" i="1"/>
  <c r="AD414" i="1"/>
  <c r="AE414" i="1" s="1"/>
  <c r="AF414" i="1" s="1"/>
  <c r="V414" i="1"/>
  <c r="U414" i="1"/>
  <c r="T414" i="1"/>
  <c r="AD413" i="1"/>
  <c r="AE413" i="1" s="1"/>
  <c r="AF413" i="1" s="1"/>
  <c r="V413" i="1"/>
  <c r="U413" i="1"/>
  <c r="T413" i="1"/>
  <c r="AD412" i="1"/>
  <c r="AE412" i="1" s="1"/>
  <c r="AF412" i="1" s="1"/>
  <c r="V412" i="1"/>
  <c r="U412" i="1"/>
  <c r="T412" i="1"/>
  <c r="AD411" i="1"/>
  <c r="AE411" i="1" s="1"/>
  <c r="AF411" i="1" s="1"/>
  <c r="V411" i="1"/>
  <c r="U411" i="1"/>
  <c r="T411" i="1"/>
  <c r="S410" i="1"/>
  <c r="N410" i="1"/>
  <c r="AD407" i="1"/>
  <c r="AE407" i="1" s="1"/>
  <c r="AF407" i="1" s="1"/>
  <c r="V407" i="1"/>
  <c r="U407" i="1"/>
  <c r="T407" i="1"/>
  <c r="S406" i="1"/>
  <c r="N406" i="1"/>
  <c r="AD406" i="1" s="1"/>
  <c r="AE406" i="1" s="1"/>
  <c r="AF406" i="1" s="1"/>
  <c r="AD401" i="1"/>
  <c r="AE401" i="1" s="1"/>
  <c r="AF401" i="1" s="1"/>
  <c r="AD400" i="1"/>
  <c r="AE400" i="1" s="1"/>
  <c r="AF400" i="1" s="1"/>
  <c r="T400" i="1"/>
  <c r="AD399" i="1"/>
  <c r="AE399" i="1" s="1"/>
  <c r="AF399" i="1" s="1"/>
  <c r="T399" i="1"/>
  <c r="AD398" i="1"/>
  <c r="AE398" i="1" s="1"/>
  <c r="AF398" i="1" s="1"/>
  <c r="T398" i="1"/>
  <c r="AD397" i="1"/>
  <c r="AE397" i="1" s="1"/>
  <c r="AF397" i="1" s="1"/>
  <c r="Q397" i="1" s="1"/>
  <c r="T397" i="1"/>
  <c r="AD396" i="1"/>
  <c r="AE396" i="1" s="1"/>
  <c r="AF396" i="1" s="1"/>
  <c r="T396" i="1"/>
  <c r="AD394" i="1"/>
  <c r="AE394" i="1" s="1"/>
  <c r="AF394" i="1" s="1"/>
  <c r="V394" i="1"/>
  <c r="V393" i="1" s="1"/>
  <c r="V392" i="1" s="1"/>
  <c r="U394" i="1"/>
  <c r="T394" i="1"/>
  <c r="T393" i="1" s="1"/>
  <c r="T392" i="1" s="1"/>
  <c r="S393" i="1"/>
  <c r="S392" i="1" s="1"/>
  <c r="N393" i="1"/>
  <c r="AD393" i="1" s="1"/>
  <c r="AE393" i="1" s="1"/>
  <c r="AF393" i="1" s="1"/>
  <c r="AD391" i="1"/>
  <c r="AE391" i="1" s="1"/>
  <c r="AF391" i="1" s="1"/>
  <c r="R391" i="1" s="1"/>
  <c r="V391" i="1"/>
  <c r="V390" i="1" s="1"/>
  <c r="U391" i="1"/>
  <c r="T391" i="1"/>
  <c r="S390" i="1"/>
  <c r="N390" i="1"/>
  <c r="AD389" i="1"/>
  <c r="AE389" i="1" s="1"/>
  <c r="AF389" i="1" s="1"/>
  <c r="V389" i="1"/>
  <c r="V388" i="1" s="1"/>
  <c r="U389" i="1"/>
  <c r="T389" i="1"/>
  <c r="S388" i="1"/>
  <c r="N388" i="1"/>
  <c r="AD388" i="1" s="1"/>
  <c r="AE388" i="1" s="1"/>
  <c r="AF388" i="1" s="1"/>
  <c r="AD387" i="1"/>
  <c r="AE387" i="1" s="1"/>
  <c r="AF387" i="1" s="1"/>
  <c r="V387" i="1"/>
  <c r="V386" i="1" s="1"/>
  <c r="V385" i="1" s="1"/>
  <c r="U387" i="1"/>
  <c r="T387" i="1"/>
  <c r="S386" i="1"/>
  <c r="S385" i="1" s="1"/>
  <c r="N386" i="1"/>
  <c r="AD384" i="1"/>
  <c r="AE384" i="1" s="1"/>
  <c r="AF384" i="1" s="1"/>
  <c r="V384" i="1"/>
  <c r="V383" i="1"/>
  <c r="U383" i="1"/>
  <c r="T383" i="1"/>
  <c r="AD382" i="1"/>
  <c r="AE382" i="1" s="1"/>
  <c r="AF382" i="1" s="1"/>
  <c r="V382" i="1"/>
  <c r="U382" i="1"/>
  <c r="T382" i="1"/>
  <c r="AD381" i="1"/>
  <c r="AE381" i="1" s="1"/>
  <c r="AF381" i="1" s="1"/>
  <c r="V381" i="1"/>
  <c r="U381" i="1"/>
  <c r="T381" i="1"/>
  <c r="AD380" i="1"/>
  <c r="AE380" i="1" s="1"/>
  <c r="AF380" i="1" s="1"/>
  <c r="V380" i="1"/>
  <c r="U380" i="1"/>
  <c r="T380" i="1"/>
  <c r="AD379" i="1"/>
  <c r="AE379" i="1" s="1"/>
  <c r="AF379" i="1" s="1"/>
  <c r="Q379" i="1" s="1"/>
  <c r="V379" i="1"/>
  <c r="U379" i="1"/>
  <c r="T379" i="1"/>
  <c r="S378" i="1"/>
  <c r="S377" i="1" s="1"/>
  <c r="N378" i="1"/>
  <c r="AD378" i="1" s="1"/>
  <c r="AE378" i="1" s="1"/>
  <c r="AF378" i="1" s="1"/>
  <c r="AD374" i="1"/>
  <c r="AE374" i="1" s="1"/>
  <c r="AF374" i="1" s="1"/>
  <c r="AD373" i="1"/>
  <c r="AE373" i="1" s="1"/>
  <c r="AF373" i="1" s="1"/>
  <c r="V373" i="1"/>
  <c r="T373" i="1"/>
  <c r="AD372" i="1"/>
  <c r="AE372" i="1" s="1"/>
  <c r="AF372" i="1" s="1"/>
  <c r="V372" i="1"/>
  <c r="T372" i="1"/>
  <c r="AD371" i="1"/>
  <c r="AE371" i="1" s="1"/>
  <c r="AF371" i="1" s="1"/>
  <c r="Q371" i="1" s="1"/>
  <c r="V371" i="1"/>
  <c r="T371" i="1"/>
  <c r="AD370" i="1"/>
  <c r="AE370" i="1" s="1"/>
  <c r="AF370" i="1" s="1"/>
  <c r="V370" i="1"/>
  <c r="T370" i="1"/>
  <c r="AD369" i="1"/>
  <c r="AE369" i="1" s="1"/>
  <c r="AF369" i="1" s="1"/>
  <c r="V369" i="1"/>
  <c r="T369" i="1"/>
  <c r="AD367" i="1"/>
  <c r="AE367" i="1" s="1"/>
  <c r="AF367" i="1" s="1"/>
  <c r="Q367" i="1" s="1"/>
  <c r="V367" i="1"/>
  <c r="V366" i="1" s="1"/>
  <c r="V365" i="1" s="1"/>
  <c r="U367" i="1"/>
  <c r="T367" i="1"/>
  <c r="T366" i="1" s="1"/>
  <c r="T365" i="1" s="1"/>
  <c r="S366" i="1"/>
  <c r="S365" i="1" s="1"/>
  <c r="N366" i="1"/>
  <c r="AD366" i="1" s="1"/>
  <c r="AE366" i="1" s="1"/>
  <c r="AF366" i="1" s="1"/>
  <c r="AD364" i="1"/>
  <c r="AE364" i="1" s="1"/>
  <c r="AF364" i="1" s="1"/>
  <c r="V364" i="1"/>
  <c r="U364" i="1"/>
  <c r="T364" i="1"/>
  <c r="AD363" i="1"/>
  <c r="AE363" i="1" s="1"/>
  <c r="AF363" i="1" s="1"/>
  <c r="V363" i="1"/>
  <c r="U363" i="1"/>
  <c r="T363" i="1"/>
  <c r="S362" i="1"/>
  <c r="S361" i="1" s="1"/>
  <c r="N362" i="1"/>
  <c r="AD362" i="1" s="1"/>
  <c r="AE362" i="1" s="1"/>
  <c r="AF362" i="1" s="1"/>
  <c r="AD358" i="1"/>
  <c r="AE358" i="1" s="1"/>
  <c r="AF358" i="1" s="1"/>
  <c r="AD357" i="1"/>
  <c r="AE357" i="1" s="1"/>
  <c r="AF357" i="1" s="1"/>
  <c r="R357" i="1" s="1"/>
  <c r="V357" i="1"/>
  <c r="T357" i="1"/>
  <c r="AD356" i="1"/>
  <c r="AE356" i="1" s="1"/>
  <c r="AF356" i="1" s="1"/>
  <c r="R356" i="1" s="1"/>
  <c r="V356" i="1"/>
  <c r="T356" i="1"/>
  <c r="AD355" i="1"/>
  <c r="AE355" i="1" s="1"/>
  <c r="AF355" i="1" s="1"/>
  <c r="V355" i="1"/>
  <c r="T355" i="1"/>
  <c r="AD354" i="1"/>
  <c r="AE354" i="1" s="1"/>
  <c r="AF354" i="1" s="1"/>
  <c r="V354" i="1"/>
  <c r="T354" i="1"/>
  <c r="AD353" i="1"/>
  <c r="AE353" i="1" s="1"/>
  <c r="AF353" i="1" s="1"/>
  <c r="R353" i="1" s="1"/>
  <c r="V353" i="1"/>
  <c r="T353" i="1"/>
  <c r="AD350" i="1"/>
  <c r="AE350" i="1" s="1"/>
  <c r="AF350" i="1" s="1"/>
  <c r="Q350" i="1" s="1"/>
  <c r="V350" i="1"/>
  <c r="V349" i="1" s="1"/>
  <c r="V348" i="1" s="1"/>
  <c r="U350" i="1"/>
  <c r="T350" i="1"/>
  <c r="S349" i="1"/>
  <c r="S348" i="1" s="1"/>
  <c r="N349" i="1"/>
  <c r="AD349" i="1" s="1"/>
  <c r="AE349" i="1" s="1"/>
  <c r="AF349" i="1" s="1"/>
  <c r="AD347" i="1"/>
  <c r="AE347" i="1" s="1"/>
  <c r="AF347" i="1" s="1"/>
  <c r="Q347" i="1" s="1"/>
  <c r="V347" i="1"/>
  <c r="V346" i="1" s="1"/>
  <c r="V345" i="1" s="1"/>
  <c r="U347" i="1"/>
  <c r="T347" i="1"/>
  <c r="S346" i="1"/>
  <c r="N346" i="1"/>
  <c r="AD344" i="1"/>
  <c r="AE344" i="1" s="1"/>
  <c r="AF344" i="1" s="1"/>
  <c r="V344" i="1"/>
  <c r="U344" i="1"/>
  <c r="T344" i="1"/>
  <c r="AD343" i="1"/>
  <c r="AE343" i="1" s="1"/>
  <c r="AF343" i="1" s="1"/>
  <c r="V343" i="1"/>
  <c r="U343" i="1"/>
  <c r="T343" i="1"/>
  <c r="AD342" i="1"/>
  <c r="AE342" i="1" s="1"/>
  <c r="AF342" i="1" s="1"/>
  <c r="V342" i="1"/>
  <c r="U342" i="1"/>
  <c r="T342" i="1"/>
  <c r="S341" i="1"/>
  <c r="S340" i="1" s="1"/>
  <c r="N341" i="1"/>
  <c r="AD341" i="1" s="1"/>
  <c r="AE341" i="1" s="1"/>
  <c r="AF341" i="1" s="1"/>
  <c r="AD337" i="1"/>
  <c r="AE337" i="1" s="1"/>
  <c r="AF337" i="1" s="1"/>
  <c r="AD336" i="1"/>
  <c r="AE336" i="1" s="1"/>
  <c r="AF336" i="1" s="1"/>
  <c r="V336" i="1"/>
  <c r="T336" i="1"/>
  <c r="AD335" i="1"/>
  <c r="AE335" i="1" s="1"/>
  <c r="AF335" i="1" s="1"/>
  <c r="V335" i="1"/>
  <c r="T335" i="1"/>
  <c r="AD334" i="1"/>
  <c r="AE334" i="1" s="1"/>
  <c r="AF334" i="1" s="1"/>
  <c r="V334" i="1"/>
  <c r="T334" i="1"/>
  <c r="AD333" i="1"/>
  <c r="AE333" i="1" s="1"/>
  <c r="AF333" i="1" s="1"/>
  <c r="V333" i="1"/>
  <c r="T333" i="1"/>
  <c r="AD332" i="1"/>
  <c r="AE332" i="1" s="1"/>
  <c r="AF332" i="1" s="1"/>
  <c r="R332" i="1" s="1"/>
  <c r="V332" i="1"/>
  <c r="T332" i="1"/>
  <c r="AD330" i="1"/>
  <c r="AE330" i="1" s="1"/>
  <c r="AF330" i="1" s="1"/>
  <c r="V330" i="1"/>
  <c r="V329" i="1" s="1"/>
  <c r="V328" i="1" s="1"/>
  <c r="V327" i="1" s="1"/>
  <c r="U330" i="1"/>
  <c r="T330" i="1"/>
  <c r="S329" i="1"/>
  <c r="S328" i="1" s="1"/>
  <c r="N329" i="1"/>
  <c r="AD325" i="1"/>
  <c r="AE325" i="1" s="1"/>
  <c r="AF325" i="1" s="1"/>
  <c r="V325" i="1"/>
  <c r="V324" i="1" s="1"/>
  <c r="V323" i="1" s="1"/>
  <c r="U325" i="1"/>
  <c r="T325" i="1"/>
  <c r="T324" i="1" s="1"/>
  <c r="T323" i="1" s="1"/>
  <c r="S324" i="1"/>
  <c r="S323" i="1" s="1"/>
  <c r="N324" i="1"/>
  <c r="AD324" i="1" s="1"/>
  <c r="AE324" i="1" s="1"/>
  <c r="AF324" i="1" s="1"/>
  <c r="AD322" i="1"/>
  <c r="AE322" i="1" s="1"/>
  <c r="AF322" i="1" s="1"/>
  <c r="V322" i="1"/>
  <c r="U322" i="1"/>
  <c r="T322" i="1"/>
  <c r="AD321" i="1"/>
  <c r="AE321" i="1" s="1"/>
  <c r="AF321" i="1" s="1"/>
  <c r="V321" i="1"/>
  <c r="U321" i="1"/>
  <c r="T321" i="1"/>
  <c r="AD320" i="1"/>
  <c r="AE320" i="1" s="1"/>
  <c r="AF320" i="1" s="1"/>
  <c r="V320" i="1"/>
  <c r="U320" i="1"/>
  <c r="T320" i="1"/>
  <c r="AD319" i="1"/>
  <c r="AE319" i="1" s="1"/>
  <c r="AF319" i="1" s="1"/>
  <c r="Q319" i="1" s="1"/>
  <c r="V319" i="1"/>
  <c r="U319" i="1"/>
  <c r="T319" i="1"/>
  <c r="AD318" i="1"/>
  <c r="AE318" i="1" s="1"/>
  <c r="AF318" i="1" s="1"/>
  <c r="V318" i="1"/>
  <c r="U318" i="1"/>
  <c r="T318" i="1"/>
  <c r="AD317" i="1"/>
  <c r="AE317" i="1" s="1"/>
  <c r="AF317" i="1" s="1"/>
  <c r="V317" i="1"/>
  <c r="U317" i="1"/>
  <c r="T317" i="1"/>
  <c r="S316" i="1"/>
  <c r="N316" i="1"/>
  <c r="AD313" i="1"/>
  <c r="AE313" i="1" s="1"/>
  <c r="AF313" i="1" s="1"/>
  <c r="V313" i="1"/>
  <c r="U313" i="1"/>
  <c r="T313" i="1"/>
  <c r="S312" i="1"/>
  <c r="S311" i="1" s="1"/>
  <c r="N312" i="1"/>
  <c r="AD312" i="1" s="1"/>
  <c r="AE312" i="1" s="1"/>
  <c r="AF312" i="1" s="1"/>
  <c r="AD307" i="1"/>
  <c r="AE307" i="1" s="1"/>
  <c r="AF307" i="1" s="1"/>
  <c r="AD306" i="1"/>
  <c r="AE306" i="1" s="1"/>
  <c r="AF306" i="1" s="1"/>
  <c r="V306" i="1"/>
  <c r="T306" i="1"/>
  <c r="AD305" i="1"/>
  <c r="AE305" i="1" s="1"/>
  <c r="AF305" i="1" s="1"/>
  <c r="V305" i="1"/>
  <c r="T305" i="1"/>
  <c r="AD304" i="1"/>
  <c r="AE304" i="1" s="1"/>
  <c r="AF304" i="1" s="1"/>
  <c r="V304" i="1"/>
  <c r="T304" i="1"/>
  <c r="AD303" i="1"/>
  <c r="AE303" i="1" s="1"/>
  <c r="AF303" i="1" s="1"/>
  <c r="R303" i="1" s="1"/>
  <c r="V303" i="1"/>
  <c r="T303" i="1"/>
  <c r="AD302" i="1"/>
  <c r="AE302" i="1" s="1"/>
  <c r="AF302" i="1" s="1"/>
  <c r="V302" i="1"/>
  <c r="T302" i="1"/>
  <c r="AD299" i="1"/>
  <c r="AE299" i="1" s="1"/>
  <c r="AF299" i="1" s="1"/>
  <c r="R299" i="1" s="1"/>
  <c r="V299" i="1"/>
  <c r="V298" i="1" s="1"/>
  <c r="V297" i="1" s="1"/>
  <c r="U299" i="1"/>
  <c r="T299" i="1"/>
  <c r="T298" i="1"/>
  <c r="S298" i="1"/>
  <c r="S297" i="1" s="1"/>
  <c r="N298" i="1"/>
  <c r="AD298" i="1" s="1"/>
  <c r="AE298" i="1" s="1"/>
  <c r="AF298" i="1" s="1"/>
  <c r="T297" i="1"/>
  <c r="AD296" i="1"/>
  <c r="AE296" i="1" s="1"/>
  <c r="AF296" i="1" s="1"/>
  <c r="V296" i="1"/>
  <c r="U296" i="1"/>
  <c r="T296" i="1"/>
  <c r="AD295" i="1"/>
  <c r="AE295" i="1" s="1"/>
  <c r="AF295" i="1" s="1"/>
  <c r="V295" i="1"/>
  <c r="U295" i="1"/>
  <c r="T295" i="1"/>
  <c r="S294" i="1"/>
  <c r="S293" i="1" s="1"/>
  <c r="N294" i="1"/>
  <c r="AD294" i="1" s="1"/>
  <c r="AE294" i="1" s="1"/>
  <c r="AF294" i="1" s="1"/>
  <c r="R294" i="1" s="1"/>
  <c r="AD290" i="1"/>
  <c r="AE290" i="1" s="1"/>
  <c r="AF290" i="1" s="1"/>
  <c r="AD289" i="1"/>
  <c r="AE289" i="1" s="1"/>
  <c r="AF289" i="1" s="1"/>
  <c r="R289" i="1" s="1"/>
  <c r="T289" i="1"/>
  <c r="AD288" i="1"/>
  <c r="AE288" i="1" s="1"/>
  <c r="AF288" i="1" s="1"/>
  <c r="T288" i="1"/>
  <c r="AD287" i="1"/>
  <c r="AE287" i="1" s="1"/>
  <c r="AF287" i="1" s="1"/>
  <c r="T287" i="1"/>
  <c r="AD286" i="1"/>
  <c r="AE286" i="1" s="1"/>
  <c r="AF286" i="1" s="1"/>
  <c r="T286" i="1"/>
  <c r="AD285" i="1"/>
  <c r="AE285" i="1" s="1"/>
  <c r="AF285" i="1" s="1"/>
  <c r="T285" i="1"/>
  <c r="AD282" i="1"/>
  <c r="AE282" i="1" s="1"/>
  <c r="AF282" i="1" s="1"/>
  <c r="Q282" i="1" s="1"/>
  <c r="V282" i="1"/>
  <c r="V281" i="1" s="1"/>
  <c r="V280" i="1" s="1"/>
  <c r="V279" i="1" s="1"/>
  <c r="U282" i="1"/>
  <c r="T282" i="1"/>
  <c r="N281" i="1"/>
  <c r="AD281" i="1" s="1"/>
  <c r="AE281" i="1" s="1"/>
  <c r="AF281" i="1" s="1"/>
  <c r="Q281" i="1" s="1"/>
  <c r="AD278" i="1"/>
  <c r="AE278" i="1" s="1"/>
  <c r="AF278" i="1" s="1"/>
  <c r="R278" i="1" s="1"/>
  <c r="V278" i="1"/>
  <c r="V277" i="1" s="1"/>
  <c r="V276" i="1" s="1"/>
  <c r="U278" i="1"/>
  <c r="T278" i="1"/>
  <c r="S277" i="1"/>
  <c r="N277" i="1"/>
  <c r="N276" i="1" s="1"/>
  <c r="AD276" i="1" s="1"/>
  <c r="AE276" i="1" s="1"/>
  <c r="AF276" i="1" s="1"/>
  <c r="AD275" i="1"/>
  <c r="AE275" i="1" s="1"/>
  <c r="AF275" i="1" s="1"/>
  <c r="Q275" i="1" s="1"/>
  <c r="V275" i="1"/>
  <c r="V274" i="1" s="1"/>
  <c r="V273" i="1" s="1"/>
  <c r="U275" i="1"/>
  <c r="T275" i="1"/>
  <c r="S274" i="1"/>
  <c r="N274" i="1"/>
  <c r="AD274" i="1" s="1"/>
  <c r="AE274" i="1" s="1"/>
  <c r="AF274" i="1" s="1"/>
  <c r="AD272" i="1"/>
  <c r="AE272" i="1" s="1"/>
  <c r="AF272" i="1" s="1"/>
  <c r="V272" i="1"/>
  <c r="V271" i="1" s="1"/>
  <c r="V270" i="1" s="1"/>
  <c r="V269" i="1" s="1"/>
  <c r="U272" i="1"/>
  <c r="T272" i="1"/>
  <c r="S271" i="1"/>
  <c r="N271" i="1"/>
  <c r="N270" i="1" s="1"/>
  <c r="AD270" i="1" s="1"/>
  <c r="AE270" i="1" s="1"/>
  <c r="AF270" i="1" s="1"/>
  <c r="R270" i="1" s="1"/>
  <c r="AD267" i="1"/>
  <c r="AE267" i="1" s="1"/>
  <c r="AF267" i="1" s="1"/>
  <c r="V267" i="1"/>
  <c r="V266" i="1" s="1"/>
  <c r="V265" i="1" s="1"/>
  <c r="U267" i="1"/>
  <c r="T267" i="1"/>
  <c r="T266" i="1"/>
  <c r="S266" i="1"/>
  <c r="N266" i="1"/>
  <c r="N265" i="1" s="1"/>
  <c r="AD265" i="1" s="1"/>
  <c r="AE265" i="1" s="1"/>
  <c r="AF265" i="1" s="1"/>
  <c r="T265" i="1"/>
  <c r="AD264" i="1"/>
  <c r="AE264" i="1" s="1"/>
  <c r="AF264" i="1" s="1"/>
  <c r="Q264" i="1" s="1"/>
  <c r="V264" i="1"/>
  <c r="V263" i="1" s="1"/>
  <c r="U264" i="1"/>
  <c r="T264" i="1"/>
  <c r="S263" i="1"/>
  <c r="N263" i="1"/>
  <c r="AD262" i="1"/>
  <c r="AE262" i="1" s="1"/>
  <c r="AF262" i="1" s="1"/>
  <c r="Q262" i="1" s="1"/>
  <c r="V262" i="1"/>
  <c r="V261" i="1" s="1"/>
  <c r="U262" i="1"/>
  <c r="T262" i="1"/>
  <c r="S261" i="1"/>
  <c r="N261" i="1"/>
  <c r="AD260" i="1"/>
  <c r="AE260" i="1" s="1"/>
  <c r="AF260" i="1" s="1"/>
  <c r="V260" i="1"/>
  <c r="V259" i="1" s="1"/>
  <c r="U260" i="1"/>
  <c r="T260" i="1"/>
  <c r="S259" i="1"/>
  <c r="N259" i="1"/>
  <c r="V257" i="1"/>
  <c r="U257" i="1"/>
  <c r="T257" i="1"/>
  <c r="AD256" i="1"/>
  <c r="AE256" i="1" s="1"/>
  <c r="AF256" i="1" s="1"/>
  <c r="V256" i="1"/>
  <c r="U256" i="1"/>
  <c r="T256" i="1"/>
  <c r="AD255" i="1"/>
  <c r="AE255" i="1" s="1"/>
  <c r="AF255" i="1" s="1"/>
  <c r="V255" i="1"/>
  <c r="U255" i="1"/>
  <c r="T255" i="1"/>
  <c r="S254" i="1"/>
  <c r="N254" i="1"/>
  <c r="N253" i="1" s="1"/>
  <c r="AD253" i="1" s="1"/>
  <c r="AE253" i="1" s="1"/>
  <c r="AF253" i="1" s="1"/>
  <c r="V251" i="1"/>
  <c r="T251" i="1"/>
  <c r="V250" i="1"/>
  <c r="V248" i="1" s="1"/>
  <c r="V247" i="1" s="1"/>
  <c r="T250" i="1"/>
  <c r="S249" i="1"/>
  <c r="N249" i="1"/>
  <c r="N248" i="1" s="1"/>
  <c r="S248" i="1"/>
  <c r="S247" i="1" s="1"/>
  <c r="S246" i="1" s="1"/>
  <c r="AF244" i="1"/>
  <c r="AD244" i="1"/>
  <c r="AD243" i="1"/>
  <c r="AE243" i="1" s="1"/>
  <c r="AF243" i="1" s="1"/>
  <c r="V243" i="1"/>
  <c r="T243" i="1"/>
  <c r="AD242" i="1"/>
  <c r="AE242" i="1" s="1"/>
  <c r="AF242" i="1" s="1"/>
  <c r="R242" i="1" s="1"/>
  <c r="V242" i="1"/>
  <c r="T242" i="1"/>
  <c r="AD241" i="1"/>
  <c r="AE241" i="1" s="1"/>
  <c r="AF241" i="1" s="1"/>
  <c r="V241" i="1"/>
  <c r="T241" i="1"/>
  <c r="AD240" i="1"/>
  <c r="AE240" i="1" s="1"/>
  <c r="AF240" i="1" s="1"/>
  <c r="V240" i="1"/>
  <c r="T240" i="1"/>
  <c r="AD239" i="1"/>
  <c r="AE239" i="1" s="1"/>
  <c r="AF239" i="1" s="1"/>
  <c r="V239" i="1"/>
  <c r="T239" i="1"/>
  <c r="AD235" i="1"/>
  <c r="AE235" i="1" s="1"/>
  <c r="AF235" i="1" s="1"/>
  <c r="V235" i="1"/>
  <c r="U235" i="1"/>
  <c r="T235" i="1"/>
  <c r="AD234" i="1"/>
  <c r="AE234" i="1" s="1"/>
  <c r="AF234" i="1" s="1"/>
  <c r="V234" i="1"/>
  <c r="U234" i="1"/>
  <c r="T234" i="1"/>
  <c r="S233" i="1"/>
  <c r="S232" i="1" s="1"/>
  <c r="N233" i="1"/>
  <c r="AD231" i="1"/>
  <c r="AE231" i="1" s="1"/>
  <c r="AF231" i="1" s="1"/>
  <c r="V231" i="1"/>
  <c r="V230" i="1" s="1"/>
  <c r="V229" i="1" s="1"/>
  <c r="U231" i="1"/>
  <c r="T231" i="1"/>
  <c r="T230" i="1" s="1"/>
  <c r="T229" i="1" s="1"/>
  <c r="S230" i="1"/>
  <c r="S229" i="1" s="1"/>
  <c r="N230" i="1"/>
  <c r="AD228" i="1"/>
  <c r="AE228" i="1" s="1"/>
  <c r="AF228" i="1" s="1"/>
  <c r="V228" i="1"/>
  <c r="U228" i="1"/>
  <c r="T228" i="1"/>
  <c r="AD227" i="1"/>
  <c r="AE227" i="1" s="1"/>
  <c r="AF227" i="1" s="1"/>
  <c r="S227" i="1"/>
  <c r="V227" i="1" s="1"/>
  <c r="N226" i="1"/>
  <c r="AD226" i="1" s="1"/>
  <c r="AE226" i="1" s="1"/>
  <c r="AF226" i="1" s="1"/>
  <c r="Q226" i="1" s="1"/>
  <c r="AD222" i="1"/>
  <c r="AE222" i="1" s="1"/>
  <c r="AF222" i="1" s="1"/>
  <c r="AD221" i="1"/>
  <c r="AE221" i="1" s="1"/>
  <c r="AF221" i="1" s="1"/>
  <c r="R221" i="1" s="1"/>
  <c r="V221" i="1"/>
  <c r="AD220" i="1"/>
  <c r="AE220" i="1" s="1"/>
  <c r="AF220" i="1" s="1"/>
  <c r="V220" i="1"/>
  <c r="AD219" i="1"/>
  <c r="AE219" i="1" s="1"/>
  <c r="AF219" i="1" s="1"/>
  <c r="R219" i="1" s="1"/>
  <c r="V219" i="1"/>
  <c r="AD218" i="1"/>
  <c r="AE218" i="1" s="1"/>
  <c r="AF218" i="1" s="1"/>
  <c r="V218" i="1"/>
  <c r="AD217" i="1"/>
  <c r="AE217" i="1" s="1"/>
  <c r="AF217" i="1" s="1"/>
  <c r="R217" i="1" s="1"/>
  <c r="V217" i="1"/>
  <c r="AD214" i="1"/>
  <c r="AE214" i="1" s="1"/>
  <c r="AF214" i="1" s="1"/>
  <c r="R214" i="1" s="1"/>
  <c r="V214" i="1"/>
  <c r="U214" i="1"/>
  <c r="T214" i="1"/>
  <c r="AD213" i="1"/>
  <c r="AE213" i="1" s="1"/>
  <c r="AF213" i="1" s="1"/>
  <c r="R213" i="1" s="1"/>
  <c r="V213" i="1"/>
  <c r="U213" i="1"/>
  <c r="T213" i="1"/>
  <c r="AD212" i="1"/>
  <c r="AE212" i="1" s="1"/>
  <c r="AF212" i="1" s="1"/>
  <c r="Q212" i="1" s="1"/>
  <c r="V212" i="1"/>
  <c r="U212" i="1"/>
  <c r="T212" i="1"/>
  <c r="S211" i="1"/>
  <c r="N211" i="1"/>
  <c r="N210" i="1" s="1"/>
  <c r="AD210" i="1" s="1"/>
  <c r="AE210" i="1" s="1"/>
  <c r="AF210" i="1" s="1"/>
  <c r="AD209" i="1"/>
  <c r="AE209" i="1" s="1"/>
  <c r="AF209" i="1" s="1"/>
  <c r="U209" i="1"/>
  <c r="T209" i="1"/>
  <c r="V208" i="1"/>
  <c r="V207" i="1" s="1"/>
  <c r="V206" i="1" s="1"/>
  <c r="S208" i="1"/>
  <c r="S207" i="1" s="1"/>
  <c r="N208" i="1"/>
  <c r="AD208" i="1" s="1"/>
  <c r="AE208" i="1" s="1"/>
  <c r="AF208" i="1" s="1"/>
  <c r="AD204" i="1"/>
  <c r="AE204" i="1" s="1"/>
  <c r="AF204" i="1" s="1"/>
  <c r="V204" i="1"/>
  <c r="T204" i="1"/>
  <c r="AD203" i="1"/>
  <c r="AE203" i="1" s="1"/>
  <c r="AF203" i="1" s="1"/>
  <c r="V203" i="1"/>
  <c r="T203" i="1"/>
  <c r="AD202" i="1"/>
  <c r="AE202" i="1" s="1"/>
  <c r="AF202" i="1" s="1"/>
  <c r="V202" i="1"/>
  <c r="T202" i="1"/>
  <c r="AD201" i="1"/>
  <c r="AE201" i="1" s="1"/>
  <c r="AF201" i="1" s="1"/>
  <c r="R201" i="1" s="1"/>
  <c r="V201" i="1"/>
  <c r="T201" i="1"/>
  <c r="AD200" i="1"/>
  <c r="AE200" i="1" s="1"/>
  <c r="AF200" i="1" s="1"/>
  <c r="V200" i="1"/>
  <c r="T200" i="1"/>
  <c r="AD199" i="1"/>
  <c r="AE199" i="1" s="1"/>
  <c r="AF199" i="1" s="1"/>
  <c r="V199" i="1"/>
  <c r="T199" i="1"/>
  <c r="AD197" i="1"/>
  <c r="AE197" i="1" s="1"/>
  <c r="AF197" i="1" s="1"/>
  <c r="V197" i="1"/>
  <c r="U197" i="1"/>
  <c r="T197" i="1"/>
  <c r="AD196" i="1"/>
  <c r="AE196" i="1" s="1"/>
  <c r="AF196" i="1" s="1"/>
  <c r="V196" i="1"/>
  <c r="U196" i="1"/>
  <c r="T196" i="1"/>
  <c r="AD195" i="1"/>
  <c r="AE195" i="1" s="1"/>
  <c r="AF195" i="1" s="1"/>
  <c r="R195" i="1" s="1"/>
  <c r="V195" i="1"/>
  <c r="U195" i="1"/>
  <c r="T195" i="1"/>
  <c r="S194" i="1"/>
  <c r="S193" i="1" s="1"/>
  <c r="S192" i="1" s="1"/>
  <c r="S191" i="1" s="1"/>
  <c r="S184" i="1" s="1"/>
  <c r="N194" i="1"/>
  <c r="AD194" i="1" s="1"/>
  <c r="AE194" i="1" s="1"/>
  <c r="AF194" i="1" s="1"/>
  <c r="AD190" i="1"/>
  <c r="AE190" i="1" s="1"/>
  <c r="AF190" i="1" s="1"/>
  <c r="V190" i="1"/>
  <c r="T190" i="1"/>
  <c r="AD189" i="1"/>
  <c r="AE189" i="1" s="1"/>
  <c r="AF189" i="1" s="1"/>
  <c r="V189" i="1"/>
  <c r="T189" i="1"/>
  <c r="AD188" i="1"/>
  <c r="AE188" i="1" s="1"/>
  <c r="AF188" i="1" s="1"/>
  <c r="R188" i="1" s="1"/>
  <c r="V188" i="1"/>
  <c r="T188" i="1"/>
  <c r="AD187" i="1"/>
  <c r="AE187" i="1" s="1"/>
  <c r="AF187" i="1" s="1"/>
  <c r="V187" i="1"/>
  <c r="T187" i="1"/>
  <c r="AD186" i="1"/>
  <c r="AE186" i="1" s="1"/>
  <c r="AF186" i="1" s="1"/>
  <c r="V186" i="1"/>
  <c r="T186" i="1"/>
  <c r="AD185" i="1"/>
  <c r="AE185" i="1" s="1"/>
  <c r="AF185" i="1" s="1"/>
  <c r="V185" i="1"/>
  <c r="T185" i="1"/>
  <c r="AD182" i="1"/>
  <c r="AE182" i="1" s="1"/>
  <c r="AF182" i="1" s="1"/>
  <c r="U182" i="1"/>
  <c r="T182" i="1"/>
  <c r="V181" i="1"/>
  <c r="V180" i="1" s="1"/>
  <c r="V179" i="1" s="1"/>
  <c r="V178" i="1" s="1"/>
  <c r="S181" i="1"/>
  <c r="N181" i="1"/>
  <c r="N180" i="1" s="1"/>
  <c r="AD176" i="1"/>
  <c r="AE176" i="1" s="1"/>
  <c r="AF176" i="1" s="1"/>
  <c r="V176" i="1"/>
  <c r="V175" i="1" s="1"/>
  <c r="V174" i="1" s="1"/>
  <c r="V173" i="1" s="1"/>
  <c r="U176" i="1"/>
  <c r="T176" i="1"/>
  <c r="S175" i="1"/>
  <c r="N175" i="1"/>
  <c r="AD175" i="1" s="1"/>
  <c r="AE175" i="1" s="1"/>
  <c r="AF175" i="1" s="1"/>
  <c r="AD172" i="1"/>
  <c r="AE172" i="1" s="1"/>
  <c r="AF172" i="1" s="1"/>
  <c r="U172" i="1"/>
  <c r="T172" i="1"/>
  <c r="V171" i="1"/>
  <c r="V170" i="1" s="1"/>
  <c r="V169" i="1" s="1"/>
  <c r="S171" i="1"/>
  <c r="N171" i="1"/>
  <c r="AD171" i="1" s="1"/>
  <c r="AE171" i="1" s="1"/>
  <c r="AF171" i="1" s="1"/>
  <c r="AD167" i="1"/>
  <c r="AE167" i="1" s="1"/>
  <c r="AF167" i="1" s="1"/>
  <c r="V167" i="1"/>
  <c r="T167" i="1"/>
  <c r="AD166" i="1"/>
  <c r="AE166" i="1" s="1"/>
  <c r="AF166" i="1" s="1"/>
  <c r="V166" i="1"/>
  <c r="T166" i="1"/>
  <c r="AD165" i="1"/>
  <c r="AE165" i="1" s="1"/>
  <c r="AF165" i="1" s="1"/>
  <c r="R165" i="1" s="1"/>
  <c r="V165" i="1"/>
  <c r="T165" i="1"/>
  <c r="AD164" i="1"/>
  <c r="AE164" i="1" s="1"/>
  <c r="AF164" i="1" s="1"/>
  <c r="V164" i="1"/>
  <c r="T164" i="1"/>
  <c r="AD163" i="1"/>
  <c r="AE163" i="1" s="1"/>
  <c r="AF163" i="1" s="1"/>
  <c r="V163" i="1"/>
  <c r="T163" i="1"/>
  <c r="AD162" i="1"/>
  <c r="AE162" i="1" s="1"/>
  <c r="AF162" i="1" s="1"/>
  <c r="Q162" i="1" s="1"/>
  <c r="V162" i="1"/>
  <c r="T162" i="1"/>
  <c r="AD160" i="1"/>
  <c r="AE160" i="1" s="1"/>
  <c r="AF160" i="1" s="1"/>
  <c r="V160" i="1"/>
  <c r="V159" i="1" s="1"/>
  <c r="V158" i="1" s="1"/>
  <c r="U160" i="1"/>
  <c r="S159" i="1"/>
  <c r="N159" i="1"/>
  <c r="AD159" i="1" s="1"/>
  <c r="AE159" i="1" s="1"/>
  <c r="AF159" i="1" s="1"/>
  <c r="Q159" i="1" s="1"/>
  <c r="AD157" i="1"/>
  <c r="AE157" i="1" s="1"/>
  <c r="AF157" i="1" s="1"/>
  <c r="R157" i="1" s="1"/>
  <c r="U157" i="1"/>
  <c r="T157" i="1"/>
  <c r="T156" i="1" s="1"/>
  <c r="T155" i="1" s="1"/>
  <c r="V156" i="1"/>
  <c r="V155" i="1" s="1"/>
  <c r="S156" i="1"/>
  <c r="S155" i="1" s="1"/>
  <c r="N156" i="1"/>
  <c r="N155" i="1" s="1"/>
  <c r="AD155" i="1" s="1"/>
  <c r="AE155" i="1" s="1"/>
  <c r="AF155" i="1" s="1"/>
  <c r="AD154" i="1"/>
  <c r="AE154" i="1" s="1"/>
  <c r="AF154" i="1" s="1"/>
  <c r="Q154" i="1" s="1"/>
  <c r="V154" i="1"/>
  <c r="U154" i="1"/>
  <c r="T154" i="1"/>
  <c r="AD153" i="1"/>
  <c r="AE153" i="1" s="1"/>
  <c r="AF153" i="1" s="1"/>
  <c r="Q153" i="1" s="1"/>
  <c r="V153" i="1"/>
  <c r="U153" i="1"/>
  <c r="T153" i="1"/>
  <c r="S152" i="1"/>
  <c r="N152" i="1"/>
  <c r="AD152" i="1" s="1"/>
  <c r="AE152" i="1" s="1"/>
  <c r="AF152" i="1" s="1"/>
  <c r="AD151" i="1"/>
  <c r="AE151" i="1" s="1"/>
  <c r="AF151" i="1" s="1"/>
  <c r="U151" i="1"/>
  <c r="T151" i="1"/>
  <c r="T150" i="1" s="1"/>
  <c r="V150" i="1"/>
  <c r="S150" i="1"/>
  <c r="N150" i="1"/>
  <c r="AD150" i="1" s="1"/>
  <c r="AE150" i="1" s="1"/>
  <c r="AF150" i="1" s="1"/>
  <c r="AD149" i="1"/>
  <c r="AE149" i="1" s="1"/>
  <c r="AF149" i="1" s="1"/>
  <c r="Q149" i="1" s="1"/>
  <c r="V149" i="1"/>
  <c r="U149" i="1"/>
  <c r="T149" i="1"/>
  <c r="AD148" i="1"/>
  <c r="AE148" i="1" s="1"/>
  <c r="AF148" i="1" s="1"/>
  <c r="Q148" i="1" s="1"/>
  <c r="V148" i="1"/>
  <c r="U148" i="1"/>
  <c r="T148" i="1"/>
  <c r="S147" i="1"/>
  <c r="N147" i="1"/>
  <c r="AD147" i="1" s="1"/>
  <c r="AE147" i="1" s="1"/>
  <c r="AF147" i="1" s="1"/>
  <c r="AD143" i="1"/>
  <c r="AE143" i="1" s="1"/>
  <c r="AF143" i="1" s="1"/>
  <c r="V143" i="1"/>
  <c r="U143" i="1"/>
  <c r="T143" i="1"/>
  <c r="AD142" i="1"/>
  <c r="AE142" i="1" s="1"/>
  <c r="AF142" i="1" s="1"/>
  <c r="Q142" i="1" s="1"/>
  <c r="V142" i="1"/>
  <c r="U142" i="1"/>
  <c r="T142" i="1"/>
  <c r="S141" i="1"/>
  <c r="N141" i="1"/>
  <c r="AD141" i="1" s="1"/>
  <c r="AE141" i="1" s="1"/>
  <c r="AF141" i="1" s="1"/>
  <c r="AD138" i="1"/>
  <c r="AE138" i="1" s="1"/>
  <c r="AF138" i="1" s="1"/>
  <c r="V138" i="1"/>
  <c r="V137" i="1" s="1"/>
  <c r="V136" i="1" s="1"/>
  <c r="V135" i="1" s="1"/>
  <c r="U138" i="1"/>
  <c r="T138" i="1"/>
  <c r="S137" i="1"/>
  <c r="S136" i="1" s="1"/>
  <c r="N137" i="1"/>
  <c r="AD137" i="1" s="1"/>
  <c r="AE137" i="1" s="1"/>
  <c r="AF137" i="1" s="1"/>
  <c r="AD133" i="1"/>
  <c r="AE133" i="1" s="1"/>
  <c r="AF133" i="1" s="1"/>
  <c r="Q133" i="1" s="1"/>
  <c r="V133" i="1"/>
  <c r="T133" i="1"/>
  <c r="AD132" i="1"/>
  <c r="AE132" i="1" s="1"/>
  <c r="AF132" i="1" s="1"/>
  <c r="V132" i="1"/>
  <c r="T132" i="1"/>
  <c r="AD131" i="1"/>
  <c r="AE131" i="1" s="1"/>
  <c r="AF131" i="1" s="1"/>
  <c r="R131" i="1" s="1"/>
  <c r="V131" i="1"/>
  <c r="T131" i="1"/>
  <c r="AD130" i="1"/>
  <c r="AE130" i="1" s="1"/>
  <c r="AF130" i="1" s="1"/>
  <c r="Q130" i="1" s="1"/>
  <c r="V130" i="1"/>
  <c r="T130" i="1"/>
  <c r="AD129" i="1"/>
  <c r="AE129" i="1" s="1"/>
  <c r="AF129" i="1" s="1"/>
  <c r="V129" i="1"/>
  <c r="T129" i="1"/>
  <c r="AD128" i="1"/>
  <c r="AE128" i="1" s="1"/>
  <c r="AF128" i="1" s="1"/>
  <c r="Q128" i="1" s="1"/>
  <c r="V128" i="1"/>
  <c r="T128" i="1"/>
  <c r="AD126" i="1"/>
  <c r="AE126" i="1" s="1"/>
  <c r="AF126" i="1" s="1"/>
  <c r="V126" i="1"/>
  <c r="U126" i="1"/>
  <c r="T126" i="1"/>
  <c r="AD125" i="1"/>
  <c r="AE125" i="1" s="1"/>
  <c r="AF125" i="1" s="1"/>
  <c r="V125" i="1"/>
  <c r="U125" i="1"/>
  <c r="T125" i="1"/>
  <c r="S124" i="1"/>
  <c r="S123" i="1" s="1"/>
  <c r="S122" i="1" s="1"/>
  <c r="N124" i="1"/>
  <c r="AD124" i="1" s="1"/>
  <c r="AE124" i="1" s="1"/>
  <c r="AF124" i="1" s="1"/>
  <c r="AD118" i="1"/>
  <c r="AE118" i="1" s="1"/>
  <c r="AF118" i="1" s="1"/>
  <c r="Q118" i="1" s="1"/>
  <c r="V118" i="1"/>
  <c r="T118" i="1"/>
  <c r="AD117" i="1"/>
  <c r="AE117" i="1" s="1"/>
  <c r="AF117" i="1" s="1"/>
  <c r="R117" i="1" s="1"/>
  <c r="V117" i="1"/>
  <c r="T117" i="1"/>
  <c r="AD116" i="1"/>
  <c r="AE116" i="1" s="1"/>
  <c r="AF116" i="1" s="1"/>
  <c r="V116" i="1"/>
  <c r="T116" i="1"/>
  <c r="AD115" i="1"/>
  <c r="AE115" i="1" s="1"/>
  <c r="AF115" i="1" s="1"/>
  <c r="Q115" i="1" s="1"/>
  <c r="V115" i="1"/>
  <c r="T115" i="1"/>
  <c r="AD114" i="1"/>
  <c r="AE114" i="1" s="1"/>
  <c r="AF114" i="1" s="1"/>
  <c r="V114" i="1"/>
  <c r="T114" i="1"/>
  <c r="AD113" i="1"/>
  <c r="AE113" i="1" s="1"/>
  <c r="AF113" i="1" s="1"/>
  <c r="V113" i="1"/>
  <c r="T113" i="1"/>
  <c r="AD110" i="1"/>
  <c r="AE110" i="1" s="1"/>
  <c r="AF110" i="1" s="1"/>
  <c r="Q110" i="1" s="1"/>
  <c r="V110" i="1"/>
  <c r="V109" i="1" s="1"/>
  <c r="V108" i="1" s="1"/>
  <c r="U110" i="1"/>
  <c r="T110" i="1"/>
  <c r="T109" i="1"/>
  <c r="S109" i="1"/>
  <c r="S108" i="1" s="1"/>
  <c r="N109" i="1"/>
  <c r="AD109" i="1" s="1"/>
  <c r="AE109" i="1" s="1"/>
  <c r="AF109" i="1" s="1"/>
  <c r="Q109" i="1" s="1"/>
  <c r="T108" i="1"/>
  <c r="AD107" i="1"/>
  <c r="AE107" i="1" s="1"/>
  <c r="AF107" i="1" s="1"/>
  <c r="U107" i="1"/>
  <c r="T107" i="1"/>
  <c r="V106" i="1"/>
  <c r="V105" i="1" s="1"/>
  <c r="S106" i="1"/>
  <c r="N106" i="1"/>
  <c r="AD106" i="1" s="1"/>
  <c r="AE106" i="1" s="1"/>
  <c r="AF106" i="1" s="1"/>
  <c r="AD102" i="1"/>
  <c r="AE102" i="1" s="1"/>
  <c r="AF102" i="1" s="1"/>
  <c r="V102" i="1"/>
  <c r="T102" i="1"/>
  <c r="AD101" i="1"/>
  <c r="AE101" i="1" s="1"/>
  <c r="AF101" i="1" s="1"/>
  <c r="Q101" i="1" s="1"/>
  <c r="V101" i="1"/>
  <c r="T101" i="1"/>
  <c r="AD100" i="1"/>
  <c r="AE100" i="1" s="1"/>
  <c r="AF100" i="1" s="1"/>
  <c r="R100" i="1" s="1"/>
  <c r="V100" i="1"/>
  <c r="T100" i="1"/>
  <c r="AD99" i="1"/>
  <c r="AE99" i="1" s="1"/>
  <c r="AF99" i="1" s="1"/>
  <c r="V99" i="1"/>
  <c r="T99" i="1"/>
  <c r="AD98" i="1"/>
  <c r="AE98" i="1" s="1"/>
  <c r="AF98" i="1" s="1"/>
  <c r="V98" i="1"/>
  <c r="T98" i="1"/>
  <c r="AD97" i="1"/>
  <c r="AE97" i="1" s="1"/>
  <c r="AF97" i="1" s="1"/>
  <c r="V97" i="1"/>
  <c r="T97" i="1"/>
  <c r="AD95" i="1"/>
  <c r="AE95" i="1" s="1"/>
  <c r="AF95" i="1" s="1"/>
  <c r="V95" i="1"/>
  <c r="V94" i="1" s="1"/>
  <c r="V93" i="1" s="1"/>
  <c r="V92" i="1" s="1"/>
  <c r="V91" i="1" s="1"/>
  <c r="V90" i="1" s="1"/>
  <c r="U95" i="1"/>
  <c r="T95" i="1"/>
  <c r="S94" i="1"/>
  <c r="N94" i="1"/>
  <c r="AD94" i="1" s="1"/>
  <c r="AE94" i="1" s="1"/>
  <c r="AF94" i="1" s="1"/>
  <c r="R94" i="1" s="1"/>
  <c r="AD88" i="1"/>
  <c r="AE88" i="1" s="1"/>
  <c r="AF88" i="1" s="1"/>
  <c r="Q88" i="1" s="1"/>
  <c r="S88" i="1"/>
  <c r="T88" i="1" s="1"/>
  <c r="AD87" i="1"/>
  <c r="AE87" i="1" s="1"/>
  <c r="AF87" i="1" s="1"/>
  <c r="S87" i="1"/>
  <c r="V87" i="1" s="1"/>
  <c r="AD86" i="1"/>
  <c r="AE86" i="1" s="1"/>
  <c r="AF86" i="1" s="1"/>
  <c r="V86" i="1"/>
  <c r="U86" i="1"/>
  <c r="T86" i="1"/>
  <c r="AD85" i="1"/>
  <c r="AE85" i="1" s="1"/>
  <c r="AF85" i="1" s="1"/>
  <c r="V85" i="1"/>
  <c r="U85" i="1"/>
  <c r="T85" i="1"/>
  <c r="AD84" i="1"/>
  <c r="AE84" i="1" s="1"/>
  <c r="AF84" i="1" s="1"/>
  <c r="V84" i="1"/>
  <c r="U84" i="1"/>
  <c r="T84" i="1"/>
  <c r="N83" i="1"/>
  <c r="N82" i="1" s="1"/>
  <c r="AD79" i="1"/>
  <c r="AE79" i="1" s="1"/>
  <c r="AF79" i="1" s="1"/>
  <c r="Q79" i="1" s="1"/>
  <c r="V79" i="1"/>
  <c r="T79" i="1"/>
  <c r="AD78" i="1"/>
  <c r="AE78" i="1" s="1"/>
  <c r="AF78" i="1" s="1"/>
  <c r="R78" i="1" s="1"/>
  <c r="V78" i="1"/>
  <c r="T78" i="1"/>
  <c r="AD77" i="1"/>
  <c r="AE77" i="1" s="1"/>
  <c r="AF77" i="1" s="1"/>
  <c r="V77" i="1"/>
  <c r="T77" i="1"/>
  <c r="AD76" i="1"/>
  <c r="AE76" i="1" s="1"/>
  <c r="AF76" i="1" s="1"/>
  <c r="Q76" i="1" s="1"/>
  <c r="V76" i="1"/>
  <c r="T76" i="1"/>
  <c r="AD75" i="1"/>
  <c r="AE75" i="1" s="1"/>
  <c r="AF75" i="1" s="1"/>
  <c r="V75" i="1"/>
  <c r="T75" i="1"/>
  <c r="AD74" i="1"/>
  <c r="AE74" i="1" s="1"/>
  <c r="AF74" i="1" s="1"/>
  <c r="V74" i="1"/>
  <c r="T74" i="1"/>
  <c r="AD71" i="1"/>
  <c r="AE71" i="1" s="1"/>
  <c r="AF71" i="1" s="1"/>
  <c r="R71" i="1" s="1"/>
  <c r="T71" i="1"/>
  <c r="T70" i="1" s="1"/>
  <c r="T69" i="1" s="1"/>
  <c r="T68" i="1" s="1"/>
  <c r="T67" i="1" s="1"/>
  <c r="T60" i="1" s="1"/>
  <c r="S71" i="1"/>
  <c r="U71" i="1" s="1"/>
  <c r="V70" i="1"/>
  <c r="V69" i="1" s="1"/>
  <c r="V68" i="1" s="1"/>
  <c r="N70" i="1"/>
  <c r="N69" i="1" s="1"/>
  <c r="N68" i="1" s="1"/>
  <c r="AD68" i="1" s="1"/>
  <c r="AE68" i="1" s="1"/>
  <c r="AF68" i="1" s="1"/>
  <c r="AD66" i="1"/>
  <c r="AE66" i="1" s="1"/>
  <c r="AF66" i="1" s="1"/>
  <c r="V66" i="1"/>
  <c r="T66" i="1"/>
  <c r="AD65" i="1"/>
  <c r="AE65" i="1" s="1"/>
  <c r="AF65" i="1" s="1"/>
  <c r="V65" i="1"/>
  <c r="T65" i="1"/>
  <c r="AD64" i="1"/>
  <c r="AE64" i="1" s="1"/>
  <c r="AF64" i="1" s="1"/>
  <c r="R64" i="1" s="1"/>
  <c r="V64" i="1"/>
  <c r="T64" i="1"/>
  <c r="AD63" i="1"/>
  <c r="AE63" i="1" s="1"/>
  <c r="AF63" i="1" s="1"/>
  <c r="Q63" i="1" s="1"/>
  <c r="V63" i="1"/>
  <c r="T63" i="1"/>
  <c r="AD62" i="1"/>
  <c r="AE62" i="1" s="1"/>
  <c r="AF62" i="1" s="1"/>
  <c r="V62" i="1"/>
  <c r="T62" i="1"/>
  <c r="AD61" i="1"/>
  <c r="AE61" i="1" s="1"/>
  <c r="AF61" i="1" s="1"/>
  <c r="R61" i="1" s="1"/>
  <c r="V61" i="1"/>
  <c r="T61" i="1"/>
  <c r="AD59" i="1"/>
  <c r="AE59" i="1" s="1"/>
  <c r="AF59" i="1" s="1"/>
  <c r="Q59" i="1" s="1"/>
  <c r="V59" i="1"/>
  <c r="U59" i="1"/>
  <c r="T59" i="1"/>
  <c r="AD58" i="1"/>
  <c r="AE58" i="1" s="1"/>
  <c r="AF58" i="1" s="1"/>
  <c r="V58" i="1"/>
  <c r="U58" i="1"/>
  <c r="T58" i="1"/>
  <c r="S57" i="1"/>
  <c r="N57" i="1"/>
  <c r="AD57" i="1" s="1"/>
  <c r="AE57" i="1" s="1"/>
  <c r="AF57" i="1" s="1"/>
  <c r="AD53" i="1"/>
  <c r="AE53" i="1" s="1"/>
  <c r="AF53" i="1" s="1"/>
  <c r="V53" i="1"/>
  <c r="V52" i="1" s="1"/>
  <c r="V51" i="1" s="1"/>
  <c r="V50" i="1" s="1"/>
  <c r="U53" i="1"/>
  <c r="T53" i="1"/>
  <c r="S52" i="1"/>
  <c r="S51" i="1" s="1"/>
  <c r="N52" i="1"/>
  <c r="AD52" i="1" s="1"/>
  <c r="AE52" i="1" s="1"/>
  <c r="AF52" i="1" s="1"/>
  <c r="R52" i="1" s="1"/>
  <c r="AD48" i="1"/>
  <c r="AE48" i="1" s="1"/>
  <c r="AF48" i="1" s="1"/>
  <c r="V48" i="1"/>
  <c r="T48" i="1"/>
  <c r="AD47" i="1"/>
  <c r="AE47" i="1" s="1"/>
  <c r="AF47" i="1" s="1"/>
  <c r="V47" i="1"/>
  <c r="T47" i="1"/>
  <c r="AD46" i="1"/>
  <c r="AE46" i="1" s="1"/>
  <c r="AF46" i="1" s="1"/>
  <c r="V46" i="1"/>
  <c r="T46" i="1"/>
  <c r="AD45" i="1"/>
  <c r="AE45" i="1" s="1"/>
  <c r="AF45" i="1" s="1"/>
  <c r="V45" i="1"/>
  <c r="T45" i="1"/>
  <c r="AD44" i="1"/>
  <c r="AE44" i="1" s="1"/>
  <c r="AF44" i="1" s="1"/>
  <c r="R44" i="1" s="1"/>
  <c r="V44" i="1"/>
  <c r="T44" i="1"/>
  <c r="AD43" i="1"/>
  <c r="AE43" i="1" s="1"/>
  <c r="AF43" i="1" s="1"/>
  <c r="Q43" i="1" s="1"/>
  <c r="V43" i="1"/>
  <c r="T43" i="1"/>
  <c r="AD40" i="1"/>
  <c r="AE40" i="1" s="1"/>
  <c r="AF40" i="1" s="1"/>
  <c r="Q40" i="1" s="1"/>
  <c r="AD39" i="1"/>
  <c r="AE39" i="1" s="1"/>
  <c r="AF39" i="1" s="1"/>
  <c r="Q39" i="1" s="1"/>
  <c r="AD38" i="1"/>
  <c r="AE38" i="1" s="1"/>
  <c r="AF38" i="1" s="1"/>
  <c r="R38" i="1" s="1"/>
  <c r="AD37" i="1"/>
  <c r="AE37" i="1" s="1"/>
  <c r="AF37" i="1" s="1"/>
  <c r="AD36" i="1"/>
  <c r="AE36" i="1" s="1"/>
  <c r="AF36" i="1" s="1"/>
  <c r="Q36" i="1" s="1"/>
  <c r="AD35" i="1"/>
  <c r="AE35" i="1" s="1"/>
  <c r="AF35" i="1" s="1"/>
  <c r="Q35" i="1" s="1"/>
  <c r="AD34" i="1"/>
  <c r="AE34" i="1" s="1"/>
  <c r="AF34" i="1" s="1"/>
  <c r="R34" i="1" s="1"/>
  <c r="AD31" i="1"/>
  <c r="AE31" i="1" s="1"/>
  <c r="AF31" i="1" s="1"/>
  <c r="V31" i="1"/>
  <c r="V30" i="1" s="1"/>
  <c r="U31" i="1"/>
  <c r="T31" i="1"/>
  <c r="S30" i="1"/>
  <c r="N30" i="1"/>
  <c r="AD29" i="1"/>
  <c r="AE29" i="1" s="1"/>
  <c r="AF29" i="1" s="1"/>
  <c r="V29" i="1"/>
  <c r="U29" i="1"/>
  <c r="T29" i="1"/>
  <c r="AD28" i="1"/>
  <c r="AE28" i="1" s="1"/>
  <c r="AF28" i="1" s="1"/>
  <c r="V28" i="1"/>
  <c r="U28" i="1"/>
  <c r="T28" i="1"/>
  <c r="S27" i="1"/>
  <c r="N27" i="1"/>
  <c r="AD23" i="1"/>
  <c r="AE23" i="1" s="1"/>
  <c r="AF23" i="1" s="1"/>
  <c r="V23" i="1"/>
  <c r="U23" i="1"/>
  <c r="T23" i="1"/>
  <c r="AD22" i="1"/>
  <c r="AE22" i="1" s="1"/>
  <c r="AF22" i="1" s="1"/>
  <c r="V22" i="1"/>
  <c r="U22" i="1"/>
  <c r="T22" i="1"/>
  <c r="AD21" i="1"/>
  <c r="AE21" i="1" s="1"/>
  <c r="AF21" i="1" s="1"/>
  <c r="V21" i="1"/>
  <c r="U21" i="1"/>
  <c r="T21" i="1"/>
  <c r="AD20" i="1"/>
  <c r="AE20" i="1" s="1"/>
  <c r="AF20" i="1" s="1"/>
  <c r="V20" i="1"/>
  <c r="U20" i="1"/>
  <c r="T20" i="1"/>
  <c r="AD19" i="1"/>
  <c r="AE19" i="1" s="1"/>
  <c r="AF19" i="1" s="1"/>
  <c r="V19" i="1"/>
  <c r="U19" i="1"/>
  <c r="T19" i="1"/>
  <c r="AD18" i="1"/>
  <c r="AE18" i="1" s="1"/>
  <c r="AF18" i="1" s="1"/>
  <c r="V18" i="1"/>
  <c r="U18" i="1"/>
  <c r="T18" i="1"/>
  <c r="P14" i="1"/>
  <c r="O14" i="1"/>
  <c r="S457" i="1" l="1"/>
  <c r="S360" i="1"/>
  <c r="S359" i="1" s="1"/>
  <c r="V39" i="1"/>
  <c r="S34" i="1"/>
  <c r="N51" i="1"/>
  <c r="AD51" i="1" s="1"/>
  <c r="AE51" i="1" s="1"/>
  <c r="AF51" i="1" s="1"/>
  <c r="Q51" i="1" s="1"/>
  <c r="V211" i="1"/>
  <c r="V210" i="1" s="1"/>
  <c r="V410" i="1"/>
  <c r="V409" i="1" s="1"/>
  <c r="V408" i="1" s="1"/>
  <c r="N280" i="1"/>
  <c r="N279" i="1" s="1"/>
  <c r="AD279" i="1" s="1"/>
  <c r="AE279" i="1" s="1"/>
  <c r="AF279" i="1" s="1"/>
  <c r="R279" i="1" s="1"/>
  <c r="U36" i="1"/>
  <c r="T152" i="1"/>
  <c r="S281" i="1"/>
  <c r="U281" i="1" s="1"/>
  <c r="V341" i="1"/>
  <c r="V340" i="1" s="1"/>
  <c r="V339" i="1" s="1"/>
  <c r="R488" i="1"/>
  <c r="T211" i="1"/>
  <c r="T210" i="1" s="1"/>
  <c r="N273" i="1"/>
  <c r="AD273" i="1" s="1"/>
  <c r="AE273" i="1" s="1"/>
  <c r="AF273" i="1" s="1"/>
  <c r="R273" i="1" s="1"/>
  <c r="N405" i="1"/>
  <c r="AD405" i="1" s="1"/>
  <c r="AE405" i="1" s="1"/>
  <c r="AF405" i="1" s="1"/>
  <c r="T410" i="1"/>
  <c r="U39" i="1"/>
  <c r="V124" i="1"/>
  <c r="V123" i="1" s="1"/>
  <c r="V122" i="1" s="1"/>
  <c r="V121" i="1" s="1"/>
  <c r="V120" i="1" s="1"/>
  <c r="T194" i="1"/>
  <c r="T193" i="1" s="1"/>
  <c r="T192" i="1" s="1"/>
  <c r="T191" i="1" s="1"/>
  <c r="T184" i="1" s="1"/>
  <c r="Q299" i="1"/>
  <c r="N108" i="1"/>
  <c r="AD108" i="1" s="1"/>
  <c r="AE108" i="1" s="1"/>
  <c r="AF108" i="1" s="1"/>
  <c r="N297" i="1"/>
  <c r="AD297" i="1" s="1"/>
  <c r="AE297" i="1" s="1"/>
  <c r="AF297" i="1" s="1"/>
  <c r="R297" i="1" s="1"/>
  <c r="V378" i="1"/>
  <c r="V377" i="1" s="1"/>
  <c r="V376" i="1" s="1"/>
  <c r="U390" i="1"/>
  <c r="V478" i="1"/>
  <c r="V477" i="1" s="1"/>
  <c r="V476" i="1" s="1"/>
  <c r="T485" i="1"/>
  <c r="V500" i="1"/>
  <c r="V499" i="1" s="1"/>
  <c r="V498" i="1" s="1"/>
  <c r="N26" i="1"/>
  <c r="AD26" i="1" s="1"/>
  <c r="AE26" i="1" s="1"/>
  <c r="AF26" i="1" s="1"/>
  <c r="Q26" i="1" s="1"/>
  <c r="V141" i="1"/>
  <c r="V140" i="1" s="1"/>
  <c r="V139" i="1" s="1"/>
  <c r="T147" i="1"/>
  <c r="AD254" i="1"/>
  <c r="AE254" i="1" s="1"/>
  <c r="AF254" i="1" s="1"/>
  <c r="Q254" i="1" s="1"/>
  <c r="U464" i="1"/>
  <c r="U233" i="1"/>
  <c r="U298" i="1"/>
  <c r="N93" i="1"/>
  <c r="AD93" i="1" s="1"/>
  <c r="AE93" i="1" s="1"/>
  <c r="AF93" i="1" s="1"/>
  <c r="U152" i="1"/>
  <c r="U488" i="1"/>
  <c r="U94" i="1"/>
  <c r="U150" i="1"/>
  <c r="V226" i="1"/>
  <c r="V225" i="1" s="1"/>
  <c r="V224" i="1" s="1"/>
  <c r="V57" i="1"/>
  <c r="V56" i="1" s="1"/>
  <c r="V55" i="1" s="1"/>
  <c r="V147" i="1"/>
  <c r="U227" i="1"/>
  <c r="U230" i="1"/>
  <c r="U329" i="1"/>
  <c r="T427" i="1"/>
  <c r="S500" i="1"/>
  <c r="S499" i="1" s="1"/>
  <c r="Q34" i="1"/>
  <c r="V233" i="1"/>
  <c r="V232" i="1" s="1"/>
  <c r="R397" i="1"/>
  <c r="U485" i="1"/>
  <c r="N487" i="1"/>
  <c r="AD487" i="1" s="1"/>
  <c r="AE487" i="1" s="1"/>
  <c r="AF487" i="1" s="1"/>
  <c r="N432" i="1"/>
  <c r="AD432" i="1" s="1"/>
  <c r="AE432" i="1" s="1"/>
  <c r="AF432" i="1" s="1"/>
  <c r="R432" i="1" s="1"/>
  <c r="AD433" i="1"/>
  <c r="AE433" i="1" s="1"/>
  <c r="AF433" i="1" s="1"/>
  <c r="R433" i="1" s="1"/>
  <c r="Q37" i="1"/>
  <c r="R37" i="1"/>
  <c r="R243" i="1"/>
  <c r="Q243" i="1"/>
  <c r="R459" i="1"/>
  <c r="Q459" i="1"/>
  <c r="S33" i="1"/>
  <c r="U34" i="1"/>
  <c r="R400" i="1"/>
  <c r="Q400" i="1"/>
  <c r="R370" i="1"/>
  <c r="Q370" i="1"/>
  <c r="S26" i="1"/>
  <c r="T26" i="1" s="1"/>
  <c r="T52" i="1"/>
  <c r="N56" i="1"/>
  <c r="AD56" i="1" s="1"/>
  <c r="AE56" i="1" s="1"/>
  <c r="AF56" i="1" s="1"/>
  <c r="Q56" i="1" s="1"/>
  <c r="V152" i="1"/>
  <c r="V146" i="1" s="1"/>
  <c r="V145" i="1" s="1"/>
  <c r="U159" i="1"/>
  <c r="AD211" i="1"/>
  <c r="AE211" i="1" s="1"/>
  <c r="AF211" i="1" s="1"/>
  <c r="Q211" i="1" s="1"/>
  <c r="U261" i="1"/>
  <c r="AD277" i="1"/>
  <c r="AE277" i="1" s="1"/>
  <c r="AF277" i="1" s="1"/>
  <c r="R277" i="1" s="1"/>
  <c r="U324" i="1"/>
  <c r="R347" i="1"/>
  <c r="V406" i="1"/>
  <c r="V405" i="1" s="1"/>
  <c r="V404" i="1" s="1"/>
  <c r="V403" i="1" s="1"/>
  <c r="U434" i="1"/>
  <c r="Q38" i="1"/>
  <c r="R35" i="1"/>
  <c r="U27" i="1"/>
  <c r="AD33" i="1"/>
  <c r="AE33" i="1" s="1"/>
  <c r="AF33" i="1" s="1"/>
  <c r="T124" i="1"/>
  <c r="T123" i="1" s="1"/>
  <c r="T122" i="1" s="1"/>
  <c r="T121" i="1" s="1"/>
  <c r="T120" i="1" s="1"/>
  <c r="T119" i="1" s="1"/>
  <c r="T112" i="1" s="1"/>
  <c r="V194" i="1"/>
  <c r="V193" i="1" s="1"/>
  <c r="V192" i="1" s="1"/>
  <c r="AD266" i="1"/>
  <c r="AE266" i="1" s="1"/>
  <c r="AF266" i="1" s="1"/>
  <c r="Q266" i="1" s="1"/>
  <c r="Q278" i="1"/>
  <c r="R350" i="1"/>
  <c r="R417" i="1"/>
  <c r="AD434" i="1"/>
  <c r="AE434" i="1" s="1"/>
  <c r="AF434" i="1" s="1"/>
  <c r="R434" i="1" s="1"/>
  <c r="AD437" i="1"/>
  <c r="AE437" i="1" s="1"/>
  <c r="AF437" i="1" s="1"/>
  <c r="V445" i="1"/>
  <c r="V444" i="1" s="1"/>
  <c r="V443" i="1" s="1"/>
  <c r="T508" i="1"/>
  <c r="V37" i="1"/>
  <c r="V34" i="1" s="1"/>
  <c r="V33" i="1" s="1"/>
  <c r="V32" i="1" s="1"/>
  <c r="AD27" i="1"/>
  <c r="AE27" i="1" s="1"/>
  <c r="AF27" i="1" s="1"/>
  <c r="R27" i="1" s="1"/>
  <c r="U57" i="1"/>
  <c r="T137" i="1"/>
  <c r="T141" i="1"/>
  <c r="T140" i="1" s="1"/>
  <c r="T139" i="1" s="1"/>
  <c r="U171" i="1"/>
  <c r="AD181" i="1"/>
  <c r="AE181" i="1" s="1"/>
  <c r="AF181" i="1" s="1"/>
  <c r="Q181" i="1" s="1"/>
  <c r="S226" i="1"/>
  <c r="U226" i="1" s="1"/>
  <c r="V294" i="1"/>
  <c r="V293" i="1" s="1"/>
  <c r="V292" i="1" s="1"/>
  <c r="V316" i="1"/>
  <c r="V315" i="1" s="1"/>
  <c r="V314" i="1" s="1"/>
  <c r="AD445" i="1"/>
  <c r="AE445" i="1" s="1"/>
  <c r="AF445" i="1" s="1"/>
  <c r="U508" i="1"/>
  <c r="U511" i="1"/>
  <c r="R39" i="1"/>
  <c r="U37" i="1"/>
  <c r="T27" i="1"/>
  <c r="T30" i="1"/>
  <c r="T57" i="1"/>
  <c r="T56" i="1" s="1"/>
  <c r="T55" i="1" s="1"/>
  <c r="N193" i="1"/>
  <c r="N192" i="1" s="1"/>
  <c r="T233" i="1"/>
  <c r="T232" i="1" s="1"/>
  <c r="V249" i="1"/>
  <c r="N311" i="1"/>
  <c r="AD311" i="1" s="1"/>
  <c r="AE311" i="1" s="1"/>
  <c r="AF311" i="1" s="1"/>
  <c r="V362" i="1"/>
  <c r="V361" i="1" s="1"/>
  <c r="V360" i="1" s="1"/>
  <c r="R446" i="1"/>
  <c r="T37" i="1"/>
  <c r="T34" i="1" s="1"/>
  <c r="T33" i="1" s="1"/>
  <c r="T32" i="1" s="1"/>
  <c r="R36" i="1"/>
  <c r="AD508" i="1"/>
  <c r="AE508" i="1" s="1"/>
  <c r="AF508" i="1" s="1"/>
  <c r="Q508" i="1" s="1"/>
  <c r="R40" i="1"/>
  <c r="S70" i="1"/>
  <c r="S69" i="1" s="1"/>
  <c r="S68" i="1" s="1"/>
  <c r="V254" i="1"/>
  <c r="V253" i="1" s="1"/>
  <c r="V246" i="1" s="1"/>
  <c r="S409" i="1"/>
  <c r="S408" i="1" s="1"/>
  <c r="U422" i="1"/>
  <c r="Q45" i="1"/>
  <c r="R45" i="1"/>
  <c r="V104" i="1"/>
  <c r="Q48" i="1"/>
  <c r="R48" i="1"/>
  <c r="Q287" i="1"/>
  <c r="R287" i="1"/>
  <c r="Q318" i="1"/>
  <c r="R318" i="1"/>
  <c r="Q381" i="1"/>
  <c r="R381" i="1"/>
  <c r="R51" i="1"/>
  <c r="AD82" i="1"/>
  <c r="AE82" i="1" s="1"/>
  <c r="AF82" i="1" s="1"/>
  <c r="R82" i="1" s="1"/>
  <c r="N81" i="1"/>
  <c r="N80" i="1" s="1"/>
  <c r="R114" i="1"/>
  <c r="Q114" i="1"/>
  <c r="Q132" i="1"/>
  <c r="R132" i="1"/>
  <c r="R460" i="1"/>
  <c r="Q460" i="1"/>
  <c r="Q462" i="1"/>
  <c r="R462" i="1"/>
  <c r="R227" i="1"/>
  <c r="Q227" i="1"/>
  <c r="R276" i="1"/>
  <c r="Q276" i="1"/>
  <c r="Q62" i="1"/>
  <c r="R62" i="1"/>
  <c r="U426" i="1"/>
  <c r="T426" i="1"/>
  <c r="R75" i="1"/>
  <c r="Q75" i="1"/>
  <c r="Q208" i="1"/>
  <c r="R208" i="1"/>
  <c r="Q317" i="1"/>
  <c r="R317" i="1"/>
  <c r="R349" i="1"/>
  <c r="Q349" i="1"/>
  <c r="Q382" i="1"/>
  <c r="R382" i="1"/>
  <c r="AD444" i="1"/>
  <c r="AE444" i="1" s="1"/>
  <c r="AF444" i="1" s="1"/>
  <c r="R444" i="1" s="1"/>
  <c r="N443" i="1"/>
  <c r="AD443" i="1" s="1"/>
  <c r="AE443" i="1" s="1"/>
  <c r="AF443" i="1" s="1"/>
  <c r="R482" i="1"/>
  <c r="Q482" i="1"/>
  <c r="R253" i="1"/>
  <c r="Q253" i="1"/>
  <c r="Q321" i="1"/>
  <c r="R321" i="1"/>
  <c r="R396" i="1"/>
  <c r="Q396" i="1"/>
  <c r="R461" i="1"/>
  <c r="Q461" i="1"/>
  <c r="Q61" i="1"/>
  <c r="AD83" i="1"/>
  <c r="AE83" i="1" s="1"/>
  <c r="AF83" i="1" s="1"/>
  <c r="Q83" i="1" s="1"/>
  <c r="R149" i="1"/>
  <c r="N158" i="1"/>
  <c r="AD158" i="1" s="1"/>
  <c r="AE158" i="1" s="1"/>
  <c r="AF158" i="1" s="1"/>
  <c r="Q158" i="1" s="1"/>
  <c r="S170" i="1"/>
  <c r="S169" i="1" s="1"/>
  <c r="R212" i="1"/>
  <c r="N225" i="1"/>
  <c r="AD225" i="1" s="1"/>
  <c r="AE225" i="1" s="1"/>
  <c r="AF225" i="1" s="1"/>
  <c r="T261" i="1"/>
  <c r="U263" i="1"/>
  <c r="AD271" i="1"/>
  <c r="AE271" i="1" s="1"/>
  <c r="AF271" i="1" s="1"/>
  <c r="V312" i="1"/>
  <c r="U341" i="1"/>
  <c r="Q357" i="1"/>
  <c r="T386" i="1"/>
  <c r="U427" i="1"/>
  <c r="T430" i="1"/>
  <c r="Q451" i="1"/>
  <c r="R491" i="1"/>
  <c r="R43" i="1"/>
  <c r="U109" i="1"/>
  <c r="N140" i="1"/>
  <c r="N139" i="1" s="1"/>
  <c r="AD139" i="1" s="1"/>
  <c r="AE139" i="1" s="1"/>
  <c r="AF139" i="1" s="1"/>
  <c r="Q201" i="1"/>
  <c r="T208" i="1"/>
  <c r="T227" i="1"/>
  <c r="T226" i="1" s="1"/>
  <c r="T225" i="1" s="1"/>
  <c r="Q242" i="1"/>
  <c r="R264" i="1"/>
  <c r="T329" i="1"/>
  <c r="T341" i="1"/>
  <c r="Q353" i="1"/>
  <c r="Q391" i="1"/>
  <c r="N463" i="1"/>
  <c r="AD463" i="1" s="1"/>
  <c r="AE463" i="1" s="1"/>
  <c r="AF463" i="1" s="1"/>
  <c r="R463" i="1" s="1"/>
  <c r="AD464" i="1"/>
  <c r="AE464" i="1" s="1"/>
  <c r="AF464" i="1" s="1"/>
  <c r="R464" i="1" s="1"/>
  <c r="Q493" i="1"/>
  <c r="R63" i="1"/>
  <c r="AD70" i="1"/>
  <c r="AE70" i="1" s="1"/>
  <c r="AF70" i="1" s="1"/>
  <c r="U88" i="1"/>
  <c r="N123" i="1"/>
  <c r="U123" i="1" s="1"/>
  <c r="U137" i="1"/>
  <c r="U156" i="1"/>
  <c r="U208" i="1"/>
  <c r="N348" i="1"/>
  <c r="AD348" i="1" s="1"/>
  <c r="AE348" i="1" s="1"/>
  <c r="AF348" i="1" s="1"/>
  <c r="U366" i="1"/>
  <c r="R371" i="1"/>
  <c r="R379" i="1"/>
  <c r="U393" i="1"/>
  <c r="AD422" i="1"/>
  <c r="AE422" i="1" s="1"/>
  <c r="AF422" i="1" s="1"/>
  <c r="Q422" i="1" s="1"/>
  <c r="AD430" i="1"/>
  <c r="AE430" i="1" s="1"/>
  <c r="AF430" i="1" s="1"/>
  <c r="R430" i="1" s="1"/>
  <c r="T434" i="1"/>
  <c r="T445" i="1"/>
  <c r="Q481" i="1"/>
  <c r="Q489" i="1"/>
  <c r="N50" i="1"/>
  <c r="AD50" i="1" s="1"/>
  <c r="AE50" i="1" s="1"/>
  <c r="AF50" i="1" s="1"/>
  <c r="Q50" i="1" s="1"/>
  <c r="U52" i="1"/>
  <c r="N136" i="1"/>
  <c r="U136" i="1" s="1"/>
  <c r="Q165" i="1"/>
  <c r="N207" i="1"/>
  <c r="R226" i="1"/>
  <c r="R282" i="1"/>
  <c r="N293" i="1"/>
  <c r="T293" i="1" s="1"/>
  <c r="N323" i="1"/>
  <c r="AD323" i="1" s="1"/>
  <c r="AE323" i="1" s="1"/>
  <c r="AF323" i="1" s="1"/>
  <c r="AD329" i="1"/>
  <c r="AE329" i="1" s="1"/>
  <c r="AF329" i="1" s="1"/>
  <c r="Q329" i="1" s="1"/>
  <c r="N340" i="1"/>
  <c r="AD340" i="1" s="1"/>
  <c r="AE340" i="1" s="1"/>
  <c r="AF340" i="1" s="1"/>
  <c r="R340" i="1" s="1"/>
  <c r="S444" i="1"/>
  <c r="S443" i="1" s="1"/>
  <c r="U445" i="1"/>
  <c r="N477" i="1"/>
  <c r="AD477" i="1" s="1"/>
  <c r="AE477" i="1" s="1"/>
  <c r="AF477" i="1" s="1"/>
  <c r="R477" i="1" s="1"/>
  <c r="N484" i="1"/>
  <c r="AD484" i="1" s="1"/>
  <c r="AE484" i="1" s="1"/>
  <c r="AF484" i="1" s="1"/>
  <c r="R484" i="1" s="1"/>
  <c r="AD156" i="1"/>
  <c r="AE156" i="1" s="1"/>
  <c r="AF156" i="1" s="1"/>
  <c r="V258" i="1"/>
  <c r="Q356" i="1"/>
  <c r="T418" i="1"/>
  <c r="U429" i="1"/>
  <c r="S510" i="1"/>
  <c r="S56" i="1"/>
  <c r="S55" i="1" s="1"/>
  <c r="S93" i="1"/>
  <c r="U254" i="1"/>
  <c r="N328" i="1"/>
  <c r="T328" i="1" s="1"/>
  <c r="T433" i="1"/>
  <c r="N456" i="1"/>
  <c r="U155" i="1"/>
  <c r="U194" i="1"/>
  <c r="U193" i="1" s="1"/>
  <c r="U192" i="1" s="1"/>
  <c r="U191" i="1" s="1"/>
  <c r="U184" i="1" s="1"/>
  <c r="T254" i="1"/>
  <c r="Q294" i="1"/>
  <c r="N392" i="1"/>
  <c r="AD392" i="1" s="1"/>
  <c r="AE392" i="1" s="1"/>
  <c r="AF392" i="1" s="1"/>
  <c r="U406" i="1"/>
  <c r="U433" i="1"/>
  <c r="T437" i="1"/>
  <c r="U30" i="1"/>
  <c r="V27" i="1"/>
  <c r="V26" i="1" s="1"/>
  <c r="V25" i="1" s="1"/>
  <c r="R28" i="1"/>
  <c r="Q28" i="1"/>
  <c r="R26" i="1"/>
  <c r="R18" i="1"/>
  <c r="Q18" i="1"/>
  <c r="R20" i="1"/>
  <c r="Q20" i="1"/>
  <c r="R22" i="1"/>
  <c r="Q22" i="1"/>
  <c r="Q58" i="1"/>
  <c r="R58" i="1"/>
  <c r="R29" i="1"/>
  <c r="Q29" i="1"/>
  <c r="R31" i="1"/>
  <c r="Q31" i="1"/>
  <c r="R53" i="1"/>
  <c r="Q53" i="1"/>
  <c r="R19" i="1"/>
  <c r="Q19" i="1"/>
  <c r="R21" i="1"/>
  <c r="Q21" i="1"/>
  <c r="R23" i="1"/>
  <c r="Q23" i="1"/>
  <c r="Q65" i="1"/>
  <c r="R65" i="1"/>
  <c r="R47" i="1"/>
  <c r="Q47" i="1"/>
  <c r="R68" i="1"/>
  <c r="Q68" i="1"/>
  <c r="R95" i="1"/>
  <c r="Q95" i="1"/>
  <c r="R155" i="1"/>
  <c r="Q155" i="1"/>
  <c r="R57" i="1"/>
  <c r="Q57" i="1"/>
  <c r="S25" i="1"/>
  <c r="Q52" i="1"/>
  <c r="N67" i="1"/>
  <c r="R79" i="1"/>
  <c r="R85" i="1"/>
  <c r="Q85" i="1"/>
  <c r="R87" i="1"/>
  <c r="Q87" i="1"/>
  <c r="T106" i="1"/>
  <c r="U106" i="1"/>
  <c r="S105" i="1"/>
  <c r="R110" i="1"/>
  <c r="R116" i="1"/>
  <c r="Q116" i="1"/>
  <c r="Q131" i="1"/>
  <c r="R175" i="1"/>
  <c r="Q175" i="1"/>
  <c r="R190" i="1"/>
  <c r="Q190" i="1"/>
  <c r="R59" i="1"/>
  <c r="Q71" i="1"/>
  <c r="R88" i="1"/>
  <c r="R99" i="1"/>
  <c r="Q99" i="1"/>
  <c r="Q117" i="1"/>
  <c r="S135" i="1"/>
  <c r="R137" i="1"/>
  <c r="Q137" i="1"/>
  <c r="AD30" i="1"/>
  <c r="AE30" i="1" s="1"/>
  <c r="AF30" i="1" s="1"/>
  <c r="AD69" i="1"/>
  <c r="AE69" i="1" s="1"/>
  <c r="AF69" i="1" s="1"/>
  <c r="R77" i="1"/>
  <c r="Q77" i="1"/>
  <c r="R97" i="1"/>
  <c r="Q97" i="1"/>
  <c r="Q100" i="1"/>
  <c r="R106" i="1"/>
  <c r="Q106" i="1"/>
  <c r="R109" i="1"/>
  <c r="Q126" i="1"/>
  <c r="R126" i="1"/>
  <c r="R150" i="1"/>
  <c r="Q150" i="1"/>
  <c r="R167" i="1"/>
  <c r="Q167" i="1"/>
  <c r="R46" i="1"/>
  <c r="Q46" i="1"/>
  <c r="Q64" i="1"/>
  <c r="R76" i="1"/>
  <c r="Q78" i="1"/>
  <c r="Q94" i="1"/>
  <c r="Q113" i="1"/>
  <c r="R113" i="1"/>
  <c r="R129" i="1"/>
  <c r="Q129" i="1"/>
  <c r="R152" i="1"/>
  <c r="Q152" i="1"/>
  <c r="T51" i="1"/>
  <c r="R84" i="1"/>
  <c r="Q84" i="1"/>
  <c r="R86" i="1"/>
  <c r="Q86" i="1"/>
  <c r="S121" i="1"/>
  <c r="R128" i="1"/>
  <c r="R130" i="1"/>
  <c r="R147" i="1"/>
  <c r="Q147" i="1"/>
  <c r="R171" i="1"/>
  <c r="Q171" i="1"/>
  <c r="Q199" i="1"/>
  <c r="R199" i="1"/>
  <c r="AD32" i="1"/>
  <c r="AE32" i="1" s="1"/>
  <c r="AF32" i="1" s="1"/>
  <c r="S50" i="1"/>
  <c r="R74" i="1"/>
  <c r="Q74" i="1"/>
  <c r="U87" i="1"/>
  <c r="T87" i="1"/>
  <c r="T83" i="1" s="1"/>
  <c r="T82" i="1" s="1"/>
  <c r="T81" i="1" s="1"/>
  <c r="T80" i="1" s="1"/>
  <c r="S83" i="1"/>
  <c r="R107" i="1"/>
  <c r="Q107" i="1"/>
  <c r="Q125" i="1"/>
  <c r="R125" i="1"/>
  <c r="R138" i="1"/>
  <c r="Q138" i="1"/>
  <c r="Q143" i="1"/>
  <c r="R143" i="1"/>
  <c r="Q176" i="1"/>
  <c r="R176" i="1"/>
  <c r="Q44" i="1"/>
  <c r="R98" i="1"/>
  <c r="Q98" i="1"/>
  <c r="R102" i="1"/>
  <c r="Q102" i="1"/>
  <c r="R66" i="1"/>
  <c r="Q66" i="1"/>
  <c r="R101" i="1"/>
  <c r="R124" i="1"/>
  <c r="Q124" i="1"/>
  <c r="Q182" i="1"/>
  <c r="R182" i="1"/>
  <c r="R200" i="1"/>
  <c r="Q200" i="1"/>
  <c r="R202" i="1"/>
  <c r="Q202" i="1"/>
  <c r="R218" i="1"/>
  <c r="Q218" i="1"/>
  <c r="Q240" i="1"/>
  <c r="R240" i="1"/>
  <c r="V252" i="1"/>
  <c r="V88" i="1"/>
  <c r="V83" i="1" s="1"/>
  <c r="V82" i="1" s="1"/>
  <c r="V81" i="1" s="1"/>
  <c r="N105" i="1"/>
  <c r="R153" i="1"/>
  <c r="R209" i="1"/>
  <c r="Q209" i="1"/>
  <c r="R231" i="1"/>
  <c r="Q231" i="1"/>
  <c r="U147" i="1"/>
  <c r="S146" i="1"/>
  <c r="R164" i="1"/>
  <c r="Q164" i="1"/>
  <c r="R194" i="1"/>
  <c r="Q194" i="1"/>
  <c r="R210" i="1"/>
  <c r="Q210" i="1"/>
  <c r="R272" i="1"/>
  <c r="Q272" i="1"/>
  <c r="Q277" i="1"/>
  <c r="R285" i="1"/>
  <c r="Q285" i="1"/>
  <c r="R288" i="1"/>
  <c r="Q288" i="1"/>
  <c r="T94" i="1"/>
  <c r="U141" i="1"/>
  <c r="S140" i="1"/>
  <c r="R151" i="1"/>
  <c r="Q151" i="1"/>
  <c r="R158" i="1"/>
  <c r="Q166" i="1"/>
  <c r="R166" i="1"/>
  <c r="R196" i="1"/>
  <c r="Q196" i="1"/>
  <c r="R241" i="1"/>
  <c r="Q241" i="1"/>
  <c r="R265" i="1"/>
  <c r="Q265" i="1"/>
  <c r="Q160" i="1"/>
  <c r="R160" i="1"/>
  <c r="Q185" i="1"/>
  <c r="R185" i="1"/>
  <c r="R187" i="1"/>
  <c r="Q187" i="1"/>
  <c r="Q189" i="1"/>
  <c r="R189" i="1"/>
  <c r="Q203" i="1"/>
  <c r="R203" i="1"/>
  <c r="R228" i="1"/>
  <c r="Q228" i="1"/>
  <c r="R235" i="1"/>
  <c r="Q235" i="1"/>
  <c r="R239" i="1"/>
  <c r="Q239" i="1"/>
  <c r="S270" i="1"/>
  <c r="U271" i="1"/>
  <c r="T271" i="1"/>
  <c r="R256" i="1"/>
  <c r="Q256" i="1"/>
  <c r="R115" i="1"/>
  <c r="U124" i="1"/>
  <c r="R141" i="1"/>
  <c r="Q141" i="1"/>
  <c r="N146" i="1"/>
  <c r="R148" i="1"/>
  <c r="R159" i="1"/>
  <c r="U175" i="1"/>
  <c r="T175" i="1"/>
  <c r="S174" i="1"/>
  <c r="R220" i="1"/>
  <c r="Q220" i="1"/>
  <c r="T248" i="1"/>
  <c r="N247" i="1"/>
  <c r="N246" i="1" s="1"/>
  <c r="T246" i="1" s="1"/>
  <c r="R267" i="1"/>
  <c r="Q267" i="1"/>
  <c r="R118" i="1"/>
  <c r="R133" i="1"/>
  <c r="R142" i="1"/>
  <c r="R154" i="1"/>
  <c r="Q157" i="1"/>
  <c r="R162" i="1"/>
  <c r="Q163" i="1"/>
  <c r="R163" i="1"/>
  <c r="R172" i="1"/>
  <c r="Q172" i="1"/>
  <c r="R197" i="1"/>
  <c r="Q197" i="1"/>
  <c r="Q213" i="1"/>
  <c r="R234" i="1"/>
  <c r="Q234" i="1"/>
  <c r="R186" i="1"/>
  <c r="Q186" i="1"/>
  <c r="AD233" i="1"/>
  <c r="AE233" i="1" s="1"/>
  <c r="AF233" i="1" s="1"/>
  <c r="N232" i="1"/>
  <c r="AD232" i="1" s="1"/>
  <c r="AE232" i="1" s="1"/>
  <c r="AF232" i="1" s="1"/>
  <c r="AD259" i="1"/>
  <c r="AE259" i="1" s="1"/>
  <c r="AF259" i="1" s="1"/>
  <c r="N258" i="1"/>
  <c r="T259" i="1"/>
  <c r="R274" i="1"/>
  <c r="Q274" i="1"/>
  <c r="Q289" i="1"/>
  <c r="R305" i="1"/>
  <c r="Q305" i="1"/>
  <c r="Q320" i="1"/>
  <c r="R320" i="1"/>
  <c r="Q333" i="1"/>
  <c r="R333" i="1"/>
  <c r="N170" i="1"/>
  <c r="R262" i="1"/>
  <c r="T263" i="1"/>
  <c r="Q270" i="1"/>
  <c r="R275" i="1"/>
  <c r="AD293" i="1"/>
  <c r="AE293" i="1" s="1"/>
  <c r="AF293" i="1" s="1"/>
  <c r="R296" i="1"/>
  <c r="Q296" i="1"/>
  <c r="R362" i="1"/>
  <c r="Q362" i="1"/>
  <c r="R204" i="1"/>
  <c r="Q204" i="1"/>
  <c r="Q369" i="1"/>
  <c r="R369" i="1"/>
  <c r="R373" i="1"/>
  <c r="Q373" i="1"/>
  <c r="T171" i="1"/>
  <c r="AD180" i="1"/>
  <c r="AE180" i="1" s="1"/>
  <c r="AF180" i="1" s="1"/>
  <c r="N179" i="1"/>
  <c r="U181" i="1"/>
  <c r="T181" i="1"/>
  <c r="S180" i="1"/>
  <c r="U259" i="1"/>
  <c r="R306" i="1"/>
  <c r="Q306" i="1"/>
  <c r="R255" i="1"/>
  <c r="Q255" i="1"/>
  <c r="R260" i="1"/>
  <c r="Q260" i="1"/>
  <c r="R312" i="1"/>
  <c r="Q312" i="1"/>
  <c r="R313" i="1"/>
  <c r="Q313" i="1"/>
  <c r="R342" i="1"/>
  <c r="Q342" i="1"/>
  <c r="R344" i="1"/>
  <c r="Q344" i="1"/>
  <c r="R364" i="1"/>
  <c r="Q364" i="1"/>
  <c r="R412" i="1"/>
  <c r="Q412" i="1"/>
  <c r="Q188" i="1"/>
  <c r="Q195" i="1"/>
  <c r="S210" i="1"/>
  <c r="U210" i="1" s="1"/>
  <c r="U211" i="1"/>
  <c r="Q214" i="1"/>
  <c r="Q217" i="1"/>
  <c r="Q219" i="1"/>
  <c r="Q221" i="1"/>
  <c r="T249" i="1"/>
  <c r="S276" i="1"/>
  <c r="U277" i="1"/>
  <c r="T277" i="1"/>
  <c r="R302" i="1"/>
  <c r="Q302" i="1"/>
  <c r="Q304" i="1"/>
  <c r="R304" i="1"/>
  <c r="S327" i="1"/>
  <c r="S158" i="1"/>
  <c r="N174" i="1"/>
  <c r="AD230" i="1"/>
  <c r="AE230" i="1" s="1"/>
  <c r="AF230" i="1" s="1"/>
  <c r="N229" i="1"/>
  <c r="AD229" i="1" s="1"/>
  <c r="AE229" i="1" s="1"/>
  <c r="AF229" i="1" s="1"/>
  <c r="S258" i="1"/>
  <c r="S265" i="1"/>
  <c r="U265" i="1" s="1"/>
  <c r="U266" i="1"/>
  <c r="U274" i="1"/>
  <c r="T274" i="1"/>
  <c r="S273" i="1"/>
  <c r="Q298" i="1"/>
  <c r="R298" i="1"/>
  <c r="Q303" i="1"/>
  <c r="R436" i="1"/>
  <c r="Q436" i="1"/>
  <c r="S253" i="1"/>
  <c r="R281" i="1"/>
  <c r="R286" i="1"/>
  <c r="Q286" i="1"/>
  <c r="R295" i="1"/>
  <c r="Q295" i="1"/>
  <c r="Q332" i="1"/>
  <c r="R335" i="1"/>
  <c r="Q335" i="1"/>
  <c r="R355" i="1"/>
  <c r="Q355" i="1"/>
  <c r="R366" i="1"/>
  <c r="Q366" i="1"/>
  <c r="R398" i="1"/>
  <c r="Q398" i="1"/>
  <c r="R406" i="1"/>
  <c r="Q406" i="1"/>
  <c r="Q449" i="1"/>
  <c r="R449" i="1"/>
  <c r="R480" i="1"/>
  <c r="Q480" i="1"/>
  <c r="R363" i="1"/>
  <c r="Q363" i="1"/>
  <c r="R411" i="1"/>
  <c r="Q411" i="1"/>
  <c r="R414" i="1"/>
  <c r="Q414" i="1"/>
  <c r="R429" i="1"/>
  <c r="Q429" i="1"/>
  <c r="S310" i="1"/>
  <c r="Q380" i="1"/>
  <c r="R380" i="1"/>
  <c r="R399" i="1"/>
  <c r="Q399" i="1"/>
  <c r="R334" i="1"/>
  <c r="Q334" i="1"/>
  <c r="R336" i="1"/>
  <c r="Q336" i="1"/>
  <c r="R341" i="1"/>
  <c r="Q341" i="1"/>
  <c r="R343" i="1"/>
  <c r="Q343" i="1"/>
  <c r="AD346" i="1"/>
  <c r="AE346" i="1" s="1"/>
  <c r="AF346" i="1" s="1"/>
  <c r="N345" i="1"/>
  <c r="R372" i="1"/>
  <c r="Q372" i="1"/>
  <c r="R389" i="1"/>
  <c r="Q389" i="1"/>
  <c r="R413" i="1"/>
  <c r="Q413" i="1"/>
  <c r="R437" i="1"/>
  <c r="Q437" i="1"/>
  <c r="Q452" i="1"/>
  <c r="R452" i="1"/>
  <c r="S292" i="1"/>
  <c r="U293" i="1"/>
  <c r="AD316" i="1"/>
  <c r="AE316" i="1" s="1"/>
  <c r="AF316" i="1" s="1"/>
  <c r="N315" i="1"/>
  <c r="R319" i="1"/>
  <c r="S345" i="1"/>
  <c r="U346" i="1"/>
  <c r="T346" i="1"/>
  <c r="Q354" i="1"/>
  <c r="R354" i="1"/>
  <c r="R387" i="1"/>
  <c r="Q387" i="1"/>
  <c r="R435" i="1"/>
  <c r="Q435" i="1"/>
  <c r="S315" i="1"/>
  <c r="U316" i="1"/>
  <c r="T316" i="1"/>
  <c r="R330" i="1"/>
  <c r="Q330" i="1"/>
  <c r="R378" i="1"/>
  <c r="Q378" i="1"/>
  <c r="AD386" i="1"/>
  <c r="AE386" i="1" s="1"/>
  <c r="AF386" i="1" s="1"/>
  <c r="N385" i="1"/>
  <c r="U385" i="1" s="1"/>
  <c r="U386" i="1"/>
  <c r="R388" i="1"/>
  <c r="Q388" i="1"/>
  <c r="U349" i="1"/>
  <c r="T349" i="1"/>
  <c r="S376" i="1"/>
  <c r="Q423" i="1"/>
  <c r="R442" i="1"/>
  <c r="R367" i="1"/>
  <c r="T378" i="1"/>
  <c r="AD419" i="1"/>
  <c r="AE419" i="1" s="1"/>
  <c r="AF419" i="1" s="1"/>
  <c r="T419" i="1"/>
  <c r="Q457" i="1"/>
  <c r="R457" i="1"/>
  <c r="R505" i="1"/>
  <c r="Q505" i="1"/>
  <c r="R507" i="1"/>
  <c r="Q507" i="1"/>
  <c r="T294" i="1"/>
  <c r="T312" i="1"/>
  <c r="U378" i="1"/>
  <c r="S456" i="1"/>
  <c r="T457" i="1"/>
  <c r="U457" i="1"/>
  <c r="U294" i="1"/>
  <c r="U312" i="1"/>
  <c r="U388" i="1"/>
  <c r="AD418" i="1"/>
  <c r="AE418" i="1" s="1"/>
  <c r="AF418" i="1" s="1"/>
  <c r="U418" i="1"/>
  <c r="R431" i="1"/>
  <c r="Q431" i="1"/>
  <c r="R471" i="1"/>
  <c r="Q471" i="1"/>
  <c r="R473" i="1"/>
  <c r="Q473" i="1"/>
  <c r="Q478" i="1"/>
  <c r="R478" i="1"/>
  <c r="AD410" i="1"/>
  <c r="AE410" i="1" s="1"/>
  <c r="AF410" i="1" s="1"/>
  <c r="N409" i="1"/>
  <c r="U410" i="1"/>
  <c r="Q420" i="1"/>
  <c r="N421" i="1"/>
  <c r="AD421" i="1" s="1"/>
  <c r="AE421" i="1" s="1"/>
  <c r="AF421" i="1" s="1"/>
  <c r="Q433" i="1"/>
  <c r="Q469" i="1"/>
  <c r="R469" i="1"/>
  <c r="R472" i="1"/>
  <c r="R487" i="1"/>
  <c r="Q487" i="1"/>
  <c r="S352" i="1"/>
  <c r="N361" i="1"/>
  <c r="U361" i="1" s="1"/>
  <c r="U362" i="1"/>
  <c r="T362" i="1"/>
  <c r="R407" i="1"/>
  <c r="Q407" i="1"/>
  <c r="Q438" i="1"/>
  <c r="R438" i="1"/>
  <c r="R458" i="1"/>
  <c r="Q458" i="1"/>
  <c r="R465" i="1"/>
  <c r="Q465" i="1"/>
  <c r="V441" i="1"/>
  <c r="V440" i="1" s="1"/>
  <c r="V439" i="1" s="1"/>
  <c r="N440" i="1"/>
  <c r="T440" i="1" s="1"/>
  <c r="S478" i="1"/>
  <c r="R492" i="1"/>
  <c r="Q492" i="1"/>
  <c r="R503" i="1"/>
  <c r="Q503" i="1"/>
  <c r="R508" i="1"/>
  <c r="N365" i="1"/>
  <c r="N377" i="1"/>
  <c r="T377" i="1" s="1"/>
  <c r="S405" i="1"/>
  <c r="T441" i="1"/>
  <c r="R502" i="1"/>
  <c r="Q502" i="1"/>
  <c r="U419" i="1"/>
  <c r="V434" i="1"/>
  <c r="V433" i="1" s="1"/>
  <c r="V432" i="1" s="1"/>
  <c r="U441" i="1"/>
  <c r="Q450" i="1"/>
  <c r="R495" i="1"/>
  <c r="Q495" i="1"/>
  <c r="U507" i="1"/>
  <c r="T507" i="1"/>
  <c r="R509" i="1"/>
  <c r="Q509" i="1"/>
  <c r="AD441" i="1"/>
  <c r="AE441" i="1" s="1"/>
  <c r="AF441" i="1" s="1"/>
  <c r="R470" i="1"/>
  <c r="Q470" i="1"/>
  <c r="R494" i="1"/>
  <c r="R504" i="1"/>
  <c r="Q504" i="1"/>
  <c r="T388" i="1"/>
  <c r="T390" i="1"/>
  <c r="T406" i="1"/>
  <c r="T429" i="1"/>
  <c r="S436" i="1"/>
  <c r="U437" i="1"/>
  <c r="Q479" i="1"/>
  <c r="Q483" i="1"/>
  <c r="T484" i="1"/>
  <c r="T487" i="1"/>
  <c r="R501" i="1"/>
  <c r="Q501" i="1"/>
  <c r="U430" i="1"/>
  <c r="Q486" i="1"/>
  <c r="Q500" i="1"/>
  <c r="R500" i="1"/>
  <c r="R506" i="1"/>
  <c r="Q506" i="1"/>
  <c r="Q511" i="1"/>
  <c r="R511" i="1"/>
  <c r="R512" i="1"/>
  <c r="Q512" i="1"/>
  <c r="AD485" i="1"/>
  <c r="AE485" i="1" s="1"/>
  <c r="AF485" i="1" s="1"/>
  <c r="T488" i="1"/>
  <c r="N499" i="1"/>
  <c r="N510" i="1"/>
  <c r="AD510" i="1" s="1"/>
  <c r="AE510" i="1" s="1"/>
  <c r="AF510" i="1" s="1"/>
  <c r="U311" i="1" l="1"/>
  <c r="N92" i="1"/>
  <c r="AD92" i="1" s="1"/>
  <c r="AE92" i="1" s="1"/>
  <c r="AF92" i="1" s="1"/>
  <c r="U51" i="1"/>
  <c r="T93" i="1"/>
  <c r="U323" i="1"/>
  <c r="Q279" i="1"/>
  <c r="U158" i="1"/>
  <c r="AD280" i="1"/>
  <c r="AE280" i="1" s="1"/>
  <c r="AF280" i="1" s="1"/>
  <c r="AD193" i="1"/>
  <c r="AE193" i="1" s="1"/>
  <c r="AF193" i="1" s="1"/>
  <c r="R193" i="1" s="1"/>
  <c r="T146" i="1"/>
  <c r="T145" i="1" s="1"/>
  <c r="T144" i="1" s="1"/>
  <c r="R254" i="1"/>
  <c r="N404" i="1"/>
  <c r="R211" i="1"/>
  <c r="T500" i="1"/>
  <c r="U421" i="1"/>
  <c r="Q434" i="1"/>
  <c r="T361" i="1"/>
  <c r="S280" i="1"/>
  <c r="S279" i="1" s="1"/>
  <c r="T281" i="1"/>
  <c r="R50" i="1"/>
  <c r="U70" i="1"/>
  <c r="U69" i="1"/>
  <c r="Q432" i="1"/>
  <c r="U297" i="1"/>
  <c r="U348" i="1"/>
  <c r="N476" i="1"/>
  <c r="AD476" i="1" s="1"/>
  <c r="AE476" i="1" s="1"/>
  <c r="AF476" i="1" s="1"/>
  <c r="Q477" i="1"/>
  <c r="R56" i="1"/>
  <c r="U487" i="1"/>
  <c r="N292" i="1"/>
  <c r="AD292" i="1" s="1"/>
  <c r="AE292" i="1" s="1"/>
  <c r="AF292" i="1" s="1"/>
  <c r="U108" i="1"/>
  <c r="V311" i="1"/>
  <c r="V310" i="1" s="1"/>
  <c r="V309" i="1" s="1"/>
  <c r="U432" i="1"/>
  <c r="Q82" i="1"/>
  <c r="U26" i="1"/>
  <c r="Q297" i="1"/>
  <c r="U328" i="1"/>
  <c r="Q273" i="1"/>
  <c r="AD81" i="1"/>
  <c r="AE81" i="1" s="1"/>
  <c r="AF81" i="1" s="1"/>
  <c r="T444" i="1"/>
  <c r="T348" i="1"/>
  <c r="R422" i="1"/>
  <c r="N269" i="1"/>
  <c r="N268" i="1" s="1"/>
  <c r="R83" i="1"/>
  <c r="R266" i="1"/>
  <c r="S498" i="1"/>
  <c r="S497" i="1" s="1"/>
  <c r="R329" i="1"/>
  <c r="U56" i="1"/>
  <c r="N25" i="1"/>
  <c r="T25" i="1" s="1"/>
  <c r="T24" i="1" s="1"/>
  <c r="T17" i="1" s="1"/>
  <c r="T16" i="1" s="1"/>
  <c r="T432" i="1"/>
  <c r="U499" i="1"/>
  <c r="U500" i="1"/>
  <c r="Q463" i="1"/>
  <c r="T136" i="1"/>
  <c r="Q430" i="1"/>
  <c r="Q464" i="1"/>
  <c r="Q27" i="1"/>
  <c r="S67" i="1"/>
  <c r="S60" i="1" s="1"/>
  <c r="U68" i="1"/>
  <c r="Q33" i="1"/>
  <c r="R33" i="1"/>
  <c r="Q444" i="1"/>
  <c r="U340" i="1"/>
  <c r="T443" i="1"/>
  <c r="N310" i="1"/>
  <c r="N309" i="1" s="1"/>
  <c r="AD140" i="1"/>
  <c r="AE140" i="1" s="1"/>
  <c r="AF140" i="1" s="1"/>
  <c r="Q140" i="1" s="1"/>
  <c r="R181" i="1"/>
  <c r="T224" i="1"/>
  <c r="T223" i="1" s="1"/>
  <c r="T216" i="1" s="1"/>
  <c r="R445" i="1"/>
  <c r="Q445" i="1"/>
  <c r="Q484" i="1"/>
  <c r="T340" i="1"/>
  <c r="T311" i="1"/>
  <c r="Q340" i="1"/>
  <c r="N55" i="1"/>
  <c r="N49" i="1" s="1"/>
  <c r="U93" i="1"/>
  <c r="S225" i="1"/>
  <c r="S32" i="1"/>
  <c r="U32" i="1" s="1"/>
  <c r="U33" i="1"/>
  <c r="Q32" i="1"/>
  <c r="R32" i="1"/>
  <c r="N206" i="1"/>
  <c r="AD207" i="1"/>
  <c r="AE207" i="1" s="1"/>
  <c r="AF207" i="1" s="1"/>
  <c r="R443" i="1"/>
  <c r="Q443" i="1"/>
  <c r="U444" i="1"/>
  <c r="U443" i="1"/>
  <c r="S92" i="1"/>
  <c r="S91" i="1" s="1"/>
  <c r="Q348" i="1"/>
  <c r="R348" i="1"/>
  <c r="U232" i="1"/>
  <c r="AD123" i="1"/>
  <c r="AE123" i="1" s="1"/>
  <c r="AF123" i="1" s="1"/>
  <c r="AD136" i="1"/>
  <c r="AE136" i="1" s="1"/>
  <c r="AF136" i="1" s="1"/>
  <c r="N135" i="1"/>
  <c r="AD135" i="1" s="1"/>
  <c r="AE135" i="1" s="1"/>
  <c r="AF135" i="1" s="1"/>
  <c r="R135" i="1" s="1"/>
  <c r="U392" i="1"/>
  <c r="N122" i="1"/>
  <c r="U122" i="1" s="1"/>
  <c r="AD456" i="1"/>
  <c r="AE456" i="1" s="1"/>
  <c r="AF456" i="1" s="1"/>
  <c r="N455" i="1"/>
  <c r="U484" i="1"/>
  <c r="R156" i="1"/>
  <c r="Q156" i="1"/>
  <c r="Q271" i="1"/>
  <c r="R271" i="1"/>
  <c r="T499" i="1"/>
  <c r="U463" i="1"/>
  <c r="S206" i="1"/>
  <c r="U206" i="1" s="1"/>
  <c r="S145" i="1"/>
  <c r="S144" i="1" s="1"/>
  <c r="AD328" i="1"/>
  <c r="AE328" i="1" s="1"/>
  <c r="AF328" i="1" s="1"/>
  <c r="N327" i="1"/>
  <c r="U327" i="1" s="1"/>
  <c r="U207" i="1"/>
  <c r="T247" i="1"/>
  <c r="U146" i="1"/>
  <c r="U145" i="1" s="1"/>
  <c r="U144" i="1" s="1"/>
  <c r="U510" i="1"/>
  <c r="Q70" i="1"/>
  <c r="R70" i="1"/>
  <c r="T207" i="1"/>
  <c r="T206" i="1" s="1"/>
  <c r="T205" i="1" s="1"/>
  <c r="T198" i="1" s="1"/>
  <c r="T183" i="1" s="1"/>
  <c r="R421" i="1"/>
  <c r="Q421" i="1"/>
  <c r="R418" i="1"/>
  <c r="Q418" i="1"/>
  <c r="R180" i="1"/>
  <c r="Q180" i="1"/>
  <c r="AD246" i="1"/>
  <c r="AE246" i="1" s="1"/>
  <c r="AF246" i="1" s="1"/>
  <c r="U246" i="1"/>
  <c r="R93" i="1"/>
  <c r="Q93" i="1"/>
  <c r="AD80" i="1"/>
  <c r="AE80" i="1" s="1"/>
  <c r="AF80" i="1" s="1"/>
  <c r="S120" i="1"/>
  <c r="S455" i="1"/>
  <c r="T456" i="1"/>
  <c r="U456" i="1"/>
  <c r="R293" i="1"/>
  <c r="Q293" i="1"/>
  <c r="U105" i="1"/>
  <c r="S104" i="1"/>
  <c r="T105" i="1"/>
  <c r="T104" i="1" s="1"/>
  <c r="T103" i="1" s="1"/>
  <c r="T96" i="1" s="1"/>
  <c r="R485" i="1"/>
  <c r="Q485" i="1"/>
  <c r="U405" i="1"/>
  <c r="T405" i="1"/>
  <c r="S404" i="1"/>
  <c r="AD385" i="1"/>
  <c r="AE385" i="1" s="1"/>
  <c r="AF385" i="1" s="1"/>
  <c r="T385" i="1"/>
  <c r="N173" i="1"/>
  <c r="AD173" i="1" s="1"/>
  <c r="AE173" i="1" s="1"/>
  <c r="AF173" i="1" s="1"/>
  <c r="AD174" i="1"/>
  <c r="AE174" i="1" s="1"/>
  <c r="AF174" i="1" s="1"/>
  <c r="U229" i="1"/>
  <c r="N252" i="1"/>
  <c r="AD252" i="1" s="1"/>
  <c r="AE252" i="1" s="1"/>
  <c r="AF252" i="1" s="1"/>
  <c r="AD258" i="1"/>
  <c r="AE258" i="1" s="1"/>
  <c r="AF258" i="1" s="1"/>
  <c r="AD146" i="1"/>
  <c r="AE146" i="1" s="1"/>
  <c r="AF146" i="1" s="1"/>
  <c r="N145" i="1"/>
  <c r="AD192" i="1"/>
  <c r="AE192" i="1" s="1"/>
  <c r="AF192" i="1" s="1"/>
  <c r="N191" i="1"/>
  <c r="S139" i="1"/>
  <c r="U139" i="1" s="1"/>
  <c r="U140" i="1"/>
  <c r="R81" i="1"/>
  <c r="Q81" i="1"/>
  <c r="S402" i="1"/>
  <c r="R316" i="1"/>
  <c r="Q316" i="1"/>
  <c r="AD179" i="1"/>
  <c r="AE179" i="1" s="1"/>
  <c r="AF179" i="1" s="1"/>
  <c r="N178" i="1"/>
  <c r="R441" i="1"/>
  <c r="Q441" i="1"/>
  <c r="AD377" i="1"/>
  <c r="AE377" i="1" s="1"/>
  <c r="AF377" i="1" s="1"/>
  <c r="U377" i="1"/>
  <c r="N376" i="1"/>
  <c r="T376" i="1" s="1"/>
  <c r="R386" i="1"/>
  <c r="Q386" i="1"/>
  <c r="T315" i="1"/>
  <c r="S314" i="1"/>
  <c r="U315" i="1"/>
  <c r="S291" i="1"/>
  <c r="U276" i="1"/>
  <c r="T276" i="1"/>
  <c r="R225" i="1"/>
  <c r="Q225" i="1"/>
  <c r="R259" i="1"/>
  <c r="Q259" i="1"/>
  <c r="S269" i="1"/>
  <c r="U270" i="1"/>
  <c r="T270" i="1"/>
  <c r="AD365" i="1"/>
  <c r="AE365" i="1" s="1"/>
  <c r="AF365" i="1" s="1"/>
  <c r="U365" i="1"/>
  <c r="AD409" i="1"/>
  <c r="AE409" i="1" s="1"/>
  <c r="AF409" i="1" s="1"/>
  <c r="N408" i="1"/>
  <c r="AD408" i="1" s="1"/>
  <c r="AE408" i="1" s="1"/>
  <c r="AF408" i="1" s="1"/>
  <c r="T409" i="1"/>
  <c r="T345" i="1"/>
  <c r="U345" i="1"/>
  <c r="S339" i="1"/>
  <c r="R311" i="1"/>
  <c r="Q311" i="1"/>
  <c r="U253" i="1"/>
  <c r="T253" i="1"/>
  <c r="S252" i="1"/>
  <c r="U258" i="1"/>
  <c r="T258" i="1"/>
  <c r="S326" i="1"/>
  <c r="Q232" i="1"/>
  <c r="R232" i="1"/>
  <c r="Q123" i="1"/>
  <c r="R123" i="1"/>
  <c r="R233" i="1"/>
  <c r="Q233" i="1"/>
  <c r="AD105" i="1"/>
  <c r="AE105" i="1" s="1"/>
  <c r="AF105" i="1" s="1"/>
  <c r="N104" i="1"/>
  <c r="AD67" i="1"/>
  <c r="AE67" i="1" s="1"/>
  <c r="AF67" i="1" s="1"/>
  <c r="N60" i="1"/>
  <c r="Q410" i="1"/>
  <c r="R410" i="1"/>
  <c r="Q229" i="1"/>
  <c r="R229" i="1"/>
  <c r="U180" i="1"/>
  <c r="T180" i="1"/>
  <c r="S179" i="1"/>
  <c r="S173" i="1"/>
  <c r="T174" i="1"/>
  <c r="U174" i="1"/>
  <c r="R69" i="1"/>
  <c r="Q69" i="1"/>
  <c r="AD499" i="1"/>
  <c r="AE499" i="1" s="1"/>
  <c r="AF499" i="1" s="1"/>
  <c r="N498" i="1"/>
  <c r="S477" i="1"/>
  <c r="T478" i="1"/>
  <c r="U478" i="1"/>
  <c r="R419" i="1"/>
  <c r="Q419" i="1"/>
  <c r="R405" i="1"/>
  <c r="Q405" i="1"/>
  <c r="AD345" i="1"/>
  <c r="AE345" i="1" s="1"/>
  <c r="AF345" i="1" s="1"/>
  <c r="N339" i="1"/>
  <c r="S309" i="1"/>
  <c r="R230" i="1"/>
  <c r="Q230" i="1"/>
  <c r="N224" i="1"/>
  <c r="S49" i="1"/>
  <c r="T50" i="1"/>
  <c r="U50" i="1"/>
  <c r="R30" i="1"/>
  <c r="Q30" i="1"/>
  <c r="R510" i="1"/>
  <c r="Q510" i="1"/>
  <c r="AD404" i="1"/>
  <c r="AE404" i="1" s="1"/>
  <c r="AF404" i="1" s="1"/>
  <c r="N403" i="1"/>
  <c r="T280" i="1"/>
  <c r="T436" i="1"/>
  <c r="U436" i="1"/>
  <c r="S425" i="1"/>
  <c r="N439" i="1"/>
  <c r="AD440" i="1"/>
  <c r="AE440" i="1" s="1"/>
  <c r="AF440" i="1" s="1"/>
  <c r="U440" i="1"/>
  <c r="AD361" i="1"/>
  <c r="AE361" i="1" s="1"/>
  <c r="AF361" i="1" s="1"/>
  <c r="N360" i="1"/>
  <c r="U409" i="1"/>
  <c r="S375" i="1"/>
  <c r="AD315" i="1"/>
  <c r="AE315" i="1" s="1"/>
  <c r="AF315" i="1" s="1"/>
  <c r="N314" i="1"/>
  <c r="AD314" i="1" s="1"/>
  <c r="AE314" i="1" s="1"/>
  <c r="AF314" i="1" s="1"/>
  <c r="R346" i="1"/>
  <c r="Q346" i="1"/>
  <c r="T273" i="1"/>
  <c r="U273" i="1"/>
  <c r="N169" i="1"/>
  <c r="AD170" i="1"/>
  <c r="AE170" i="1" s="1"/>
  <c r="AF170" i="1" s="1"/>
  <c r="U170" i="1"/>
  <c r="T170" i="1"/>
  <c r="Q139" i="1"/>
  <c r="R139" i="1"/>
  <c r="U83" i="1"/>
  <c r="S82" i="1"/>
  <c r="R108" i="1"/>
  <c r="Q108" i="1"/>
  <c r="U25" i="1" l="1"/>
  <c r="N24" i="1"/>
  <c r="N17" i="1" s="1"/>
  <c r="R280" i="1"/>
  <c r="Q280" i="1"/>
  <c r="N91" i="1"/>
  <c r="Q193" i="1"/>
  <c r="U280" i="1"/>
  <c r="N121" i="1"/>
  <c r="U121" i="1" s="1"/>
  <c r="AD25" i="1"/>
  <c r="AE25" i="1" s="1"/>
  <c r="AF25" i="1" s="1"/>
  <c r="R25" i="1" s="1"/>
  <c r="AD310" i="1"/>
  <c r="AE310" i="1" s="1"/>
  <c r="AF310" i="1" s="1"/>
  <c r="R310" i="1" s="1"/>
  <c r="N475" i="1"/>
  <c r="N468" i="1" s="1"/>
  <c r="T292" i="1"/>
  <c r="T291" i="1" s="1"/>
  <c r="T310" i="1"/>
  <c r="T327" i="1"/>
  <c r="N291" i="1"/>
  <c r="U291" i="1" s="1"/>
  <c r="T135" i="1"/>
  <c r="T134" i="1" s="1"/>
  <c r="T127" i="1" s="1"/>
  <c r="U292" i="1"/>
  <c r="R140" i="1"/>
  <c r="T498" i="1"/>
  <c r="AD55" i="1"/>
  <c r="AE55" i="1" s="1"/>
  <c r="AF55" i="1" s="1"/>
  <c r="Q55" i="1" s="1"/>
  <c r="AD269" i="1"/>
  <c r="AE269" i="1" s="1"/>
  <c r="AF269" i="1" s="1"/>
  <c r="R269" i="1" s="1"/>
  <c r="U55" i="1"/>
  <c r="U310" i="1"/>
  <c r="Q135" i="1"/>
  <c r="U135" i="1"/>
  <c r="T92" i="1"/>
  <c r="AD122" i="1"/>
  <c r="AE122" i="1" s="1"/>
  <c r="AF122" i="1" s="1"/>
  <c r="R122" i="1" s="1"/>
  <c r="U60" i="1"/>
  <c r="V67" i="1"/>
  <c r="U92" i="1"/>
  <c r="S205" i="1"/>
  <c r="S198" i="1" s="1"/>
  <c r="U376" i="1"/>
  <c r="N134" i="1"/>
  <c r="U67" i="1"/>
  <c r="U225" i="1"/>
  <c r="S224" i="1"/>
  <c r="S223" i="1" s="1"/>
  <c r="S216" i="1" s="1"/>
  <c r="AD327" i="1"/>
  <c r="AE327" i="1" s="1"/>
  <c r="AF327" i="1" s="1"/>
  <c r="N326" i="1"/>
  <c r="AD326" i="1" s="1"/>
  <c r="AE326" i="1" s="1"/>
  <c r="AF326" i="1" s="1"/>
  <c r="Q326" i="1" s="1"/>
  <c r="R136" i="1"/>
  <c r="Q136" i="1"/>
  <c r="R328" i="1"/>
  <c r="Q328" i="1"/>
  <c r="AD455" i="1"/>
  <c r="AE455" i="1" s="1"/>
  <c r="AF455" i="1" s="1"/>
  <c r="N454" i="1"/>
  <c r="R207" i="1"/>
  <c r="Q207" i="1"/>
  <c r="R456" i="1"/>
  <c r="Q456" i="1"/>
  <c r="AD206" i="1"/>
  <c r="AE206" i="1" s="1"/>
  <c r="AF206" i="1" s="1"/>
  <c r="N205" i="1"/>
  <c r="R314" i="1"/>
  <c r="Q314" i="1"/>
  <c r="R192" i="1"/>
  <c r="Q192" i="1"/>
  <c r="Q292" i="1"/>
  <c r="R292" i="1"/>
  <c r="AD403" i="1"/>
  <c r="AE403" i="1" s="1"/>
  <c r="AF403" i="1" s="1"/>
  <c r="N402" i="1"/>
  <c r="U402" i="1" s="1"/>
  <c r="T49" i="1"/>
  <c r="S42" i="1"/>
  <c r="U49" i="1"/>
  <c r="U173" i="1"/>
  <c r="T173" i="1"/>
  <c r="S168" i="1"/>
  <c r="S490" i="1"/>
  <c r="N90" i="1"/>
  <c r="AD91" i="1"/>
  <c r="AE91" i="1" s="1"/>
  <c r="AF91" i="1" s="1"/>
  <c r="N144" i="1"/>
  <c r="AD145" i="1"/>
  <c r="AE145" i="1" s="1"/>
  <c r="AF145" i="1" s="1"/>
  <c r="S368" i="1"/>
  <c r="AD439" i="1"/>
  <c r="AE439" i="1" s="1"/>
  <c r="AF439" i="1" s="1"/>
  <c r="N425" i="1"/>
  <c r="U425" i="1" s="1"/>
  <c r="U439" i="1"/>
  <c r="T439" i="1"/>
  <c r="Q404" i="1"/>
  <c r="R404" i="1"/>
  <c r="AD224" i="1"/>
  <c r="AE224" i="1" s="1"/>
  <c r="AF224" i="1" s="1"/>
  <c r="N223" i="1"/>
  <c r="AD339" i="1"/>
  <c r="AE339" i="1" s="1"/>
  <c r="AF339" i="1" s="1"/>
  <c r="N338" i="1"/>
  <c r="S476" i="1"/>
  <c r="U477" i="1"/>
  <c r="T477" i="1"/>
  <c r="N120" i="1"/>
  <c r="U120" i="1" s="1"/>
  <c r="S284" i="1"/>
  <c r="Q92" i="1"/>
  <c r="R92" i="1"/>
  <c r="S24" i="1"/>
  <c r="R146" i="1"/>
  <c r="Q146" i="1"/>
  <c r="S403" i="1"/>
  <c r="U404" i="1"/>
  <c r="T404" i="1"/>
  <c r="AD24" i="1"/>
  <c r="AE24" i="1" s="1"/>
  <c r="AF24" i="1" s="1"/>
  <c r="N245" i="1"/>
  <c r="S424" i="1"/>
  <c r="S395" i="1" s="1"/>
  <c r="Q345" i="1"/>
  <c r="R345" i="1"/>
  <c r="AD498" i="1"/>
  <c r="AE498" i="1" s="1"/>
  <c r="AF498" i="1" s="1"/>
  <c r="N497" i="1"/>
  <c r="V60" i="1"/>
  <c r="AD60" i="1"/>
  <c r="AE60" i="1" s="1"/>
  <c r="AF60" i="1" s="1"/>
  <c r="R476" i="1"/>
  <c r="Q476" i="1"/>
  <c r="S245" i="1"/>
  <c r="U252" i="1"/>
  <c r="T252" i="1"/>
  <c r="U498" i="1"/>
  <c r="T408" i="1"/>
  <c r="Q258" i="1"/>
  <c r="R258" i="1"/>
  <c r="Q80" i="1"/>
  <c r="R80" i="1"/>
  <c r="Q246" i="1"/>
  <c r="R246" i="1"/>
  <c r="S119" i="1"/>
  <c r="R499" i="1"/>
  <c r="Q499" i="1"/>
  <c r="N42" i="1"/>
  <c r="V49" i="1"/>
  <c r="AD49" i="1"/>
  <c r="AE49" i="1" s="1"/>
  <c r="AF49" i="1" s="1"/>
  <c r="R408" i="1"/>
  <c r="Q408" i="1"/>
  <c r="N375" i="1"/>
  <c r="U375" i="1" s="1"/>
  <c r="AD376" i="1"/>
  <c r="AE376" i="1" s="1"/>
  <c r="AF376" i="1" s="1"/>
  <c r="U408" i="1"/>
  <c r="R252" i="1"/>
  <c r="Q252" i="1"/>
  <c r="R67" i="1"/>
  <c r="Q67" i="1"/>
  <c r="Q409" i="1"/>
  <c r="R409" i="1"/>
  <c r="U269" i="1"/>
  <c r="T269" i="1"/>
  <c r="S268" i="1"/>
  <c r="V268" i="1" s="1"/>
  <c r="U314" i="1"/>
  <c r="S308" i="1"/>
  <c r="T314" i="1"/>
  <c r="AD178" i="1"/>
  <c r="AE178" i="1" s="1"/>
  <c r="AF178" i="1" s="1"/>
  <c r="N177" i="1"/>
  <c r="S134" i="1"/>
  <c r="U82" i="1"/>
  <c r="S81" i="1"/>
  <c r="U309" i="1"/>
  <c r="T309" i="1"/>
  <c r="S338" i="1"/>
  <c r="U339" i="1"/>
  <c r="T339" i="1"/>
  <c r="R440" i="1"/>
  <c r="Q440" i="1"/>
  <c r="S178" i="1"/>
  <c r="U179" i="1"/>
  <c r="T179" i="1"/>
  <c r="Q170" i="1"/>
  <c r="R170" i="1"/>
  <c r="AD360" i="1"/>
  <c r="AE360" i="1" s="1"/>
  <c r="AF360" i="1" s="1"/>
  <c r="N359" i="1"/>
  <c r="U360" i="1"/>
  <c r="T360" i="1"/>
  <c r="AD104" i="1"/>
  <c r="AE104" i="1" s="1"/>
  <c r="AF104" i="1" s="1"/>
  <c r="N103" i="1"/>
  <c r="AD268" i="1"/>
  <c r="AE268" i="1" s="1"/>
  <c r="AF268" i="1" s="1"/>
  <c r="R377" i="1"/>
  <c r="Q377" i="1"/>
  <c r="Q179" i="1"/>
  <c r="R179" i="1"/>
  <c r="Q174" i="1"/>
  <c r="R174" i="1"/>
  <c r="U169" i="1"/>
  <c r="N168" i="1"/>
  <c r="AD169" i="1"/>
  <c r="AE169" i="1" s="1"/>
  <c r="AF169" i="1" s="1"/>
  <c r="T169" i="1"/>
  <c r="R361" i="1"/>
  <c r="Q361" i="1"/>
  <c r="T279" i="1"/>
  <c r="U279" i="1"/>
  <c r="U91" i="1"/>
  <c r="S90" i="1"/>
  <c r="T91" i="1"/>
  <c r="R105" i="1"/>
  <c r="Q105" i="1"/>
  <c r="R365" i="1"/>
  <c r="Q365" i="1"/>
  <c r="N308" i="1"/>
  <c r="AD309" i="1"/>
  <c r="AE309" i="1" s="1"/>
  <c r="AF309" i="1" s="1"/>
  <c r="V191" i="1"/>
  <c r="N184" i="1"/>
  <c r="AD191" i="1"/>
  <c r="AE191" i="1" s="1"/>
  <c r="AF191" i="1" s="1"/>
  <c r="R173" i="1"/>
  <c r="Q173" i="1"/>
  <c r="V291" i="1"/>
  <c r="N284" i="1"/>
  <c r="U104" i="1"/>
  <c r="S103" i="1"/>
  <c r="Q315" i="1"/>
  <c r="R315" i="1"/>
  <c r="Q385" i="1"/>
  <c r="R385" i="1"/>
  <c r="U455" i="1"/>
  <c r="T455" i="1"/>
  <c r="S454" i="1"/>
  <c r="AD475" i="1" l="1"/>
  <c r="AE475" i="1" s="1"/>
  <c r="AF475" i="1" s="1"/>
  <c r="R475" i="1" s="1"/>
  <c r="AD121" i="1"/>
  <c r="AE121" i="1" s="1"/>
  <c r="AF121" i="1" s="1"/>
  <c r="R121" i="1" s="1"/>
  <c r="V24" i="1"/>
  <c r="Q310" i="1"/>
  <c r="Q25" i="1"/>
  <c r="Q122" i="1"/>
  <c r="AD291" i="1"/>
  <c r="AE291" i="1" s="1"/>
  <c r="AF291" i="1" s="1"/>
  <c r="Q291" i="1" s="1"/>
  <c r="Q269" i="1"/>
  <c r="R55" i="1"/>
  <c r="N127" i="1"/>
  <c r="AD127" i="1" s="1"/>
  <c r="AE127" i="1" s="1"/>
  <c r="AF127" i="1" s="1"/>
  <c r="T425" i="1"/>
  <c r="U223" i="1"/>
  <c r="U224" i="1"/>
  <c r="U205" i="1"/>
  <c r="AD134" i="1"/>
  <c r="AE134" i="1" s="1"/>
  <c r="AF134" i="1" s="1"/>
  <c r="R134" i="1" s="1"/>
  <c r="R326" i="1"/>
  <c r="U326" i="1"/>
  <c r="T326" i="1"/>
  <c r="V205" i="1"/>
  <c r="AD205" i="1"/>
  <c r="AE205" i="1" s="1"/>
  <c r="AF205" i="1" s="1"/>
  <c r="N198" i="1"/>
  <c r="AD198" i="1" s="1"/>
  <c r="AE198" i="1" s="1"/>
  <c r="AF198" i="1" s="1"/>
  <c r="R198" i="1" s="1"/>
  <c r="R206" i="1"/>
  <c r="Q206" i="1"/>
  <c r="R455" i="1"/>
  <c r="Q455" i="1"/>
  <c r="R327" i="1"/>
  <c r="Q327" i="1"/>
  <c r="AD454" i="1"/>
  <c r="AE454" i="1" s="1"/>
  <c r="AF454" i="1" s="1"/>
  <c r="N448" i="1"/>
  <c r="V326" i="1"/>
  <c r="U308" i="1"/>
  <c r="T308" i="1"/>
  <c r="S301" i="1"/>
  <c r="U403" i="1"/>
  <c r="T403" i="1"/>
  <c r="S96" i="1"/>
  <c r="U103" i="1"/>
  <c r="U134" i="1"/>
  <c r="S127" i="1"/>
  <c r="U245" i="1"/>
  <c r="T245" i="1"/>
  <c r="S238" i="1"/>
  <c r="Q145" i="1"/>
  <c r="R145" i="1"/>
  <c r="R403" i="1"/>
  <c r="Q403" i="1"/>
  <c r="R191" i="1"/>
  <c r="Q191" i="1"/>
  <c r="V134" i="1"/>
  <c r="S112" i="1"/>
  <c r="V245" i="1"/>
  <c r="N238" i="1"/>
  <c r="AD245" i="1"/>
  <c r="AE245" i="1" s="1"/>
  <c r="AF245" i="1" s="1"/>
  <c r="AD468" i="1"/>
  <c r="AE468" i="1" s="1"/>
  <c r="AF468" i="1" s="1"/>
  <c r="AD144" i="1"/>
  <c r="AE144" i="1" s="1"/>
  <c r="AF144" i="1" s="1"/>
  <c r="V144" i="1"/>
  <c r="U168" i="1"/>
  <c r="T168" i="1"/>
  <c r="V184" i="1"/>
  <c r="AD184" i="1"/>
  <c r="AE184" i="1" s="1"/>
  <c r="AF184" i="1" s="1"/>
  <c r="AD103" i="1"/>
  <c r="AE103" i="1" s="1"/>
  <c r="AF103" i="1" s="1"/>
  <c r="V103" i="1"/>
  <c r="N96" i="1"/>
  <c r="T402" i="1"/>
  <c r="AD497" i="1"/>
  <c r="AE497" i="1" s="1"/>
  <c r="AF497" i="1" s="1"/>
  <c r="V497" i="1"/>
  <c r="N490" i="1"/>
  <c r="N467" i="1" s="1"/>
  <c r="N16" i="1"/>
  <c r="AD17" i="1"/>
  <c r="AE17" i="1" s="1"/>
  <c r="AF17" i="1" s="1"/>
  <c r="S17" i="1"/>
  <c r="U24" i="1"/>
  <c r="U476" i="1"/>
  <c r="T476" i="1"/>
  <c r="S475" i="1"/>
  <c r="R91" i="1"/>
  <c r="Q91" i="1"/>
  <c r="N301" i="1"/>
  <c r="AD308" i="1"/>
  <c r="AE308" i="1" s="1"/>
  <c r="AF308" i="1" s="1"/>
  <c r="V308" i="1"/>
  <c r="Q60" i="1"/>
  <c r="R60" i="1"/>
  <c r="R104" i="1"/>
  <c r="Q104" i="1"/>
  <c r="Q49" i="1"/>
  <c r="R49" i="1"/>
  <c r="N331" i="1"/>
  <c r="AD338" i="1"/>
  <c r="AE338" i="1" s="1"/>
  <c r="AF338" i="1" s="1"/>
  <c r="V338" i="1"/>
  <c r="S183" i="1"/>
  <c r="S177" i="1"/>
  <c r="S161" i="1" s="1"/>
  <c r="T178" i="1"/>
  <c r="U178" i="1"/>
  <c r="AD177" i="1"/>
  <c r="AE177" i="1" s="1"/>
  <c r="AF177" i="1" s="1"/>
  <c r="U90" i="1"/>
  <c r="T90" i="1"/>
  <c r="S89" i="1"/>
  <c r="V168" i="1"/>
  <c r="AD168" i="1"/>
  <c r="AE168" i="1" s="1"/>
  <c r="AF168" i="1" s="1"/>
  <c r="N161" i="1"/>
  <c r="R178" i="1"/>
  <c r="Q178" i="1"/>
  <c r="R376" i="1"/>
  <c r="Q376" i="1"/>
  <c r="AD42" i="1"/>
  <c r="AE42" i="1" s="1"/>
  <c r="AF42" i="1" s="1"/>
  <c r="N41" i="1"/>
  <c r="V42" i="1"/>
  <c r="S283" i="1"/>
  <c r="U284" i="1"/>
  <c r="T284" i="1"/>
  <c r="AD120" i="1"/>
  <c r="AE120" i="1" s="1"/>
  <c r="AF120" i="1" s="1"/>
  <c r="N119" i="1"/>
  <c r="V223" i="1"/>
  <c r="N216" i="1"/>
  <c r="U216" i="1" s="1"/>
  <c r="AD223" i="1"/>
  <c r="AE223" i="1" s="1"/>
  <c r="AF223" i="1" s="1"/>
  <c r="S351" i="1"/>
  <c r="T497" i="1"/>
  <c r="U42" i="1"/>
  <c r="T42" i="1"/>
  <c r="T41" i="1" s="1"/>
  <c r="S41" i="1"/>
  <c r="U454" i="1"/>
  <c r="S448" i="1"/>
  <c r="V454" i="1"/>
  <c r="T454" i="1"/>
  <c r="AD402" i="1"/>
  <c r="AE402" i="1" s="1"/>
  <c r="AF402" i="1" s="1"/>
  <c r="V402" i="1"/>
  <c r="T338" i="1"/>
  <c r="S331" i="1"/>
  <c r="U338" i="1"/>
  <c r="T268" i="1"/>
  <c r="U268" i="1"/>
  <c r="R498" i="1"/>
  <c r="Q498" i="1"/>
  <c r="AD425" i="1"/>
  <c r="AE425" i="1" s="1"/>
  <c r="AF425" i="1" s="1"/>
  <c r="N424" i="1"/>
  <c r="N395" i="1" s="1"/>
  <c r="AD90" i="1"/>
  <c r="AE90" i="1" s="1"/>
  <c r="AF90" i="1" s="1"/>
  <c r="N89" i="1"/>
  <c r="V284" i="1"/>
  <c r="N283" i="1"/>
  <c r="AD284" i="1"/>
  <c r="AE284" i="1" s="1"/>
  <c r="AF284" i="1" s="1"/>
  <c r="R169" i="1"/>
  <c r="Q169" i="1"/>
  <c r="R24" i="1"/>
  <c r="Q24" i="1"/>
  <c r="R339" i="1"/>
  <c r="Q339" i="1"/>
  <c r="R439" i="1"/>
  <c r="Q439" i="1"/>
  <c r="R309" i="1"/>
  <c r="Q309" i="1"/>
  <c r="R268" i="1"/>
  <c r="Q268" i="1"/>
  <c r="N352" i="1"/>
  <c r="V359" i="1"/>
  <c r="AD359" i="1"/>
  <c r="AE359" i="1" s="1"/>
  <c r="AF359" i="1" s="1"/>
  <c r="U359" i="1"/>
  <c r="T359" i="1"/>
  <c r="S80" i="1"/>
  <c r="U81" i="1"/>
  <c r="N368" i="1"/>
  <c r="U368" i="1" s="1"/>
  <c r="AD375" i="1"/>
  <c r="AE375" i="1" s="1"/>
  <c r="AF375" i="1" s="1"/>
  <c r="V375" i="1"/>
  <c r="S215" i="1"/>
  <c r="Q224" i="1"/>
  <c r="R224" i="1"/>
  <c r="T375" i="1"/>
  <c r="U497" i="1"/>
  <c r="R360" i="1"/>
  <c r="Q360" i="1"/>
  <c r="Q475" i="1" l="1"/>
  <c r="Q121" i="1"/>
  <c r="R291" i="1"/>
  <c r="Q134" i="1"/>
  <c r="T490" i="1"/>
  <c r="U127" i="1"/>
  <c r="U490" i="1"/>
  <c r="V177" i="1"/>
  <c r="U198" i="1"/>
  <c r="N183" i="1"/>
  <c r="U183" i="1" s="1"/>
  <c r="V127" i="1"/>
  <c r="V198" i="1"/>
  <c r="U424" i="1"/>
  <c r="Q198" i="1"/>
  <c r="U41" i="1"/>
  <c r="U96" i="1"/>
  <c r="N447" i="1"/>
  <c r="AD447" i="1" s="1"/>
  <c r="AE447" i="1" s="1"/>
  <c r="AF447" i="1" s="1"/>
  <c r="AD448" i="1"/>
  <c r="AE448" i="1" s="1"/>
  <c r="AF448" i="1" s="1"/>
  <c r="R454" i="1"/>
  <c r="Q454" i="1"/>
  <c r="Q205" i="1"/>
  <c r="R205" i="1"/>
  <c r="AD395" i="1"/>
  <c r="AE395" i="1" s="1"/>
  <c r="AF395" i="1" s="1"/>
  <c r="V395" i="1"/>
  <c r="U395" i="1"/>
  <c r="T395" i="1"/>
  <c r="T448" i="1"/>
  <c r="U448" i="1"/>
  <c r="S447" i="1"/>
  <c r="V448" i="1"/>
  <c r="U283" i="1"/>
  <c r="T283" i="1"/>
  <c r="V161" i="1"/>
  <c r="AD161" i="1"/>
  <c r="AE161" i="1" s="1"/>
  <c r="AF161" i="1" s="1"/>
  <c r="Q284" i="1"/>
  <c r="R284" i="1"/>
  <c r="R168" i="1"/>
  <c r="Q168" i="1"/>
  <c r="R497" i="1"/>
  <c r="Q497" i="1"/>
  <c r="U161" i="1"/>
  <c r="T161" i="1"/>
  <c r="T111" i="1" s="1"/>
  <c r="R245" i="1"/>
  <c r="Q245" i="1"/>
  <c r="Q375" i="1"/>
  <c r="R375" i="1"/>
  <c r="AD352" i="1"/>
  <c r="AE352" i="1" s="1"/>
  <c r="AF352" i="1" s="1"/>
  <c r="V352" i="1"/>
  <c r="N351" i="1"/>
  <c r="T351" i="1" s="1"/>
  <c r="T352" i="1"/>
  <c r="U352" i="1"/>
  <c r="AD283" i="1"/>
  <c r="AE283" i="1" s="1"/>
  <c r="AF283" i="1" s="1"/>
  <c r="V283" i="1"/>
  <c r="R402" i="1"/>
  <c r="Q402" i="1"/>
  <c r="V216" i="1"/>
  <c r="N215" i="1"/>
  <c r="U215" i="1" s="1"/>
  <c r="AD216" i="1"/>
  <c r="AE216" i="1" s="1"/>
  <c r="AF216" i="1" s="1"/>
  <c r="AD41" i="1"/>
  <c r="AE41" i="1" s="1"/>
  <c r="AF41" i="1" s="1"/>
  <c r="V41" i="1"/>
  <c r="AD238" i="1"/>
  <c r="AE238" i="1" s="1"/>
  <c r="AF238" i="1" s="1"/>
  <c r="V238" i="1"/>
  <c r="N237" i="1"/>
  <c r="R90" i="1"/>
  <c r="Q90" i="1"/>
  <c r="Q338" i="1"/>
  <c r="R338" i="1"/>
  <c r="R177" i="1"/>
  <c r="Q177" i="1"/>
  <c r="U238" i="1"/>
  <c r="T238" i="1"/>
  <c r="S237" i="1"/>
  <c r="AD368" i="1"/>
  <c r="AE368" i="1" s="1"/>
  <c r="AF368" i="1" s="1"/>
  <c r="V368" i="1"/>
  <c r="R42" i="1"/>
  <c r="Q42" i="1"/>
  <c r="U89" i="1"/>
  <c r="T89" i="1"/>
  <c r="T73" i="1" s="1"/>
  <c r="T72" i="1" s="1"/>
  <c r="R308" i="1"/>
  <c r="Q308" i="1"/>
  <c r="U17" i="1"/>
  <c r="S16" i="1"/>
  <c r="V16" i="1" s="1"/>
  <c r="V96" i="1"/>
  <c r="AD96" i="1"/>
  <c r="AE96" i="1" s="1"/>
  <c r="AF96" i="1" s="1"/>
  <c r="Q359" i="1"/>
  <c r="R359" i="1"/>
  <c r="R468" i="1"/>
  <c r="Q468" i="1"/>
  <c r="R223" i="1"/>
  <c r="Q223" i="1"/>
  <c r="AD331" i="1"/>
  <c r="AE331" i="1" s="1"/>
  <c r="AF331" i="1" s="1"/>
  <c r="V331" i="1"/>
  <c r="AD89" i="1"/>
  <c r="AE89" i="1" s="1"/>
  <c r="AF89" i="1" s="1"/>
  <c r="V89" i="1"/>
  <c r="N73" i="1"/>
  <c r="V119" i="1"/>
  <c r="N112" i="1"/>
  <c r="U112" i="1" s="1"/>
  <c r="AD119" i="1"/>
  <c r="AE119" i="1" s="1"/>
  <c r="AF119" i="1" s="1"/>
  <c r="U177" i="1"/>
  <c r="T177" i="1"/>
  <c r="AD301" i="1"/>
  <c r="AE301" i="1" s="1"/>
  <c r="AF301" i="1" s="1"/>
  <c r="V301" i="1"/>
  <c r="N300" i="1"/>
  <c r="V17" i="1"/>
  <c r="U301" i="1"/>
  <c r="T301" i="1"/>
  <c r="S300" i="1"/>
  <c r="S73" i="1"/>
  <c r="U80" i="1"/>
  <c r="V80" i="1"/>
  <c r="R120" i="1"/>
  <c r="Q120" i="1"/>
  <c r="R17" i="1"/>
  <c r="Q17" i="1"/>
  <c r="R103" i="1"/>
  <c r="Q103" i="1"/>
  <c r="R144" i="1"/>
  <c r="Q144" i="1"/>
  <c r="AD424" i="1"/>
  <c r="AE424" i="1" s="1"/>
  <c r="AF424" i="1" s="1"/>
  <c r="V424" i="1"/>
  <c r="U351" i="1"/>
  <c r="AD16" i="1"/>
  <c r="AE16" i="1" s="1"/>
  <c r="AF16" i="1" s="1"/>
  <c r="R184" i="1"/>
  <c r="Q184" i="1"/>
  <c r="AD467" i="1"/>
  <c r="AE467" i="1" s="1"/>
  <c r="AF467" i="1" s="1"/>
  <c r="N466" i="1"/>
  <c r="S111" i="1"/>
  <c r="T424" i="1"/>
  <c r="R425" i="1"/>
  <c r="Q425" i="1"/>
  <c r="T331" i="1"/>
  <c r="U331" i="1"/>
  <c r="T368" i="1"/>
  <c r="U475" i="1"/>
  <c r="T475" i="1"/>
  <c r="S468" i="1"/>
  <c r="V475" i="1"/>
  <c r="AD490" i="1"/>
  <c r="AE490" i="1" s="1"/>
  <c r="AF490" i="1" s="1"/>
  <c r="V490" i="1"/>
  <c r="U119" i="1"/>
  <c r="R127" i="1"/>
  <c r="Q127" i="1"/>
  <c r="V183" i="1" l="1"/>
  <c r="AD183" i="1"/>
  <c r="AE183" i="1" s="1"/>
  <c r="AF183" i="1" s="1"/>
  <c r="Q183" i="1" s="1"/>
  <c r="T215" i="1"/>
  <c r="T15" i="1" s="1"/>
  <c r="Q448" i="1"/>
  <c r="R448" i="1"/>
  <c r="Q447" i="1"/>
  <c r="R447" i="1"/>
  <c r="R301" i="1"/>
  <c r="Q301" i="1"/>
  <c r="U73" i="1"/>
  <c r="S72" i="1"/>
  <c r="R96" i="1"/>
  <c r="Q96" i="1"/>
  <c r="Q238" i="1"/>
  <c r="R238" i="1"/>
  <c r="T447" i="1"/>
  <c r="U447" i="1"/>
  <c r="V447" i="1"/>
  <c r="R395" i="1"/>
  <c r="Q395" i="1"/>
  <c r="R16" i="1"/>
  <c r="Q16" i="1"/>
  <c r="U300" i="1"/>
  <c r="T300" i="1"/>
  <c r="Q331" i="1"/>
  <c r="R331" i="1"/>
  <c r="R283" i="1"/>
  <c r="Q283" i="1"/>
  <c r="AD466" i="1"/>
  <c r="AE466" i="1" s="1"/>
  <c r="AF466" i="1" s="1"/>
  <c r="Q119" i="1"/>
  <c r="R119" i="1"/>
  <c r="U16" i="1"/>
  <c r="Q41" i="1"/>
  <c r="R41" i="1"/>
  <c r="U468" i="1"/>
  <c r="S467" i="1"/>
  <c r="T468" i="1"/>
  <c r="V468" i="1"/>
  <c r="R89" i="1"/>
  <c r="Q89" i="1"/>
  <c r="R183" i="1"/>
  <c r="N111" i="1"/>
  <c r="AD112" i="1"/>
  <c r="AE112" i="1" s="1"/>
  <c r="AF112" i="1" s="1"/>
  <c r="V112" i="1"/>
  <c r="Q216" i="1"/>
  <c r="R216" i="1"/>
  <c r="Q161" i="1"/>
  <c r="R161" i="1"/>
  <c r="Q467" i="1"/>
  <c r="R467" i="1"/>
  <c r="R368" i="1"/>
  <c r="Q368" i="1"/>
  <c r="R490" i="1"/>
  <c r="Q490" i="1"/>
  <c r="Q424" i="1"/>
  <c r="R424" i="1"/>
  <c r="AD300" i="1"/>
  <c r="AE300" i="1" s="1"/>
  <c r="AF300" i="1" s="1"/>
  <c r="V300" i="1"/>
  <c r="AD73" i="1"/>
  <c r="AE73" i="1" s="1"/>
  <c r="AF73" i="1" s="1"/>
  <c r="N72" i="1"/>
  <c r="V73" i="1"/>
  <c r="S236" i="1"/>
  <c r="U237" i="1"/>
  <c r="T237" i="1"/>
  <c r="AD215" i="1"/>
  <c r="AE215" i="1" s="1"/>
  <c r="AF215" i="1" s="1"/>
  <c r="V215" i="1"/>
  <c r="V351" i="1"/>
  <c r="AD351" i="1"/>
  <c r="AE351" i="1" s="1"/>
  <c r="AF351" i="1" s="1"/>
  <c r="AD237" i="1"/>
  <c r="AE237" i="1" s="1"/>
  <c r="AF237" i="1" s="1"/>
  <c r="V237" i="1"/>
  <c r="N236" i="1"/>
  <c r="Q352" i="1"/>
  <c r="R352" i="1"/>
  <c r="R351" i="1" l="1"/>
  <c r="Q351" i="1"/>
  <c r="R466" i="1"/>
  <c r="Q466" i="1"/>
  <c r="AD111" i="1"/>
  <c r="AE111" i="1" s="1"/>
  <c r="AF111" i="1" s="1"/>
  <c r="V111" i="1"/>
  <c r="R215" i="1"/>
  <c r="Q215" i="1"/>
  <c r="R300" i="1"/>
  <c r="Q300" i="1"/>
  <c r="AD72" i="1"/>
  <c r="AE72" i="1" s="1"/>
  <c r="AF72" i="1" s="1"/>
  <c r="V72" i="1"/>
  <c r="N15" i="1"/>
  <c r="R112" i="1"/>
  <c r="Q112" i="1"/>
  <c r="U72" i="1"/>
  <c r="U236" i="1"/>
  <c r="T236" i="1"/>
  <c r="U111" i="1"/>
  <c r="R73" i="1"/>
  <c r="Q73" i="1"/>
  <c r="S466" i="1"/>
  <c r="T467" i="1"/>
  <c r="U467" i="1"/>
  <c r="V467" i="1"/>
  <c r="V236" i="1"/>
  <c r="AD236" i="1"/>
  <c r="AE236" i="1" s="1"/>
  <c r="AF236" i="1" s="1"/>
  <c r="S15" i="1"/>
  <c r="R237" i="1"/>
  <c r="Q237" i="1"/>
  <c r="U466" i="1" l="1"/>
  <c r="T466" i="1"/>
  <c r="T14" i="1" s="1"/>
  <c r="V466" i="1"/>
  <c r="R111" i="1"/>
  <c r="Q111" i="1"/>
  <c r="U15" i="1"/>
  <c r="S14" i="1"/>
  <c r="N14" i="1"/>
  <c r="V14" i="1" s="1"/>
  <c r="AD15" i="1"/>
  <c r="AE15" i="1" s="1"/>
  <c r="AF15" i="1" s="1"/>
  <c r="V15" i="1"/>
  <c r="Q236" i="1"/>
  <c r="R236" i="1"/>
  <c r="R72" i="1"/>
  <c r="Q72" i="1"/>
  <c r="R15" i="1" l="1"/>
  <c r="Q15" i="1"/>
  <c r="U14" i="1"/>
</calcChain>
</file>

<file path=xl/sharedStrings.xml><?xml version="1.0" encoding="utf-8"?>
<sst xmlns="http://schemas.openxmlformats.org/spreadsheetml/2006/main" count="795" uniqueCount="243">
  <si>
    <t>LAPORAN KEGIATAN PEMBANGUNAN</t>
  </si>
  <si>
    <t>APBD PROV. KALTIM</t>
  </si>
  <si>
    <t>No.</t>
  </si>
  <si>
    <t>NAMA PROGRAM / KEGIATAN / SUB KEGIATAN / PEKERJAAN</t>
  </si>
  <si>
    <t xml:space="preserve">PAGU ANGGARAN </t>
  </si>
  <si>
    <t>ANGGARAN PENUNDAAN</t>
  </si>
  <si>
    <t>JUMLAH ANGGARAN SETELAH PENUNDAAN</t>
  </si>
  <si>
    <t>RENCANA/TARGET s.d 31 OKTOBER 2021</t>
  </si>
  <si>
    <t>REALISASI Per 30 SEPTEMBER 2021</t>
  </si>
  <si>
    <t>LOKASI</t>
  </si>
  <si>
    <t>OUTPUT</t>
  </si>
  <si>
    <t>PERMASALAHAN/KENDALA</t>
  </si>
  <si>
    <t>TINDAK LANJUT/TARGET WAKTU PENYELESAIAN PERMASALAHAN</t>
  </si>
  <si>
    <t>FISIK (%)</t>
  </si>
  <si>
    <t>KEU (%)</t>
  </si>
  <si>
    <t>KEUANGAN PER 30 SEPTEMBER (Rp)</t>
  </si>
  <si>
    <t>SISA DANA   (Rp)</t>
  </si>
  <si>
    <t>TOTAL BELANJA</t>
  </si>
  <si>
    <t>Per Bulan</t>
  </si>
  <si>
    <t>Presentase per Semester</t>
  </si>
  <si>
    <t>PROGRAM PENUNJANG URUSAN PEMERINTAHAN DAERAH PROVINSI</t>
  </si>
  <si>
    <t>Wilayah UPTD KPHP Berau Tengah</t>
  </si>
  <si>
    <t>I</t>
  </si>
  <si>
    <t>Administrasi Keuangan Perangkat Daerah</t>
  </si>
  <si>
    <t>III</t>
  </si>
  <si>
    <t>Penyediaan Administrasi Pelaksanaan Tugas ASN</t>
  </si>
  <si>
    <t>12 Bulan</t>
  </si>
  <si>
    <t>Pembangunan Bangunan Perkuatan Tebing</t>
  </si>
  <si>
    <t>Pembangunan Kanal Banjir</t>
  </si>
  <si>
    <t>100 Persen</t>
  </si>
  <si>
    <t>Pembangunan Seawall dan Bangunan Pengaman Pantai Lainnya</t>
  </si>
  <si>
    <t>Samarinda</t>
  </si>
  <si>
    <t>1000 Surat</t>
  </si>
  <si>
    <t>Pembangunan Flood Forecasting And Warning System (FFWS)</t>
  </si>
  <si>
    <t>Normalisasi/Restorasi Sungai</t>
  </si>
  <si>
    <t>100 Unit</t>
  </si>
  <si>
    <t>Pembangunan Infrastruktur untuk Melindungi Mata Air</t>
  </si>
  <si>
    <t>Belanja Operasi</t>
  </si>
  <si>
    <t>Belanja Pegawai</t>
  </si>
  <si>
    <t>Tambahan Penghasilan berdasarkan Pertimbangan Objektif ainnya ASN</t>
  </si>
  <si>
    <t>Belanja Honorarium</t>
  </si>
  <si>
    <t>Sudah Sesuai</t>
  </si>
  <si>
    <t>Belanja Honorarium Penanggungjawaban Pengelola Keuangan</t>
  </si>
  <si>
    <t>Belanja Honorarium Pengadaan Barang/Jasa</t>
  </si>
  <si>
    <t>Belanja Jasa Pengelolaan BMD</t>
  </si>
  <si>
    <t>Belanja Jasa Pengelolaan BMD yang Tidak Menghasilkan Pendapatan</t>
  </si>
  <si>
    <t>Belanja Barang dan Jasa</t>
  </si>
  <si>
    <t>Belanja Barang</t>
  </si>
  <si>
    <t>Belanja Barang Pakai Habis</t>
  </si>
  <si>
    <t>Belanja Bahan-Bahan Lainnya</t>
  </si>
  <si>
    <t>Sudah Direalisasikan</t>
  </si>
  <si>
    <t>Belanja Alat/Bahan untuk Kegiatan Kantor - Alat Tulis Kantor</t>
  </si>
  <si>
    <t>Menyesuaikan kebutuhan kantor</t>
  </si>
  <si>
    <t>Belanja Alat/Bahan untuk Kegiatan Kantor - Kertas dan Cover</t>
  </si>
  <si>
    <t>Belanja Alat/Bahan untuk Kegiatan Kantor - Bahan Cetak</t>
  </si>
  <si>
    <t>Belum ada kebutuhan bahan cetak</t>
  </si>
  <si>
    <t>Belanja Alat/Bahan untuk Kegiatan Kantor - Bahan Komputer</t>
  </si>
  <si>
    <t>Belanja Makanan dan Minuman Rapat</t>
  </si>
  <si>
    <t>Sudah Direalisasikan, sebagian masih proses SPJ</t>
  </si>
  <si>
    <t>Administrasi Kepegawaian Perangkat Daerah</t>
  </si>
  <si>
    <t>Pengadaan Pakaian Dinas Beserta Atribut Kelengkapannya</t>
  </si>
  <si>
    <t>36 Stell</t>
  </si>
  <si>
    <t>Kelebihan anggaran akan dikembalikan ke Kasda</t>
  </si>
  <si>
    <t xml:space="preserve">	Belanja Pakaian Dinas Lapangan (PDL)</t>
  </si>
  <si>
    <t xml:space="preserve">	Belanja Pakaian KORPRI</t>
  </si>
  <si>
    <t>Pendidikan dan Pelatihan Pegawai Berdasarkan Tugas dan Fungsi</t>
  </si>
  <si>
    <t>4 OT</t>
  </si>
  <si>
    <t>Realisasi akan dimaksimalkan di Bulan Oktober dan November</t>
  </si>
  <si>
    <t>Belanja Perjalanan Dinas</t>
  </si>
  <si>
    <t>Belanja Perjalanan Dinas Dalam Negeri</t>
  </si>
  <si>
    <t>Belanja Perjalanan Dinas Biasa</t>
  </si>
  <si>
    <t>Administrasi Umum Perangkat Daerah</t>
  </si>
  <si>
    <t>Penyediaan Peralatan dan Perlengkapan Kantor</t>
  </si>
  <si>
    <t>Belanja Bahan-Bahan Kimia</t>
  </si>
  <si>
    <t>Belanja Alat/Bahan untuk Kegiatan Kantor-Perabot Kantor</t>
  </si>
  <si>
    <t>Belanja Alat/Bahan untuk Kegiatan Kantor-Alat Listrik</t>
  </si>
  <si>
    <t>Belum ada kebutuhan alat listrik untuk kantor (kondisi masih baik)</t>
  </si>
  <si>
    <t>Belanja Alat/Bahan untuk Kegiatan Kantor-Alat/Bahan untuk Kegiatan Kantor Lainnya</t>
  </si>
  <si>
    <t xml:space="preserve">	Belanja Pemeliharaan Alat Kantor dan Rumah Tangga-Alat Rumah Tangga-Alat Pembersih</t>
  </si>
  <si>
    <t>Beberapa masih proses kelengkapan SPJ</t>
  </si>
  <si>
    <t>Setelah SPJ lengkap, proses input GU</t>
  </si>
  <si>
    <t>Belanja Modal</t>
  </si>
  <si>
    <t>Belanja Modal Peralatan dan Mesin</t>
  </si>
  <si>
    <t>Belanja Modal Alat Kantor dan Rumah Tangga</t>
  </si>
  <si>
    <t>Belanja Modal Alat Rumah Tangga</t>
  </si>
  <si>
    <t>Belanja Modal Alat Rumah Tangga Lainnya (Home Use)</t>
  </si>
  <si>
    <t>Belanja Perlengkapan Alat Rumah Tangga</t>
  </si>
  <si>
    <t>Dispenser ; Spesifikasi : Dispenser Air Minum</t>
  </si>
  <si>
    <t>Penyelenggaraan Rapat Koordinasi dan Konsultasi SKPD</t>
  </si>
  <si>
    <t>Sudah Direalisasikan, sebagian proses kelengkapan SPJ</t>
  </si>
  <si>
    <t>Pengadaan Barang Milik Daerah Penunjang Urusan Pemerintah Daerah</t>
  </si>
  <si>
    <t>Pengadaan Mebel</t>
  </si>
  <si>
    <t>5 Unit</t>
  </si>
  <si>
    <t>Belanja Modal Mebel</t>
  </si>
  <si>
    <t>Belanja Meubelair</t>
  </si>
  <si>
    <t>Kursi Besi/Metal ; Spesifikasi : GF Series Staff Astute Kursi Kerja Kantor : Kaki 320 Kuat Hingga 100 kg, Hydraulic, Tilting Control, Royal Foam, T-Fix Amrest</t>
  </si>
  <si>
    <t>Kursi Tamu ; Spesifikasi : Kursi Tamu, Set Kursi Tamu Sofa Kayu (Teak Wood, Fabric Cotton)</t>
  </si>
  <si>
    <t>Pengadaan Peralatan dan Mesin Lainnya</t>
  </si>
  <si>
    <t>12 Unit</t>
  </si>
  <si>
    <t xml:space="preserve">	Belanja Alat/Bahan untuk Kegiatan Kantor-Alat Tulis Kantor</t>
  </si>
  <si>
    <t>Belum ada kebutuhan</t>
  </si>
  <si>
    <t>Belanja Modal Alat Kantor</t>
  </si>
  <si>
    <t xml:space="preserve">	Belanja Modal Alat Penyimpan Perlengkapan Kantor</t>
  </si>
  <si>
    <t xml:space="preserve">	Belanja Modal Alat Kantor Lainnya</t>
  </si>
  <si>
    <t>Belanja Modal Alat Pendingin</t>
  </si>
  <si>
    <t>Belanja Modal Meja dan Kursi Kerja/Rapat Pejabat</t>
  </si>
  <si>
    <t>Belanja Modal Kursi Hadap Depan Meja Kerja Pejabat</t>
  </si>
  <si>
    <t>Belanja Modal Lemari dan Arsip Pejabat</t>
  </si>
  <si>
    <t>Belanja Modal Alat Studio, Komunikasi dan Pemancar</t>
  </si>
  <si>
    <t>Belanja Modal Alat Studio</t>
  </si>
  <si>
    <t>Belanja Modal Komputer</t>
  </si>
  <si>
    <t>Belanja Modal Komputer Unit</t>
  </si>
  <si>
    <t>Belanja Modal Personal Computer</t>
  </si>
  <si>
    <t>Pengadaan Gedung Kantor atau Bangunan Lainnya</t>
  </si>
  <si>
    <t>1 Unit</t>
  </si>
  <si>
    <t>Belanja Persediaan untuk Dijual/Diserahkan-Persediaan untuk Dijual/Diserahkan Lainnya</t>
  </si>
  <si>
    <t>Belanja Modal Gedung dan Bangunan</t>
  </si>
  <si>
    <t>Proses pelaksanaan pembangunan gedung kantor</t>
  </si>
  <si>
    <t>Belanja Modal Bangunan Gedung</t>
  </si>
  <si>
    <t>Belanja Modal Bangunan Gedung Tempat kerja</t>
  </si>
  <si>
    <t xml:space="preserve">	Belanja Modal Bangunan Gedung Kantor</t>
  </si>
  <si>
    <t>Bangunan Gedung Kantor Permanen ; Spesifikasi : Pembangunan Bangunan Gedung Negara Sederhana - Berau</t>
  </si>
  <si>
    <t>Penyediaan Jasa Penunjang Urusan Pemerintahan Daerah</t>
  </si>
  <si>
    <t>Penyediaan Jasa Komunikasi, Sumber Daya Air dan Listrik</t>
  </si>
  <si>
    <t>Belanja Jasa</t>
  </si>
  <si>
    <t>Belanja Jasa Kantor</t>
  </si>
  <si>
    <t>Belanja Tagihan Air</t>
  </si>
  <si>
    <t>Belanja Tagihan Air menyesuaikan kebutuhan kantor</t>
  </si>
  <si>
    <t>Belanja Tagihan Listrik</t>
  </si>
  <si>
    <t>Belanja Tagihan Listrik menyesuaikan kebutuhan kantor</t>
  </si>
  <si>
    <t xml:space="preserve">	Belanja Kawat/Faksimili/Internet/TV Berlangganan</t>
  </si>
  <si>
    <t>Belanja Tagihan Internet menyesuaikan kebutuhan kantor</t>
  </si>
  <si>
    <t>Penyediaan Jasa Pelayanan Umum Kantor</t>
  </si>
  <si>
    <t xml:space="preserve">	Belanja Jasa Tenaga Administrasi</t>
  </si>
  <si>
    <t xml:space="preserve">	Belanja Iuran Jaminan Kesehatan bagi Non ASN</t>
  </si>
  <si>
    <t>Iuran Jaminan Kesehatan salah satu Tenaga Honorer tidak dapat dibayarkan sudah di ditanggung oleh suaminya yang bekerja</t>
  </si>
  <si>
    <t>Akan dilakukan pengembalian sisa anggaran ke Kas Daerah</t>
  </si>
  <si>
    <t>Belanja Iuran Jaminan Kecelakaan Kerja bagi Non ASN</t>
  </si>
  <si>
    <t>Pemeliharaan Barang Milik Daerah Penunjang Urusan Pemerintahan Daerah</t>
  </si>
  <si>
    <t>Penyediaan Jasa Pemeliharaan, Biaya Pemeliharaan, Pajak dan Perizinan Kendaraan Dinas Operasional atau Lapangan</t>
  </si>
  <si>
    <t>Belanja kebutuhan bahan bakar menyesuaikan kegiatan operasional kantor</t>
  </si>
  <si>
    <t>Belanja kebutuhan bahan bakar sudah sesuai kegiatan operasional yang sudah berjalan</t>
  </si>
  <si>
    <t xml:space="preserve">	Belanja Bahan-Bahan Bakar dan Pelumas</t>
  </si>
  <si>
    <t xml:space="preserve">Sudah Direalisasikan, tarif pembayaran sudah sesuai </t>
  </si>
  <si>
    <t xml:space="preserve">	Belanja Pembayaran Pajak, Bea, dan Perizinan</t>
  </si>
  <si>
    <t>Belanja Pemeliharaan</t>
  </si>
  <si>
    <t>Melakukan pengecekan berkala dan service maintenance kendaraan dinas</t>
  </si>
  <si>
    <t>Belanja Pemeliharaan Peralatan dan Mesin</t>
  </si>
  <si>
    <t>Tingkat kerusakan/kebutuhan penggantian suku cadang kendaraan dinas masih minor</t>
  </si>
  <si>
    <t xml:space="preserve">	Belanja Pemeliharaan Alat Angkutan-Alat Angkutan Darat Bermotor-Kendaraan Dinas Bermotor Perorangan</t>
  </si>
  <si>
    <t xml:space="preserve">	Belanja Pemeliharaan Alat Angkutan-Alat Angkutan Darat Bermotor-Kendaraan Dinas Bermotor Beroda Dua</t>
  </si>
  <si>
    <t>PROGRAM PENGELOLAAN HUTAN</t>
  </si>
  <si>
    <t>Rencana Pengelolaan Kesatuan Pengelolaan Hutan kecuali Kesatuan Pengelolaan Hutan Konservasi (KPHK)</t>
  </si>
  <si>
    <t>25 Hektar</t>
  </si>
  <si>
    <t>Penyusunan Rencana Pengelolaan Kesatuan Pengelolaan Hutan</t>
  </si>
  <si>
    <t>Tambahan Penghasilan berdasarkan Pertimbangan Objektif Lainnya ASN</t>
  </si>
  <si>
    <t>Honorarium Panitia/Pokja Pengadaan Pembangunan Pagar dab Area Lanscape</t>
  </si>
  <si>
    <t>Honorarium Panitia/Pokja Pengadaan Kendaraan Roda Empat untuk Operasional KPH</t>
  </si>
  <si>
    <t>Belanja Alat/Bahan untuk Kegiatan Kantor - Alat/Bahan untuk Kegiatan Kantor Lainnya</t>
  </si>
  <si>
    <t>Akan direalisasikan di Bulan Oktober</t>
  </si>
  <si>
    <t>Proses pemilihan rekanan/vendor</t>
  </si>
  <si>
    <t>Belanja Sewa Peralatan dan Mesin</t>
  </si>
  <si>
    <t>Belanja Sewa Peralatan Studio Pemetaan/Peralatan Ukur Tanah</t>
  </si>
  <si>
    <t>Belanja Sewa Gedung dan Bangunan</t>
  </si>
  <si>
    <t>Belanja Sewa Bangunan Gedung Kantor</t>
  </si>
  <si>
    <t>Belanja Jasa Konsultasi Kontruksi</t>
  </si>
  <si>
    <t>Belanja Jasa Konsultasi Perencanaan Arsitektur-Jasa Arsitektur Lainnya</t>
  </si>
  <si>
    <t>Sudah Direalisasikan, sebagian masih proses kelengkapan SPJ</t>
  </si>
  <si>
    <t>Belanja Modal Alat Angkutan</t>
  </si>
  <si>
    <t>Belanja Modal Alat Angkutan Darat Bermotor</t>
  </si>
  <si>
    <t xml:space="preserve">	Belanja Modal Kendaraan Dinas Bermotor Perorangan</t>
  </si>
  <si>
    <t xml:space="preserve">	Belanja Modal Alat Rumah Tangga Lainnya (Home Use)</t>
  </si>
  <si>
    <t xml:space="preserve">	Belanja Modal Peralatan Studio Audio</t>
  </si>
  <si>
    <t>Mulai progress di bulan Oktober</t>
  </si>
  <si>
    <t>Belanja Modal Bangunan Gedung Tempat Kerja</t>
  </si>
  <si>
    <t>Belanja Modal Bangunan Gedung Kantor</t>
  </si>
  <si>
    <t>Pemanfaatan Hutan di Kawasan Hutan Produksi dan Hutan Lindung</t>
  </si>
  <si>
    <t>Koordinasi dan Sinkronisasi Pengendalian Izin Usaha atau Kerjasama Pemanfaatan di Kawasan Hutan Produksi</t>
  </si>
  <si>
    <t>3 UM</t>
  </si>
  <si>
    <t>Belum ada kebutuhan Cetak</t>
  </si>
  <si>
    <t>Pelaksanaan Rehabilitasi di Luar Kawasan Hutan Negara</t>
  </si>
  <si>
    <t>Pembangunan Hutan Rakyat di Luar Kawasan Hutan Negara</t>
  </si>
  <si>
    <t>15 Hektar</t>
  </si>
  <si>
    <t>Honorarium Panitia/Pokja Pengadaan Bahan-Bahan/Bibit Tanaman</t>
  </si>
  <si>
    <t>Belanja Bahan-Bahan/Bibit Tanaman</t>
  </si>
  <si>
    <t>Belanja Modal Tanah</t>
  </si>
  <si>
    <t>Belanja Modal Tanah Non Persil</t>
  </si>
  <si>
    <t xml:space="preserve">	Belanja Modal Tanah Hutan</t>
  </si>
  <si>
    <t>Pembangunan Penghijauan Lingkungan di Luar Kawasan Hutan Negara</t>
  </si>
  <si>
    <t>Belanja Pemeliharaan Tanah</t>
  </si>
  <si>
    <t>Belanja Pemeliharaan Tanah-Tanah Non Persil-Tanah Hutan</t>
  </si>
  <si>
    <t>Pelaksanaan Perlindungan Hutan di Hutan Lindung dan Hutan Produksi</t>
  </si>
  <si>
    <t>Pencegahan dan Pembatasan Kerusakan Kawasan Hutan</t>
  </si>
  <si>
    <t>8 Laporan</t>
  </si>
  <si>
    <t xml:space="preserve">Perjadin Dalam Daerah terealisasi dengan baik, Perjalanan Luar Daerah yang masih tahap rencana </t>
  </si>
  <si>
    <t>Koordinasi, Sinkronisasi dan Pelaksanaan Perlindungan Hutan</t>
  </si>
  <si>
    <t>1 Kasus</t>
  </si>
  <si>
    <t>Belanja Bahan-Bahan Bakar dan Pelumas</t>
  </si>
  <si>
    <t>Belum ada kebutuhan kantor</t>
  </si>
  <si>
    <t>Belanja Alat/Bahan untuk Kegiatan Kantor - Perlengkapan Dinas</t>
  </si>
  <si>
    <t>Honorarium Narasumber atau Pembahas, Moderator, Pembawa Acara dan Panitita</t>
  </si>
  <si>
    <t>Belanja Sewa Kendaraan Bermotor Penumpang</t>
  </si>
  <si>
    <t>Belanja Jasa Konsultasi Non Kontruksi</t>
  </si>
  <si>
    <t>Proses Kelengkapan SPJ</t>
  </si>
  <si>
    <t>Koordinasi, Sinkronisasi dan Pelaksanaan Pencegahan/Penanggulangan Kebakaran Hutan dan Lahan</t>
  </si>
  <si>
    <t>0,25 %</t>
  </si>
  <si>
    <t>Honorarium Panitia/Pokja Pengadaan Kendaraan Operasional Pengangkut Peralatan Dalkarhutla</t>
  </si>
  <si>
    <t>Menyesuaikan Kebutuhan Kantor</t>
  </si>
  <si>
    <t>Belanja Modal Alat Besar</t>
  </si>
  <si>
    <t>Belanja Modal Alat Bantu</t>
  </si>
  <si>
    <t xml:space="preserve">	Belanja Modal Electric Generating Set</t>
  </si>
  <si>
    <t>Belanja Modal Alat Bengkel dan Alat Ukur</t>
  </si>
  <si>
    <t>Belanja Modal Alat Bengkel Bermesin</t>
  </si>
  <si>
    <t>Belanja Modal Alat Bengkel Bermesin Lainnya</t>
  </si>
  <si>
    <t>Belanja Chainsaw</t>
  </si>
  <si>
    <t>Belanja Modal Pengadaan Global Positioning System (GPS)</t>
  </si>
  <si>
    <t>Belanja Modal Peralatan Komputer</t>
  </si>
  <si>
    <t>Belanja Modal Peralatan Mini Computer</t>
  </si>
  <si>
    <t>Belanja Peralatan Smartphone Drone</t>
  </si>
  <si>
    <t>Belanja Modal Alat Keselamatan Kerja</t>
  </si>
  <si>
    <t>Belanja Modal Alat Deteksi</t>
  </si>
  <si>
    <t>Belanja Modal Alat Deteksi Lainnya</t>
  </si>
  <si>
    <t>Belanja Perlengkapan Personil Dalkarhutla Masyarakat Peduli Api (MPA)</t>
  </si>
  <si>
    <t>Perbenihan Tanaman Hutan</t>
  </si>
  <si>
    <t>Pengawasan Peredaran Benih dan/atau Bibit</t>
  </si>
  <si>
    <t>4.000 Bibit</t>
  </si>
  <si>
    <t>Kegiatan di Lapangan On Progress</t>
  </si>
  <si>
    <t>PROGRAM PENDIDIKAN DAN PELATIHAN, PENYULUHAN DAN PEMBERDAYAAN MASYARAKATDI BIDANG KEHUTANAN</t>
  </si>
  <si>
    <t>Pelaksanaan Penyuluhan Kehutanan Provinsi dan Pemberdayaan Masyarakat di Bidang Kehutanan</t>
  </si>
  <si>
    <t>1 KTH</t>
  </si>
  <si>
    <t>Penguatan dan Pendampingan Kelembagaan Kelompok Tani Hutan</t>
  </si>
  <si>
    <t>Penyiapan dan Pengembangan Perhutanan Sosial</t>
  </si>
  <si>
    <t>3 Izin</t>
  </si>
  <si>
    <t>Belanja Alat/Bahan untuk Kegiatan Kantor - Perabot Kantor</t>
  </si>
  <si>
    <t>NIP.</t>
  </si>
  <si>
    <t>Catatan :</t>
  </si>
  <si>
    <t>-</t>
  </si>
  <si>
    <t>Diharapkan kepada SKPD agar mengisi Laporan sesuai format (tidak diubah).</t>
  </si>
  <si>
    <r>
      <rPr>
        <b/>
        <sz val="16"/>
        <color rgb="FF000000"/>
        <rFont val="Arial Narrow"/>
        <family val="2"/>
      </rPr>
      <t xml:space="preserve">Format dalam bentuk file Excel dapat di unduh melalui link </t>
    </r>
    <r>
      <rPr>
        <b/>
        <sz val="16"/>
        <color rgb="FF0070C0"/>
        <rFont val="Arial Narrow"/>
        <family val="2"/>
      </rPr>
      <t>https://bit.ly/radalok-format</t>
    </r>
  </si>
  <si>
    <t>SKPD : UPTD KPHP BERAU UTARA</t>
  </si>
  <si>
    <t>TAHUN ANGGARAN 2022</t>
  </si>
  <si>
    <t>Belanja Pakaian Dinas Lapangan (PDL)</t>
  </si>
  <si>
    <t>Belanja Pakaian KORPRI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</si>
</sst>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#,##0;[Red]#,##0"/>
    <numFmt numFmtId="165" formatCode="_-* #,##0_-;\-* #,##0_-;_-* &quot;-&quot;_-;_-@_-"/>
    <numFmt numFmtId="166" formatCode="#,##0.00;[Red]#,##0.00"/>
    <numFmt numFmtId="167" formatCode="_(* #,##0_);_(* \(#,##0\);_(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name val="Tahoma"/>
      <family val="2"/>
    </font>
    <font>
      <sz val="8"/>
      <color theme="0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Tahoma"/>
      <family val="2"/>
    </font>
    <font>
      <b/>
      <sz val="10"/>
      <name val="Tahoma"/>
      <family val="2"/>
    </font>
    <font>
      <b/>
      <sz val="10"/>
      <color theme="0"/>
      <name val="Tahoma"/>
      <family val="2"/>
    </font>
    <font>
      <b/>
      <sz val="14"/>
      <color rgb="FF000000"/>
      <name val="Tahoma"/>
      <family val="2"/>
    </font>
    <font>
      <b/>
      <i/>
      <sz val="10"/>
      <name val="Tahoma"/>
      <family val="2"/>
    </font>
    <font>
      <b/>
      <i/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2"/>
      <color rgb="FF000000"/>
      <name val="Tahoma"/>
      <family val="2"/>
    </font>
    <font>
      <sz val="12"/>
      <name val="Arial"/>
      <family val="2"/>
    </font>
    <font>
      <b/>
      <sz val="12"/>
      <name val="Tahoma"/>
      <family val="2"/>
    </font>
    <font>
      <b/>
      <sz val="12"/>
      <color theme="0"/>
      <name val="Tahoma"/>
      <family val="2"/>
    </font>
    <font>
      <sz val="12"/>
      <color theme="1"/>
      <name val="Arial"/>
      <family val="2"/>
    </font>
    <font>
      <b/>
      <sz val="10"/>
      <color rgb="FF000000"/>
      <name val="Tahoma"/>
      <family val="2"/>
    </font>
    <font>
      <sz val="11"/>
      <name val="Arial"/>
      <family val="2"/>
    </font>
    <font>
      <b/>
      <i/>
      <sz val="10"/>
      <color rgb="FF000000"/>
      <name val="Tahoma"/>
      <family val="2"/>
    </font>
    <font>
      <b/>
      <sz val="8"/>
      <color theme="0"/>
      <name val="Tahoma"/>
      <family val="2"/>
    </font>
    <font>
      <b/>
      <sz val="8"/>
      <color theme="1"/>
      <name val="Tahoma"/>
      <family val="2"/>
    </font>
    <font>
      <b/>
      <sz val="14"/>
      <color rgb="FF000000"/>
      <name val="Arial Narrow"/>
      <family val="2"/>
    </font>
    <font>
      <b/>
      <sz val="14"/>
      <name val="Arial Narrow"/>
      <family val="2"/>
    </font>
    <font>
      <sz val="14"/>
      <name val="Arial"/>
      <family val="2"/>
    </font>
    <font>
      <b/>
      <sz val="14"/>
      <name val="Tahoma"/>
      <family val="2"/>
    </font>
    <font>
      <b/>
      <sz val="11"/>
      <name val="Arial Narrow"/>
      <family val="2"/>
    </font>
    <font>
      <b/>
      <sz val="14"/>
      <color rgb="FF0000FF"/>
      <name val="Tahoma"/>
      <family val="2"/>
    </font>
    <font>
      <b/>
      <sz val="8"/>
      <name val="Tahoma"/>
      <family val="2"/>
    </font>
    <font>
      <b/>
      <sz val="14"/>
      <color theme="0"/>
      <name val="Tahoma"/>
      <family val="2"/>
    </font>
    <font>
      <b/>
      <i/>
      <sz val="14"/>
      <name val="Arial Narrow"/>
      <family val="2"/>
    </font>
    <font>
      <sz val="14"/>
      <name val="Arial Narrow"/>
      <family val="2"/>
    </font>
    <font>
      <b/>
      <sz val="11"/>
      <name val="Tahoma"/>
      <family val="2"/>
    </font>
    <font>
      <sz val="14"/>
      <color theme="0"/>
      <name val="Tahoma"/>
      <family val="2"/>
    </font>
    <font>
      <sz val="14"/>
      <name val="Tahoma"/>
      <family val="2"/>
    </font>
    <font>
      <sz val="11"/>
      <name val="Tahoma"/>
      <family val="2"/>
    </font>
    <font>
      <sz val="14"/>
      <color theme="1"/>
      <name val="Tahoma"/>
      <family val="2"/>
    </font>
    <font>
      <i/>
      <sz val="14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14"/>
      <color rgb="FF000000"/>
      <name val="Tahoma"/>
      <family val="2"/>
    </font>
    <font>
      <b/>
      <sz val="14"/>
      <name val="Arial"/>
      <family val="2"/>
    </font>
    <font>
      <b/>
      <sz val="11"/>
      <color theme="1"/>
      <name val="Arial"/>
      <family val="2"/>
    </font>
    <font>
      <sz val="11"/>
      <name val="Arial Narrow"/>
      <family val="2"/>
    </font>
    <font>
      <sz val="8"/>
      <color rgb="FF000000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b/>
      <i/>
      <sz val="16"/>
      <color rgb="FF000000"/>
      <name val="Arial Narrow"/>
      <family val="2"/>
    </font>
    <font>
      <b/>
      <sz val="16"/>
      <color rgb="FF000000"/>
      <name val="Tahoma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2"/>
      <name val="Tahoma"/>
      <family val="2"/>
    </font>
    <font>
      <sz val="12"/>
      <color theme="0"/>
      <name val="Tahoma"/>
      <family val="2"/>
    </font>
    <font>
      <b/>
      <sz val="16"/>
      <color rgb="FF000000"/>
      <name val="Arial Narrow"/>
      <family val="2"/>
    </font>
    <font>
      <b/>
      <sz val="16"/>
      <name val="Arial Narrow"/>
      <family val="2"/>
    </font>
    <font>
      <sz val="16"/>
      <color theme="1"/>
      <name val="Arial Narrow"/>
      <family val="2"/>
    </font>
    <font>
      <b/>
      <sz val="16"/>
      <color rgb="FF0070C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14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37" fontId="3" fillId="0" borderId="0" xfId="0" applyNumberFormat="1" applyFont="1" applyAlignment="1">
      <alignment vertical="center"/>
    </xf>
    <xf numFmtId="3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41" fontId="4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7" fillId="0" borderId="0" xfId="0" applyFont="1" applyAlignment="1">
      <alignment vertical="center"/>
    </xf>
    <xf numFmtId="41" fontId="8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37" fontId="7" fillId="0" borderId="0" xfId="0" applyNumberFormat="1" applyFont="1" applyAlignment="1">
      <alignment vertical="center"/>
    </xf>
    <xf numFmtId="37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37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37" fontId="11" fillId="0" borderId="0" xfId="0" applyNumberFormat="1" applyFont="1" applyAlignment="1">
      <alignment horizontal="right" vertical="center"/>
    </xf>
    <xf numFmtId="37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0" borderId="2" xfId="0" applyFont="1" applyBorder="1"/>
    <xf numFmtId="0" fontId="14" fillId="0" borderId="3" xfId="0" applyFont="1" applyBorder="1"/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4" fillId="0" borderId="5" xfId="0" applyFont="1" applyBorder="1"/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7" fillId="0" borderId="0" xfId="0" applyFont="1"/>
    <xf numFmtId="0" fontId="14" fillId="0" borderId="6" xfId="0" applyFont="1" applyBorder="1"/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0" borderId="10" xfId="0" applyFont="1" applyBorder="1"/>
    <xf numFmtId="0" fontId="14" fillId="0" borderId="11" xfId="0" applyFont="1" applyBorder="1"/>
    <xf numFmtId="0" fontId="12" fillId="2" borderId="12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9" fillId="0" borderId="13" xfId="0" applyFont="1" applyBorder="1"/>
    <xf numFmtId="0" fontId="19" fillId="0" borderId="14" xfId="0" applyFont="1" applyBorder="1"/>
    <xf numFmtId="164" fontId="18" fillId="3" borderId="12" xfId="0" applyNumberFormat="1" applyFont="1" applyFill="1" applyBorder="1" applyAlignment="1">
      <alignment horizontal="center" vertical="center"/>
    </xf>
    <xf numFmtId="164" fontId="18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1" fontId="8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164" fontId="18" fillId="4" borderId="12" xfId="0" applyNumberFormat="1" applyFont="1" applyFill="1" applyBorder="1" applyAlignment="1">
      <alignment horizontal="center" vertical="center"/>
    </xf>
    <xf numFmtId="164" fontId="18" fillId="4" borderId="11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164" fontId="10" fillId="5" borderId="12" xfId="0" applyNumberFormat="1" applyFont="1" applyFill="1" applyBorder="1" applyAlignment="1">
      <alignment horizontal="right" vertical="center"/>
    </xf>
    <xf numFmtId="164" fontId="20" fillId="5" borderId="12" xfId="0" applyNumberFormat="1" applyFont="1" applyFill="1" applyBorder="1" applyAlignment="1">
      <alignment horizontal="right" vertical="center"/>
    </xf>
    <xf numFmtId="166" fontId="10" fillId="5" borderId="12" xfId="0" applyNumberFormat="1" applyFont="1" applyFill="1" applyBorder="1" applyAlignment="1">
      <alignment horizontal="right" vertical="center"/>
    </xf>
    <xf numFmtId="0" fontId="11" fillId="5" borderId="11" xfId="0" applyFont="1" applyFill="1" applyBorder="1" applyAlignment="1">
      <alignment horizontal="center" vertical="center" wrapText="1"/>
    </xf>
    <xf numFmtId="41" fontId="21" fillId="0" borderId="0" xfId="1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1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center" wrapText="1"/>
    </xf>
    <xf numFmtId="0" fontId="25" fillId="0" borderId="13" xfId="0" applyFont="1" applyBorder="1"/>
    <xf numFmtId="0" fontId="25" fillId="0" borderId="14" xfId="0" applyFont="1" applyBorder="1"/>
    <xf numFmtId="167" fontId="24" fillId="0" borderId="12" xfId="0" applyNumberFormat="1" applyFont="1" applyBorder="1" applyAlignment="1">
      <alignment horizontal="right" vertical="center"/>
    </xf>
    <xf numFmtId="164" fontId="26" fillId="0" borderId="12" xfId="0" applyNumberFormat="1" applyFont="1" applyBorder="1" applyAlignment="1">
      <alignment vertical="center"/>
    </xf>
    <xf numFmtId="39" fontId="24" fillId="0" borderId="12" xfId="0" applyNumberFormat="1" applyFont="1" applyBorder="1" applyAlignment="1">
      <alignment horizontal="center" vertical="center" wrapText="1"/>
    </xf>
    <xf numFmtId="43" fontId="24" fillId="0" borderId="12" xfId="0" applyNumberFormat="1" applyFont="1" applyBorder="1" applyAlignment="1">
      <alignment horizontal="right" vertical="center"/>
    </xf>
    <xf numFmtId="39" fontId="24" fillId="0" borderId="12" xfId="0" applyNumberFormat="1" applyFont="1" applyBorder="1" applyAlignment="1">
      <alignment horizontal="center" vertical="center"/>
    </xf>
    <xf numFmtId="37" fontId="24" fillId="0" borderId="12" xfId="0" applyNumberFormat="1" applyFont="1" applyBorder="1" applyAlignment="1">
      <alignment horizontal="right" vertical="center" wrapText="1"/>
    </xf>
    <xf numFmtId="37" fontId="27" fillId="0" borderId="12" xfId="0" applyNumberFormat="1" applyFont="1" applyBorder="1" applyAlignment="1">
      <alignment horizontal="center" vertical="center" wrapText="1"/>
    </xf>
    <xf numFmtId="37" fontId="26" fillId="0" borderId="12" xfId="0" applyNumberFormat="1" applyFont="1" applyBorder="1" applyAlignment="1">
      <alignment horizontal="center" vertical="center" wrapText="1"/>
    </xf>
    <xf numFmtId="37" fontId="28" fillId="6" borderId="12" xfId="0" applyNumberFormat="1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43" fontId="21" fillId="0" borderId="0" xfId="0" applyNumberFormat="1" applyFont="1" applyAlignment="1">
      <alignment vertical="center"/>
    </xf>
    <xf numFmtId="2" fontId="21" fillId="0" borderId="0" xfId="0" applyNumberFormat="1" applyFont="1" applyAlignment="1">
      <alignment vertical="center"/>
    </xf>
    <xf numFmtId="0" fontId="30" fillId="0" borderId="12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24" fillId="0" borderId="13" xfId="0" applyFont="1" applyBorder="1" applyAlignment="1">
      <alignment vertical="center" wrapText="1"/>
    </xf>
    <xf numFmtId="0" fontId="31" fillId="0" borderId="13" xfId="0" applyFont="1" applyBorder="1" applyAlignment="1">
      <alignment horizontal="left" vertical="center" wrapText="1"/>
    </xf>
    <xf numFmtId="164" fontId="26" fillId="0" borderId="12" xfId="0" applyNumberFormat="1" applyFont="1" applyBorder="1" applyAlignment="1">
      <alignment horizontal="right" vertical="center"/>
    </xf>
    <xf numFmtId="164" fontId="24" fillId="0" borderId="12" xfId="0" applyNumberFormat="1" applyFont="1" applyBorder="1" applyAlignment="1">
      <alignment horizontal="right" vertical="center"/>
    </xf>
    <xf numFmtId="37" fontId="26" fillId="0" borderId="1" xfId="0" applyNumberFormat="1" applyFont="1" applyBorder="1" applyAlignment="1">
      <alignment horizontal="center" vertical="center" wrapText="1"/>
    </xf>
    <xf numFmtId="37" fontId="6" fillId="6" borderId="12" xfId="0" applyNumberFormat="1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2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5" fillId="0" borderId="2" xfId="0" applyFont="1" applyBorder="1"/>
    <xf numFmtId="0" fontId="25" fillId="0" borderId="3" xfId="0" applyFont="1" applyBorder="1"/>
    <xf numFmtId="164" fontId="26" fillId="0" borderId="1" xfId="0" applyNumberFormat="1" applyFont="1" applyBorder="1" applyAlignment="1">
      <alignment horizontal="right" vertical="center"/>
    </xf>
    <xf numFmtId="39" fontId="24" fillId="0" borderId="1" xfId="0" applyNumberFormat="1" applyFont="1" applyBorder="1" applyAlignment="1">
      <alignment horizontal="center" vertical="center"/>
    </xf>
    <xf numFmtId="39" fontId="24" fillId="0" borderId="1" xfId="0" applyNumberFormat="1" applyFont="1" applyBorder="1" applyAlignment="1">
      <alignment horizontal="center" vertical="center" wrapText="1"/>
    </xf>
    <xf numFmtId="37" fontId="28" fillId="6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 wrapText="1"/>
    </xf>
    <xf numFmtId="167" fontId="24" fillId="0" borderId="5" xfId="0" applyNumberFormat="1" applyFont="1" applyBorder="1" applyAlignment="1">
      <alignment horizontal="right" vertical="center"/>
    </xf>
    <xf numFmtId="164" fontId="26" fillId="0" borderId="5" xfId="0" applyNumberFormat="1" applyFont="1" applyBorder="1" applyAlignment="1">
      <alignment horizontal="right" vertical="center"/>
    </xf>
    <xf numFmtId="39" fontId="24" fillId="0" borderId="5" xfId="0" applyNumberFormat="1" applyFont="1" applyBorder="1" applyAlignment="1">
      <alignment horizontal="center" vertical="center" wrapText="1"/>
    </xf>
    <xf numFmtId="37" fontId="24" fillId="0" borderId="5" xfId="0" applyNumberFormat="1" applyFont="1" applyBorder="1" applyAlignment="1">
      <alignment vertical="center"/>
    </xf>
    <xf numFmtId="37" fontId="33" fillId="0" borderId="5" xfId="0" applyNumberFormat="1" applyFont="1" applyBorder="1" applyAlignment="1">
      <alignment horizontal="center" vertical="center" wrapText="1"/>
    </xf>
    <xf numFmtId="37" fontId="26" fillId="0" borderId="5" xfId="0" applyNumberFormat="1" applyFont="1" applyBorder="1" applyAlignment="1">
      <alignment horizontal="center" vertical="center" wrapText="1"/>
    </xf>
    <xf numFmtId="37" fontId="28" fillId="6" borderId="5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164" fontId="26" fillId="0" borderId="5" xfId="0" applyNumberFormat="1" applyFont="1" applyBorder="1" applyAlignment="1">
      <alignment vertical="center"/>
    </xf>
    <xf numFmtId="39" fontId="24" fillId="0" borderId="5" xfId="0" applyNumberFormat="1" applyFont="1" applyBorder="1" applyAlignment="1">
      <alignment horizontal="center" vertical="center"/>
    </xf>
    <xf numFmtId="164" fontId="24" fillId="0" borderId="5" xfId="0" applyNumberFormat="1" applyFont="1" applyBorder="1" applyAlignment="1">
      <alignment horizontal="right" vertical="center"/>
    </xf>
    <xf numFmtId="0" fontId="33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37" fontId="6" fillId="6" borderId="5" xfId="0" applyNumberFormat="1" applyFont="1" applyFill="1" applyBorder="1" applyAlignment="1">
      <alignment horizontal="left" vertical="center" wrapText="1"/>
    </xf>
    <xf numFmtId="0" fontId="34" fillId="0" borderId="5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167" fontId="32" fillId="0" borderId="5" xfId="0" applyNumberFormat="1" applyFont="1" applyBorder="1" applyAlignment="1">
      <alignment horizontal="right" vertical="center"/>
    </xf>
    <xf numFmtId="164" fontId="35" fillId="0" borderId="5" xfId="0" applyNumberFormat="1" applyFont="1" applyBorder="1" applyAlignment="1">
      <alignment vertical="center"/>
    </xf>
    <xf numFmtId="39" fontId="32" fillId="0" borderId="5" xfId="0" applyNumberFormat="1" applyFont="1" applyBorder="1" applyAlignment="1">
      <alignment horizontal="center" vertical="center" wrapText="1"/>
    </xf>
    <xf numFmtId="164" fontId="32" fillId="0" borderId="5" xfId="0" applyNumberFormat="1" applyFont="1" applyBorder="1" applyAlignment="1">
      <alignment horizontal="right" vertical="center"/>
    </xf>
    <xf numFmtId="0" fontId="36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37" fontId="37" fillId="6" borderId="5" xfId="0" applyNumberFormat="1" applyFont="1" applyFill="1" applyBorder="1" applyAlignment="1">
      <alignment horizontal="left" vertical="center" wrapText="1"/>
    </xf>
    <xf numFmtId="0" fontId="37" fillId="0" borderId="5" xfId="0" applyFont="1" applyBorder="1" applyAlignment="1">
      <alignment horizontal="center" vertical="center" wrapText="1"/>
    </xf>
    <xf numFmtId="0" fontId="34" fillId="0" borderId="7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30" fillId="0" borderId="15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33" fillId="0" borderId="12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30" fillId="0" borderId="7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5" fillId="0" borderId="6" xfId="0" applyFont="1" applyBorder="1"/>
    <xf numFmtId="167" fontId="39" fillId="0" borderId="5" xfId="0" applyNumberFormat="1" applyFont="1" applyBorder="1" applyAlignment="1">
      <alignment horizontal="right" vertical="center"/>
    </xf>
    <xf numFmtId="2" fontId="24" fillId="0" borderId="5" xfId="0" applyNumberFormat="1" applyFont="1" applyBorder="1" applyAlignment="1">
      <alignment horizontal="center" vertical="center"/>
    </xf>
    <xf numFmtId="37" fontId="6" fillId="6" borderId="1" xfId="0" applyNumberFormat="1" applyFont="1" applyFill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39" fontId="32" fillId="0" borderId="5" xfId="0" applyNumberFormat="1" applyFont="1" applyBorder="1" applyAlignment="1">
      <alignment horizontal="center" vertical="center"/>
    </xf>
    <xf numFmtId="167" fontId="40" fillId="0" borderId="5" xfId="0" applyNumberFormat="1" applyFont="1" applyBorder="1" applyAlignment="1">
      <alignment horizontal="right" vertical="center"/>
    </xf>
    <xf numFmtId="2" fontId="32" fillId="0" borderId="5" xfId="0" applyNumberFormat="1" applyFont="1" applyBorder="1" applyAlignment="1">
      <alignment horizontal="center" vertical="center"/>
    </xf>
    <xf numFmtId="37" fontId="6" fillId="6" borderId="5" xfId="0" applyNumberFormat="1" applyFont="1" applyFill="1" applyBorder="1" applyAlignment="1">
      <alignment horizontal="center" vertical="center" wrapText="1"/>
    </xf>
    <xf numFmtId="41" fontId="32" fillId="0" borderId="5" xfId="1" applyFont="1" applyFill="1" applyBorder="1" applyAlignment="1">
      <alignment horizontal="right" vertical="center"/>
    </xf>
    <xf numFmtId="37" fontId="32" fillId="0" borderId="5" xfId="0" applyNumberFormat="1" applyFont="1" applyBorder="1" applyAlignment="1">
      <alignment horizontal="right" vertical="center" wrapText="1"/>
    </xf>
    <xf numFmtId="41" fontId="40" fillId="0" borderId="5" xfId="1" applyFont="1" applyFill="1" applyBorder="1" applyAlignment="1">
      <alignment horizontal="right" vertical="center"/>
    </xf>
    <xf numFmtId="0" fontId="6" fillId="0" borderId="5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left" vertical="center" wrapText="1"/>
    </xf>
    <xf numFmtId="41" fontId="32" fillId="0" borderId="6" xfId="1" applyFont="1" applyFill="1" applyBorder="1" applyAlignment="1">
      <alignment vertical="center"/>
    </xf>
    <xf numFmtId="37" fontId="6" fillId="6" borderId="5" xfId="0" applyNumberFormat="1" applyFont="1" applyFill="1" applyBorder="1" applyAlignment="1">
      <alignment horizontal="center" vertical="center" wrapText="1"/>
    </xf>
    <xf numFmtId="0" fontId="41" fillId="0" borderId="5" xfId="0" applyFont="1" applyBorder="1" applyAlignment="1">
      <alignment vertical="center"/>
    </xf>
    <xf numFmtId="0" fontId="41" fillId="0" borderId="7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8" fillId="0" borderId="0" xfId="0" applyFont="1" applyAlignment="1">
      <alignment vertical="center" wrapText="1"/>
    </xf>
    <xf numFmtId="37" fontId="32" fillId="0" borderId="5" xfId="0" applyNumberFormat="1" applyFont="1" applyBorder="1" applyAlignment="1">
      <alignment vertical="center" wrapText="1"/>
    </xf>
    <xf numFmtId="2" fontId="32" fillId="0" borderId="5" xfId="0" applyNumberFormat="1" applyFont="1" applyBorder="1" applyAlignment="1">
      <alignment horizontal="center" vertical="center" wrapText="1"/>
    </xf>
    <xf numFmtId="37" fontId="36" fillId="0" borderId="5" xfId="0" applyNumberFormat="1" applyFont="1" applyBorder="1" applyAlignment="1">
      <alignment horizontal="center" vertical="center" wrapText="1"/>
    </xf>
    <xf numFmtId="37" fontId="35" fillId="0" borderId="5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2" fontId="24" fillId="0" borderId="5" xfId="0" applyNumberFormat="1" applyFont="1" applyBorder="1" applyAlignment="1">
      <alignment horizontal="center" vertical="center" wrapText="1"/>
    </xf>
    <xf numFmtId="37" fontId="6" fillId="6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7" fontId="6" fillId="6" borderId="11" xfId="0" applyNumberFormat="1" applyFont="1" applyFill="1" applyBorder="1" applyAlignment="1">
      <alignment horizontal="center" vertical="center" wrapText="1"/>
    </xf>
    <xf numFmtId="0" fontId="30" fillId="0" borderId="4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24" fillId="0" borderId="2" xfId="0" applyFont="1" applyBorder="1" applyAlignment="1">
      <alignment vertical="center" wrapText="1"/>
    </xf>
    <xf numFmtId="0" fontId="32" fillId="0" borderId="2" xfId="0" applyFont="1" applyBorder="1" applyAlignment="1">
      <alignment vertical="center" wrapText="1"/>
    </xf>
    <xf numFmtId="167" fontId="24" fillId="0" borderId="1" xfId="0" applyNumberFormat="1" applyFont="1" applyBorder="1" applyAlignment="1">
      <alignment horizontal="right" vertical="center"/>
    </xf>
    <xf numFmtId="164" fontId="26" fillId="0" borderId="1" xfId="0" applyNumberFormat="1" applyFont="1" applyBorder="1" applyAlignment="1">
      <alignment vertical="center"/>
    </xf>
    <xf numFmtId="167" fontId="39" fillId="0" borderId="1" xfId="0" applyNumberFormat="1" applyFont="1" applyBorder="1" applyAlignment="1">
      <alignment horizontal="right" vertical="center"/>
    </xf>
    <xf numFmtId="2" fontId="24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5" fillId="0" borderId="0" xfId="0" applyFont="1"/>
    <xf numFmtId="0" fontId="32" fillId="0" borderId="0" xfId="0" applyFont="1"/>
    <xf numFmtId="0" fontId="41" fillId="0" borderId="11" xfId="0" applyFont="1" applyBorder="1" applyAlignment="1">
      <alignment vertical="center"/>
    </xf>
    <xf numFmtId="0" fontId="41" fillId="0" borderId="8" xfId="0" applyFont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38" fillId="0" borderId="9" xfId="0" applyFont="1" applyBorder="1" applyAlignment="1">
      <alignment vertical="center" wrapText="1"/>
    </xf>
    <xf numFmtId="0" fontId="32" fillId="0" borderId="9" xfId="0" applyFont="1" applyBorder="1" applyAlignment="1">
      <alignment vertical="center" wrapText="1"/>
    </xf>
    <xf numFmtId="0" fontId="25" fillId="0" borderId="9" xfId="0" applyFont="1" applyBorder="1"/>
    <xf numFmtId="0" fontId="32" fillId="0" borderId="9" xfId="0" applyFont="1" applyBorder="1" applyAlignment="1">
      <alignment horizontal="left" vertical="center" wrapText="1"/>
    </xf>
    <xf numFmtId="0" fontId="25" fillId="0" borderId="9" xfId="0" applyFont="1" applyBorder="1"/>
    <xf numFmtId="0" fontId="25" fillId="0" borderId="10" xfId="0" applyFont="1" applyBorder="1"/>
    <xf numFmtId="167" fontId="32" fillId="0" borderId="11" xfId="0" applyNumberFormat="1" applyFont="1" applyBorder="1" applyAlignment="1">
      <alignment horizontal="right" vertical="center"/>
    </xf>
    <xf numFmtId="164" fontId="35" fillId="0" borderId="11" xfId="0" applyNumberFormat="1" applyFont="1" applyBorder="1" applyAlignment="1">
      <alignment vertical="center"/>
    </xf>
    <xf numFmtId="39" fontId="32" fillId="0" borderId="11" xfId="0" applyNumberFormat="1" applyFont="1" applyBorder="1" applyAlignment="1">
      <alignment horizontal="center" vertical="center"/>
    </xf>
    <xf numFmtId="39" fontId="32" fillId="0" borderId="11" xfId="0" applyNumberFormat="1" applyFont="1" applyBorder="1" applyAlignment="1">
      <alignment horizontal="center" vertical="center" wrapText="1"/>
    </xf>
    <xf numFmtId="37" fontId="32" fillId="0" borderId="11" xfId="0" applyNumberFormat="1" applyFont="1" applyBorder="1" applyAlignment="1">
      <alignment vertical="center" wrapText="1"/>
    </xf>
    <xf numFmtId="2" fontId="32" fillId="0" borderId="11" xfId="0" applyNumberFormat="1" applyFont="1" applyBorder="1" applyAlignment="1">
      <alignment horizontal="center" vertical="center" wrapText="1"/>
    </xf>
    <xf numFmtId="37" fontId="32" fillId="0" borderId="11" xfId="0" applyNumberFormat="1" applyFont="1" applyBorder="1" applyAlignment="1">
      <alignment horizontal="right" vertical="center" wrapText="1"/>
    </xf>
    <xf numFmtId="37" fontId="36" fillId="0" borderId="11" xfId="0" applyNumberFormat="1" applyFont="1" applyBorder="1" applyAlignment="1">
      <alignment horizontal="center" vertical="center" wrapText="1"/>
    </xf>
    <xf numFmtId="37" fontId="35" fillId="0" borderId="11" xfId="0" applyNumberFormat="1" applyFont="1" applyBorder="1" applyAlignment="1">
      <alignment horizontal="center" vertical="center" wrapText="1"/>
    </xf>
    <xf numFmtId="39" fontId="24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41" fillId="0" borderId="12" xfId="0" applyFont="1" applyBorder="1" applyAlignment="1">
      <alignment vertical="center"/>
    </xf>
    <xf numFmtId="0" fontId="41" fillId="0" borderId="15" xfId="0" applyFont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38" fillId="0" borderId="13" xfId="0" applyFont="1" applyBorder="1" applyAlignment="1">
      <alignment vertical="center" wrapText="1"/>
    </xf>
    <xf numFmtId="164" fontId="35" fillId="0" borderId="12" xfId="0" applyNumberFormat="1" applyFont="1" applyBorder="1" applyAlignment="1">
      <alignment vertical="center"/>
    </xf>
    <xf numFmtId="37" fontId="32" fillId="0" borderId="12" xfId="0" applyNumberFormat="1" applyFont="1" applyBorder="1" applyAlignment="1">
      <alignment horizontal="center" vertical="center" wrapText="1"/>
    </xf>
    <xf numFmtId="39" fontId="32" fillId="0" borderId="12" xfId="0" applyNumberFormat="1" applyFont="1" applyBorder="1" applyAlignment="1">
      <alignment horizontal="center" vertical="center" wrapText="1"/>
    </xf>
    <xf numFmtId="37" fontId="36" fillId="0" borderId="12" xfId="0" applyNumberFormat="1" applyFont="1" applyBorder="1" applyAlignment="1">
      <alignment horizontal="center" vertical="center" wrapText="1"/>
    </xf>
    <xf numFmtId="37" fontId="37" fillId="6" borderId="12" xfId="0" applyNumberFormat="1" applyFont="1" applyFill="1" applyBorder="1" applyAlignment="1">
      <alignment horizontal="left" vertical="center" wrapText="1"/>
    </xf>
    <xf numFmtId="0" fontId="37" fillId="0" borderId="12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42" fillId="0" borderId="2" xfId="0" applyFont="1" applyBorder="1"/>
    <xf numFmtId="0" fontId="42" fillId="0" borderId="3" xfId="0" applyFont="1" applyBorder="1"/>
    <xf numFmtId="37" fontId="33" fillId="0" borderId="1" xfId="0" applyNumberFormat="1" applyFont="1" applyBorder="1" applyAlignment="1">
      <alignment horizontal="center" vertical="center" wrapText="1"/>
    </xf>
    <xf numFmtId="0" fontId="43" fillId="0" borderId="0" xfId="0" applyFont="1"/>
    <xf numFmtId="0" fontId="31" fillId="0" borderId="0" xfId="0" applyFont="1" applyAlignment="1">
      <alignment horizontal="left" vertical="center" wrapText="1"/>
    </xf>
    <xf numFmtId="0" fontId="32" fillId="0" borderId="9" xfId="0" applyFont="1" applyBorder="1" applyAlignment="1">
      <alignment horizontal="left" vertical="center" wrapText="1"/>
    </xf>
    <xf numFmtId="0" fontId="32" fillId="0" borderId="10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center" vertical="center" wrapText="1"/>
    </xf>
    <xf numFmtId="0" fontId="41" fillId="0" borderId="1" xfId="0" applyFont="1" applyBorder="1" applyAlignment="1">
      <alignment vertical="center"/>
    </xf>
    <xf numFmtId="0" fontId="41" fillId="0" borderId="4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 wrapText="1"/>
    </xf>
    <xf numFmtId="164" fontId="35" fillId="0" borderId="1" xfId="0" applyNumberFormat="1" applyFont="1" applyBorder="1" applyAlignment="1">
      <alignment vertical="center"/>
    </xf>
    <xf numFmtId="39" fontId="32" fillId="0" borderId="1" xfId="0" applyNumberFormat="1" applyFont="1" applyBorder="1" applyAlignment="1">
      <alignment horizontal="center" vertical="center" wrapText="1"/>
    </xf>
    <xf numFmtId="37" fontId="36" fillId="0" borderId="1" xfId="0" applyNumberFormat="1" applyFont="1" applyBorder="1" applyAlignment="1">
      <alignment horizontal="center" vertical="center" wrapText="1"/>
    </xf>
    <xf numFmtId="37" fontId="35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left" vertical="top" wrapText="1"/>
    </xf>
    <xf numFmtId="39" fontId="24" fillId="0" borderId="17" xfId="0" applyNumberFormat="1" applyFont="1" applyBorder="1" applyAlignment="1">
      <alignment horizontal="center" vertical="center"/>
    </xf>
    <xf numFmtId="37" fontId="37" fillId="6" borderId="1" xfId="0" applyNumberFormat="1" applyFont="1" applyFill="1" applyBorder="1" applyAlignment="1">
      <alignment horizontal="left" vertical="center" wrapText="1"/>
    </xf>
    <xf numFmtId="37" fontId="32" fillId="0" borderId="5" xfId="0" applyNumberFormat="1" applyFont="1" applyBorder="1" applyAlignment="1">
      <alignment horizontal="right" vertical="center"/>
    </xf>
    <xf numFmtId="0" fontId="25" fillId="0" borderId="6" xfId="0" applyFont="1" applyBorder="1"/>
    <xf numFmtId="0" fontId="32" fillId="0" borderId="6" xfId="0" applyFont="1" applyBorder="1" applyAlignment="1">
      <alignment horizontal="left" vertical="center" wrapText="1"/>
    </xf>
    <xf numFmtId="0" fontId="32" fillId="0" borderId="9" xfId="0" applyFont="1" applyBorder="1" applyAlignment="1">
      <alignment horizontal="left" vertical="top" wrapText="1"/>
    </xf>
    <xf numFmtId="0" fontId="32" fillId="0" borderId="10" xfId="0" applyFont="1" applyBorder="1" applyAlignment="1">
      <alignment horizontal="left" vertical="top" wrapText="1"/>
    </xf>
    <xf numFmtId="0" fontId="25" fillId="0" borderId="5" xfId="0" applyFont="1" applyBorder="1"/>
    <xf numFmtId="43" fontId="24" fillId="0" borderId="5" xfId="0" applyNumberFormat="1" applyFont="1" applyBorder="1" applyAlignment="1">
      <alignment horizontal="right" vertical="center"/>
    </xf>
    <xf numFmtId="0" fontId="24" fillId="0" borderId="9" xfId="0" applyFont="1" applyBorder="1" applyAlignment="1">
      <alignment vertical="center"/>
    </xf>
    <xf numFmtId="0" fontId="24" fillId="0" borderId="9" xfId="0" applyFont="1" applyBorder="1" applyAlignment="1">
      <alignment vertical="center" wrapText="1"/>
    </xf>
    <xf numFmtId="0" fontId="38" fillId="0" borderId="9" xfId="0" applyFont="1" applyBorder="1" applyAlignment="1">
      <alignment horizontal="left" vertical="center" wrapText="1"/>
    </xf>
    <xf numFmtId="0" fontId="32" fillId="0" borderId="10" xfId="0" applyFont="1" applyBorder="1" applyAlignment="1">
      <alignment horizontal="left" vertical="center" wrapText="1"/>
    </xf>
    <xf numFmtId="0" fontId="25" fillId="0" borderId="11" xfId="0" applyFont="1" applyBorder="1"/>
    <xf numFmtId="37" fontId="24" fillId="0" borderId="1" xfId="0" applyNumberFormat="1" applyFont="1" applyBorder="1" applyAlignment="1">
      <alignment horizontal="right" vertical="center" wrapText="1"/>
    </xf>
    <xf numFmtId="37" fontId="27" fillId="0" borderId="1" xfId="0" applyNumberFormat="1" applyFont="1" applyBorder="1" applyAlignment="1">
      <alignment horizontal="center" vertical="center" wrapText="1"/>
    </xf>
    <xf numFmtId="37" fontId="24" fillId="0" borderId="5" xfId="0" applyNumberFormat="1" applyFont="1" applyBorder="1" applyAlignment="1">
      <alignment horizontal="right" vertical="center" wrapText="1"/>
    </xf>
    <xf numFmtId="39" fontId="24" fillId="0" borderId="17" xfId="0" applyNumberFormat="1" applyFont="1" applyBorder="1" applyAlignment="1">
      <alignment horizontal="center" vertical="center" wrapText="1"/>
    </xf>
    <xf numFmtId="0" fontId="41" fillId="0" borderId="18" xfId="0" applyFont="1" applyBorder="1" applyAlignment="1">
      <alignment vertical="center"/>
    </xf>
    <xf numFmtId="0" fontId="41" fillId="0" borderId="19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20" xfId="0" applyFont="1" applyBorder="1" applyAlignment="1">
      <alignment vertical="center" wrapText="1"/>
    </xf>
    <xf numFmtId="0" fontId="38" fillId="0" borderId="20" xfId="0" applyFont="1" applyBorder="1" applyAlignment="1">
      <alignment horizontal="left" vertical="center" wrapText="1"/>
    </xf>
    <xf numFmtId="0" fontId="32" fillId="0" borderId="20" xfId="0" applyFont="1" applyBorder="1" applyAlignment="1">
      <alignment vertical="center" wrapText="1"/>
    </xf>
    <xf numFmtId="0" fontId="32" fillId="0" borderId="20" xfId="0" applyFont="1" applyBorder="1" applyAlignment="1">
      <alignment horizontal="left" vertical="center" wrapText="1"/>
    </xf>
    <xf numFmtId="0" fontId="32" fillId="0" borderId="20" xfId="0" applyFont="1" applyBorder="1" applyAlignment="1">
      <alignment horizontal="left" vertical="center" wrapText="1"/>
    </xf>
    <xf numFmtId="0" fontId="25" fillId="0" borderId="20" xfId="0" applyFont="1" applyBorder="1"/>
    <xf numFmtId="0" fontId="25" fillId="0" borderId="21" xfId="0" applyFont="1" applyBorder="1"/>
    <xf numFmtId="167" fontId="32" fillId="0" borderId="18" xfId="0" applyNumberFormat="1" applyFont="1" applyBorder="1" applyAlignment="1">
      <alignment horizontal="right" vertical="center"/>
    </xf>
    <xf numFmtId="164" fontId="35" fillId="0" borderId="18" xfId="0" applyNumberFormat="1" applyFont="1" applyBorder="1" applyAlignment="1">
      <alignment vertical="center"/>
    </xf>
    <xf numFmtId="39" fontId="32" fillId="0" borderId="18" xfId="0" applyNumberFormat="1" applyFont="1" applyBorder="1" applyAlignment="1">
      <alignment horizontal="center" vertical="center"/>
    </xf>
    <xf numFmtId="39" fontId="32" fillId="0" borderId="18" xfId="0" applyNumberFormat="1" applyFont="1" applyBorder="1" applyAlignment="1">
      <alignment horizontal="center" vertical="center" wrapText="1"/>
    </xf>
    <xf numFmtId="167" fontId="40" fillId="0" borderId="18" xfId="0" applyNumberFormat="1" applyFont="1" applyBorder="1" applyAlignment="1">
      <alignment horizontal="right" vertical="center"/>
    </xf>
    <xf numFmtId="2" fontId="32" fillId="0" borderId="18" xfId="0" applyNumberFormat="1" applyFont="1" applyBorder="1" applyAlignment="1">
      <alignment horizontal="center" vertical="center" wrapText="1"/>
    </xf>
    <xf numFmtId="37" fontId="32" fillId="0" borderId="18" xfId="0" applyNumberFormat="1" applyFont="1" applyBorder="1" applyAlignment="1">
      <alignment horizontal="right" vertical="center" wrapText="1"/>
    </xf>
    <xf numFmtId="37" fontId="36" fillId="0" borderId="18" xfId="0" applyNumberFormat="1" applyFont="1" applyBorder="1" applyAlignment="1">
      <alignment horizontal="center" vertical="center" wrapText="1"/>
    </xf>
    <xf numFmtId="37" fontId="35" fillId="0" borderId="18" xfId="0" applyNumberFormat="1" applyFont="1" applyBorder="1" applyAlignment="1">
      <alignment horizontal="center" vertical="center" wrapText="1"/>
    </xf>
    <xf numFmtId="37" fontId="6" fillId="6" borderId="18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167" fontId="24" fillId="0" borderId="11" xfId="0" applyNumberFormat="1" applyFont="1" applyBorder="1" applyAlignment="1">
      <alignment horizontal="right" vertical="center"/>
    </xf>
    <xf numFmtId="164" fontId="26" fillId="0" borderId="11" xfId="0" applyNumberFormat="1" applyFont="1" applyBorder="1" applyAlignment="1">
      <alignment vertical="center"/>
    </xf>
    <xf numFmtId="39" fontId="24" fillId="0" borderId="11" xfId="0" applyNumberFormat="1" applyFont="1" applyBorder="1" applyAlignment="1">
      <alignment horizontal="center" vertical="center" wrapText="1"/>
    </xf>
    <xf numFmtId="37" fontId="27" fillId="0" borderId="11" xfId="0" applyNumberFormat="1" applyFont="1" applyBorder="1" applyAlignment="1">
      <alignment horizontal="center" vertical="center" wrapText="1"/>
    </xf>
    <xf numFmtId="37" fontId="26" fillId="0" borderId="11" xfId="0" applyNumberFormat="1" applyFont="1" applyBorder="1" applyAlignment="1">
      <alignment horizontal="center" vertical="center" wrapText="1"/>
    </xf>
    <xf numFmtId="37" fontId="28" fillId="6" borderId="11" xfId="0" applyNumberFormat="1" applyFont="1" applyFill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37" fontId="44" fillId="0" borderId="5" xfId="0" applyNumberFormat="1" applyFont="1" applyBorder="1" applyAlignment="1">
      <alignment horizontal="center" vertical="center" wrapText="1"/>
    </xf>
    <xf numFmtId="37" fontId="44" fillId="0" borderId="11" xfId="0" applyNumberFormat="1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42" fillId="0" borderId="0" xfId="0" applyFont="1"/>
    <xf numFmtId="0" fontId="42" fillId="0" borderId="6" xfId="0" applyFont="1" applyBorder="1"/>
    <xf numFmtId="0" fontId="6" fillId="7" borderId="11" xfId="0" applyFont="1" applyFill="1" applyBorder="1" applyAlignment="1">
      <alignment horizontal="center" vertical="center" wrapText="1"/>
    </xf>
    <xf numFmtId="37" fontId="27" fillId="0" borderId="5" xfId="0" applyNumberFormat="1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7" fontId="44" fillId="0" borderId="1" xfId="0" applyNumberFormat="1" applyFont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37" fontId="24" fillId="0" borderId="11" xfId="0" applyNumberFormat="1" applyFont="1" applyBorder="1" applyAlignment="1">
      <alignment horizontal="right" vertical="center" wrapText="1"/>
    </xf>
    <xf numFmtId="37" fontId="6" fillId="6" borderId="1" xfId="0" applyNumberFormat="1" applyFont="1" applyFill="1" applyBorder="1" applyAlignment="1">
      <alignment horizontal="center" vertical="center" wrapText="1"/>
    </xf>
    <xf numFmtId="39" fontId="26" fillId="0" borderId="1" xfId="0" quotePrefix="1" applyNumberFormat="1" applyFont="1" applyBorder="1" applyAlignment="1">
      <alignment horizontal="center" vertical="center" wrapText="1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164" fontId="45" fillId="0" borderId="0" xfId="0" applyNumberFormat="1" applyFont="1" applyAlignment="1">
      <alignment vertical="center"/>
    </xf>
    <xf numFmtId="37" fontId="2" fillId="0" borderId="0" xfId="0" applyNumberFormat="1" applyFont="1" applyAlignment="1">
      <alignment horizontal="center" vertical="center" wrapText="1"/>
    </xf>
    <xf numFmtId="37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37" fontId="2" fillId="0" borderId="0" xfId="0" applyNumberFormat="1" applyFont="1" applyAlignment="1">
      <alignment horizontal="right" vertical="center" wrapText="1"/>
    </xf>
    <xf numFmtId="37" fontId="46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49" fillId="0" borderId="0" xfId="0" applyFont="1" applyAlignment="1">
      <alignment horizontal="center" vertical="center"/>
    </xf>
    <xf numFmtId="164" fontId="49" fillId="0" borderId="0" xfId="0" applyNumberFormat="1" applyFont="1" applyAlignment="1">
      <alignment vertical="center"/>
    </xf>
    <xf numFmtId="37" fontId="50" fillId="0" borderId="0" xfId="0" applyNumberFormat="1" applyFont="1" applyAlignment="1">
      <alignment horizontal="center" vertical="center" wrapText="1"/>
    </xf>
    <xf numFmtId="37" fontId="51" fillId="0" borderId="0" xfId="0" applyNumberFormat="1" applyFont="1" applyAlignment="1">
      <alignment vertical="center" wrapText="1"/>
    </xf>
    <xf numFmtId="0" fontId="52" fillId="0" borderId="0" xfId="0" applyFont="1" applyAlignment="1">
      <alignment vertical="center" wrapText="1"/>
    </xf>
    <xf numFmtId="37" fontId="52" fillId="0" borderId="0" xfId="0" applyNumberFormat="1" applyFont="1" applyAlignment="1">
      <alignment horizontal="right" vertical="center" wrapText="1"/>
    </xf>
    <xf numFmtId="37" fontId="52" fillId="0" borderId="0" xfId="0" applyNumberFormat="1" applyFont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53" fillId="0" borderId="0" xfId="0" applyFont="1" applyAlignment="1">
      <alignment vertical="center"/>
    </xf>
    <xf numFmtId="41" fontId="54" fillId="0" borderId="0" xfId="1" applyFont="1" applyAlignment="1">
      <alignment vertical="center"/>
    </xf>
    <xf numFmtId="0" fontId="54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left"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 wrapText="1"/>
    </xf>
    <xf numFmtId="41" fontId="22" fillId="0" borderId="0" xfId="1" applyFont="1" applyAlignment="1">
      <alignment vertical="center"/>
    </xf>
    <xf numFmtId="2" fontId="22" fillId="0" borderId="0" xfId="0" applyNumberFormat="1" applyFont="1" applyAlignment="1">
      <alignment vertical="center"/>
    </xf>
    <xf numFmtId="37" fontId="57" fillId="0" borderId="0" xfId="0" applyNumberFormat="1" applyFont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5" fillId="0" borderId="0" xfId="0" applyFont="1" applyAlignment="1">
      <alignment horizontal="left" vertical="center"/>
    </xf>
    <xf numFmtId="0" fontId="56" fillId="0" borderId="0" xfId="0" applyFont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164" fontId="60" fillId="0" borderId="0" xfId="0" applyNumberFormat="1" applyFont="1" applyAlignment="1">
      <alignment vertical="center"/>
    </xf>
    <xf numFmtId="0" fontId="60" fillId="4" borderId="0" xfId="0" applyFont="1" applyFill="1" applyAlignment="1">
      <alignment vertical="center"/>
    </xf>
    <xf numFmtId="37" fontId="44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37" fontId="60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19" fillId="0" borderId="0" xfId="0" applyFont="1"/>
    <xf numFmtId="41" fontId="61" fillId="0" borderId="0" xfId="1" applyFont="1" applyAlignment="1"/>
    <xf numFmtId="0" fontId="61" fillId="0" borderId="0" xfId="0" applyFont="1"/>
    <xf numFmtId="0" fontId="30" fillId="8" borderId="5" xfId="0" applyFont="1" applyFill="1" applyBorder="1" applyAlignment="1">
      <alignment horizontal="center" vertical="center"/>
    </xf>
    <xf numFmtId="0" fontId="30" fillId="8" borderId="7" xfId="0" applyFont="1" applyFill="1" applyBorder="1" applyAlignment="1">
      <alignment vertical="center"/>
    </xf>
    <xf numFmtId="0" fontId="24" fillId="8" borderId="0" xfId="0" applyFont="1" applyFill="1" applyAlignment="1">
      <alignment vertical="center"/>
    </xf>
    <xf numFmtId="0" fontId="24" fillId="8" borderId="0" xfId="0" applyFont="1" applyFill="1" applyAlignment="1">
      <alignment vertical="center" wrapText="1"/>
    </xf>
    <xf numFmtId="0" fontId="32" fillId="8" borderId="0" xfId="0" applyFont="1" applyFill="1" applyAlignment="1">
      <alignment vertical="center" wrapText="1"/>
    </xf>
    <xf numFmtId="0" fontId="24" fillId="8" borderId="0" xfId="0" applyFont="1" applyFill="1" applyAlignment="1">
      <alignment horizontal="left" vertical="center" wrapText="1"/>
    </xf>
    <xf numFmtId="0" fontId="24" fillId="8" borderId="6" xfId="0" applyFont="1" applyFill="1" applyBorder="1" applyAlignment="1">
      <alignment horizontal="left" vertical="center" wrapText="1"/>
    </xf>
    <xf numFmtId="167" fontId="24" fillId="8" borderId="5" xfId="0" applyNumberFormat="1" applyFont="1" applyFill="1" applyBorder="1" applyAlignment="1">
      <alignment horizontal="right" vertical="center"/>
    </xf>
    <xf numFmtId="164" fontId="26" fillId="8" borderId="5" xfId="0" applyNumberFormat="1" applyFont="1" applyFill="1" applyBorder="1" applyAlignment="1">
      <alignment vertical="center"/>
    </xf>
    <xf numFmtId="39" fontId="24" fillId="8" borderId="5" xfId="0" applyNumberFormat="1" applyFont="1" applyFill="1" applyBorder="1" applyAlignment="1">
      <alignment horizontal="center" vertical="center"/>
    </xf>
    <xf numFmtId="167" fontId="39" fillId="8" borderId="5" xfId="0" applyNumberFormat="1" applyFont="1" applyFill="1" applyBorder="1" applyAlignment="1">
      <alignment horizontal="right" vertical="center"/>
    </xf>
    <xf numFmtId="2" fontId="24" fillId="8" borderId="5" xfId="0" applyNumberFormat="1" applyFont="1" applyFill="1" applyBorder="1" applyAlignment="1">
      <alignment horizontal="center" vertical="center"/>
    </xf>
    <xf numFmtId="0" fontId="33" fillId="8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/>
    </xf>
    <xf numFmtId="37" fontId="6" fillId="8" borderId="5" xfId="0" applyNumberFormat="1" applyFont="1" applyFill="1" applyBorder="1" applyAlignment="1">
      <alignment horizontal="left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38" fillId="8" borderId="0" xfId="0" applyFont="1" applyFill="1" applyAlignment="1">
      <alignment horizontal="left" vertical="center" wrapText="1"/>
    </xf>
    <xf numFmtId="0" fontId="32" fillId="8" borderId="0" xfId="0" applyFont="1" applyFill="1" applyAlignment="1">
      <alignment horizontal="left" vertical="center" wrapText="1"/>
    </xf>
    <xf numFmtId="0" fontId="32" fillId="8" borderId="6" xfId="0" applyFont="1" applyFill="1" applyBorder="1" applyAlignment="1">
      <alignment horizontal="left" vertical="center" wrapText="1"/>
    </xf>
    <xf numFmtId="167" fontId="32" fillId="8" borderId="5" xfId="0" applyNumberFormat="1" applyFont="1" applyFill="1" applyBorder="1" applyAlignment="1">
      <alignment horizontal="right" vertical="center"/>
    </xf>
    <xf numFmtId="39" fontId="32" fillId="8" borderId="5" xfId="0" applyNumberFormat="1" applyFont="1" applyFill="1" applyBorder="1" applyAlignment="1">
      <alignment horizontal="center" vertical="center"/>
    </xf>
    <xf numFmtId="167" fontId="40" fillId="8" borderId="5" xfId="0" applyNumberFormat="1" applyFont="1" applyFill="1" applyBorder="1" applyAlignment="1">
      <alignment horizontal="right" vertical="center"/>
    </xf>
    <xf numFmtId="2" fontId="32" fillId="8" borderId="5" xfId="0" applyNumberFormat="1" applyFont="1" applyFill="1" applyBorder="1" applyAlignment="1">
      <alignment horizontal="center" vertical="center"/>
    </xf>
    <xf numFmtId="37" fontId="6" fillId="8" borderId="5" xfId="0" applyNumberFormat="1" applyFont="1" applyFill="1" applyBorder="1" applyAlignment="1">
      <alignment horizontal="center" vertical="center" wrapText="1"/>
    </xf>
    <xf numFmtId="0" fontId="41" fillId="8" borderId="5" xfId="0" applyFont="1" applyFill="1" applyBorder="1" applyAlignment="1">
      <alignment vertical="center"/>
    </xf>
    <xf numFmtId="0" fontId="41" fillId="8" borderId="7" xfId="0" applyFont="1" applyFill="1" applyBorder="1" applyAlignment="1">
      <alignment vertical="center"/>
    </xf>
    <xf numFmtId="0" fontId="32" fillId="8" borderId="0" xfId="0" applyFont="1" applyFill="1" applyAlignment="1">
      <alignment vertical="center"/>
    </xf>
    <xf numFmtId="0" fontId="38" fillId="8" borderId="0" xfId="0" applyFont="1" applyFill="1" applyAlignment="1">
      <alignment vertical="center" wrapText="1"/>
    </xf>
    <xf numFmtId="164" fontId="35" fillId="8" borderId="5" xfId="0" applyNumberFormat="1" applyFont="1" applyFill="1" applyBorder="1" applyAlignment="1">
      <alignment vertical="center"/>
    </xf>
    <xf numFmtId="39" fontId="32" fillId="8" borderId="5" xfId="0" applyNumberFormat="1" applyFont="1" applyFill="1" applyBorder="1" applyAlignment="1">
      <alignment horizontal="center" vertical="center" wrapText="1"/>
    </xf>
    <xf numFmtId="37" fontId="32" fillId="8" borderId="5" xfId="0" applyNumberFormat="1" applyFont="1" applyFill="1" applyBorder="1" applyAlignment="1">
      <alignment vertical="center" wrapText="1"/>
    </xf>
    <xf numFmtId="2" fontId="32" fillId="8" borderId="5" xfId="0" applyNumberFormat="1" applyFont="1" applyFill="1" applyBorder="1" applyAlignment="1">
      <alignment horizontal="center" vertical="center" wrapText="1"/>
    </xf>
    <xf numFmtId="37" fontId="32" fillId="8" borderId="5" xfId="0" applyNumberFormat="1" applyFont="1" applyFill="1" applyBorder="1" applyAlignment="1">
      <alignment horizontal="right" vertical="center" wrapText="1"/>
    </xf>
    <xf numFmtId="37" fontId="36" fillId="8" borderId="5" xfId="0" applyNumberFormat="1" applyFont="1" applyFill="1" applyBorder="1" applyAlignment="1">
      <alignment horizontal="center" vertical="center" wrapText="1"/>
    </xf>
    <xf numFmtId="37" fontId="35" fillId="8" borderId="5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24" fillId="8" borderId="0" xfId="0" applyFont="1" applyFill="1" applyAlignment="1">
      <alignment horizontal="left" vertical="center" wrapText="1"/>
    </xf>
    <xf numFmtId="0" fontId="32" fillId="8" borderId="9" xfId="0" applyFont="1" applyFill="1" applyBorder="1" applyAlignment="1">
      <alignment horizontal="left" vertical="center" wrapText="1"/>
    </xf>
    <xf numFmtId="0" fontId="32" fillId="8" borderId="10" xfId="0" applyFont="1" applyFill="1" applyBorder="1" applyAlignment="1">
      <alignment horizontal="left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25" fillId="8" borderId="0" xfId="0" applyFont="1" applyFill="1"/>
    <xf numFmtId="0" fontId="25" fillId="8" borderId="6" xfId="0" applyFont="1" applyFill="1" applyBorder="1"/>
    <xf numFmtId="2" fontId="24" fillId="8" borderId="5" xfId="0" applyNumberFormat="1" applyFont="1" applyFill="1" applyBorder="1" applyAlignment="1">
      <alignment horizontal="center" vertical="center" wrapText="1"/>
    </xf>
    <xf numFmtId="0" fontId="32" fillId="8" borderId="0" xfId="0" applyFont="1" applyFill="1" applyAlignment="1">
      <alignment horizontal="left" vertical="center" wrapText="1"/>
    </xf>
    <xf numFmtId="41" fontId="32" fillId="8" borderId="5" xfId="1" applyFont="1" applyFill="1" applyBorder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C16F-AE8B-49B4-8FF3-366EC1105739}">
  <dimension ref="A1:BG1453"/>
  <sheetViews>
    <sheetView tabSelected="1" zoomScale="69" zoomScaleNormal="69" workbookViewId="0">
      <selection activeCell="G24" sqref="G24:M24"/>
    </sheetView>
  </sheetViews>
  <sheetFormatPr defaultColWidth="14.42578125" defaultRowHeight="15" x14ac:dyDescent="0.25"/>
  <cols>
    <col min="1" max="1" width="8.85546875" customWidth="1"/>
    <col min="2" max="2" width="8" customWidth="1"/>
    <col min="3" max="3" width="4.42578125" customWidth="1"/>
    <col min="4" max="12" width="3.28515625" customWidth="1"/>
    <col min="13" max="13" width="67.85546875" customWidth="1"/>
    <col min="14" max="14" width="21.5703125" customWidth="1"/>
    <col min="15" max="16" width="15.7109375" hidden="1" customWidth="1"/>
    <col min="17" max="17" width="9.7109375" customWidth="1"/>
    <col min="18" max="18" width="13.140625" customWidth="1"/>
    <col min="19" max="19" width="15.7109375" style="366" customWidth="1"/>
    <col min="20" max="21" width="9.85546875" bestFit="1" customWidth="1"/>
    <col min="22" max="22" width="16" bestFit="1" customWidth="1"/>
    <col min="23" max="23" width="32.42578125" hidden="1" customWidth="1"/>
    <col min="24" max="24" width="15" hidden="1" customWidth="1"/>
    <col min="25" max="25" width="73.5703125" customWidth="1"/>
    <col min="26" max="26" width="54.7109375" customWidth="1"/>
    <col min="27" max="27" width="8.85546875" customWidth="1"/>
    <col min="28" max="29" width="8.85546875" style="366" customWidth="1"/>
    <col min="30" max="30" width="12.140625" style="367" bestFit="1" customWidth="1"/>
    <col min="31" max="31" width="8.85546875" style="368" hidden="1" customWidth="1"/>
    <col min="32" max="32" width="27.85546875" style="368" hidden="1" customWidth="1"/>
    <col min="33" max="36" width="8.85546875" customWidth="1"/>
    <col min="37" max="37" width="12.140625" bestFit="1" customWidth="1"/>
    <col min="38" max="59" width="8.85546875" customWidth="1"/>
  </cols>
  <sheetData>
    <row r="1" spans="1:59" ht="1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1"/>
      <c r="R1" s="1"/>
      <c r="S1" s="3"/>
      <c r="T1" s="1"/>
      <c r="U1" s="1"/>
      <c r="V1" s="4"/>
      <c r="W1" s="5"/>
      <c r="X1" s="1"/>
      <c r="Y1" s="1"/>
      <c r="Z1" s="1"/>
      <c r="AA1" s="1"/>
      <c r="AB1" s="6"/>
      <c r="AC1" s="6"/>
      <c r="AD1" s="7"/>
      <c r="AE1" s="8"/>
      <c r="AF1" s="8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ht="27.75" customHeight="1" x14ac:dyDescent="0.25">
      <c r="A2" s="9"/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9"/>
      <c r="AB2" s="12"/>
      <c r="AC2" s="12"/>
      <c r="AD2" s="13"/>
      <c r="AE2" s="14"/>
      <c r="AF2" s="14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</row>
    <row r="3" spans="1:59" ht="27.75" customHeight="1" x14ac:dyDescent="0.25">
      <c r="A3" s="9"/>
      <c r="B3" s="10" t="s">
        <v>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9"/>
      <c r="AB3" s="12"/>
      <c r="AC3" s="12"/>
      <c r="AD3" s="13"/>
      <c r="AE3" s="14"/>
      <c r="AF3" s="14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</row>
    <row r="4" spans="1:59" ht="27.75" customHeight="1" x14ac:dyDescent="0.25">
      <c r="A4" s="9"/>
      <c r="B4" s="10" t="s">
        <v>240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9"/>
      <c r="AB4" s="12"/>
      <c r="AC4" s="12"/>
      <c r="AD4" s="13"/>
      <c r="AE4" s="14"/>
      <c r="AF4" s="14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</row>
    <row r="5" spans="1:59" ht="9.7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5"/>
      <c r="O5" s="15"/>
      <c r="P5" s="15"/>
      <c r="Q5" s="9"/>
      <c r="R5" s="9"/>
      <c r="S5" s="16"/>
      <c r="T5" s="9"/>
      <c r="U5" s="9"/>
      <c r="V5" s="17"/>
      <c r="W5" s="18"/>
      <c r="X5" s="9"/>
      <c r="Y5" s="9"/>
      <c r="Z5" s="9"/>
      <c r="AA5" s="9"/>
      <c r="AB5" s="12"/>
      <c r="AC5" s="12"/>
      <c r="AD5" s="13"/>
      <c r="AE5" s="14"/>
      <c r="AF5" s="14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</row>
    <row r="6" spans="1:59" ht="23.1" customHeight="1" x14ac:dyDescent="0.25">
      <c r="A6" s="9"/>
      <c r="B6" s="19" t="s">
        <v>239</v>
      </c>
      <c r="C6" s="20"/>
      <c r="D6" s="20"/>
      <c r="E6" s="20"/>
      <c r="F6" s="20"/>
      <c r="G6" s="20"/>
      <c r="H6" s="20"/>
      <c r="I6" s="20"/>
      <c r="J6" s="20"/>
      <c r="K6" s="20"/>
      <c r="L6" s="9"/>
      <c r="M6" s="9"/>
      <c r="N6" s="15"/>
      <c r="O6" s="15"/>
      <c r="P6" s="15"/>
      <c r="Q6" s="9"/>
      <c r="R6" s="9"/>
      <c r="S6" s="21"/>
      <c r="T6" s="22"/>
      <c r="U6" s="22"/>
      <c r="V6" s="23"/>
      <c r="W6" s="24"/>
      <c r="X6" s="9"/>
      <c r="Y6" s="9"/>
      <c r="Z6" s="25"/>
      <c r="AA6" s="9"/>
      <c r="AB6" s="12"/>
      <c r="AC6" s="12"/>
      <c r="AD6" s="13"/>
      <c r="AE6" s="14"/>
      <c r="AF6" s="14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</row>
    <row r="7" spans="1:59" ht="6" customHeight="1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5"/>
      <c r="O7" s="15"/>
      <c r="P7" s="15"/>
      <c r="Q7" s="26"/>
      <c r="R7" s="26"/>
      <c r="S7" s="21"/>
      <c r="T7" s="22"/>
      <c r="U7" s="22"/>
      <c r="V7" s="23"/>
      <c r="W7" s="18"/>
      <c r="X7" s="26"/>
      <c r="Y7" s="26"/>
      <c r="Z7" s="9"/>
      <c r="AA7" s="9"/>
      <c r="AB7" s="12"/>
      <c r="AC7" s="12"/>
      <c r="AD7" s="13"/>
      <c r="AE7" s="14"/>
      <c r="AF7" s="14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</row>
    <row r="8" spans="1:59" s="39" customFormat="1" ht="15" customHeight="1" x14ac:dyDescent="0.2">
      <c r="A8" s="27"/>
      <c r="B8" s="28" t="s">
        <v>2</v>
      </c>
      <c r="C8" s="29"/>
      <c r="D8" s="30" t="s">
        <v>3</v>
      </c>
      <c r="E8" s="31"/>
      <c r="F8" s="31"/>
      <c r="G8" s="31"/>
      <c r="H8" s="31"/>
      <c r="I8" s="31"/>
      <c r="J8" s="31"/>
      <c r="K8" s="31"/>
      <c r="L8" s="31"/>
      <c r="M8" s="32"/>
      <c r="N8" s="33" t="s">
        <v>4</v>
      </c>
      <c r="O8" s="33" t="s">
        <v>5</v>
      </c>
      <c r="P8" s="33" t="s">
        <v>6</v>
      </c>
      <c r="Q8" s="34" t="s">
        <v>7</v>
      </c>
      <c r="R8" s="32"/>
      <c r="S8" s="34" t="s">
        <v>8</v>
      </c>
      <c r="T8" s="31"/>
      <c r="U8" s="31"/>
      <c r="V8" s="32"/>
      <c r="W8" s="35" t="s">
        <v>9</v>
      </c>
      <c r="X8" s="35" t="s">
        <v>10</v>
      </c>
      <c r="Y8" s="35" t="s">
        <v>11</v>
      </c>
      <c r="Z8" s="35" t="s">
        <v>12</v>
      </c>
      <c r="AA8" s="27"/>
      <c r="AB8" s="36"/>
      <c r="AC8" s="36"/>
      <c r="AD8" s="37"/>
      <c r="AE8" s="38"/>
      <c r="AF8" s="38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 s="39" customFormat="1" ht="15" customHeight="1" x14ac:dyDescent="0.2">
      <c r="A9" s="27"/>
      <c r="B9" s="40"/>
      <c r="C9" s="41"/>
      <c r="D9" s="42"/>
      <c r="E9" s="43"/>
      <c r="F9" s="43"/>
      <c r="G9" s="43"/>
      <c r="H9" s="43"/>
      <c r="I9" s="43"/>
      <c r="J9" s="43"/>
      <c r="K9" s="43"/>
      <c r="L9" s="43"/>
      <c r="M9" s="44"/>
      <c r="N9" s="40"/>
      <c r="O9" s="40"/>
      <c r="P9" s="40"/>
      <c r="Q9" s="45"/>
      <c r="R9" s="44"/>
      <c r="S9" s="45"/>
      <c r="T9" s="43"/>
      <c r="U9" s="43"/>
      <c r="V9" s="44"/>
      <c r="W9" s="40"/>
      <c r="X9" s="40"/>
      <c r="Y9" s="40"/>
      <c r="Z9" s="40"/>
      <c r="AA9" s="27"/>
      <c r="AB9" s="36"/>
      <c r="AC9" s="36"/>
      <c r="AD9" s="37"/>
      <c r="AE9" s="38"/>
      <c r="AF9" s="38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 s="39" customFormat="1" ht="39" customHeight="1" thickBot="1" x14ac:dyDescent="0.25">
      <c r="A10" s="27"/>
      <c r="B10" s="40"/>
      <c r="C10" s="41"/>
      <c r="D10" s="42"/>
      <c r="E10" s="43"/>
      <c r="F10" s="43"/>
      <c r="G10" s="43"/>
      <c r="H10" s="43"/>
      <c r="I10" s="43"/>
      <c r="J10" s="43"/>
      <c r="K10" s="43"/>
      <c r="L10" s="43"/>
      <c r="M10" s="44"/>
      <c r="N10" s="40"/>
      <c r="O10" s="40"/>
      <c r="P10" s="40"/>
      <c r="Q10" s="45"/>
      <c r="R10" s="44"/>
      <c r="S10" s="46"/>
      <c r="T10" s="47"/>
      <c r="U10" s="47"/>
      <c r="V10" s="48"/>
      <c r="W10" s="40"/>
      <c r="X10" s="40"/>
      <c r="Y10" s="40"/>
      <c r="Z10" s="40"/>
      <c r="AA10" s="27"/>
      <c r="AB10" s="36"/>
      <c r="AC10" s="36"/>
      <c r="AD10" s="37"/>
      <c r="AE10" s="38"/>
      <c r="AF10" s="38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</row>
    <row r="11" spans="1:59" s="39" customFormat="1" ht="65.45" customHeight="1" thickBot="1" x14ac:dyDescent="0.25">
      <c r="A11" s="27"/>
      <c r="B11" s="40"/>
      <c r="C11" s="41"/>
      <c r="D11" s="42"/>
      <c r="E11" s="43"/>
      <c r="F11" s="43"/>
      <c r="G11" s="43"/>
      <c r="H11" s="43"/>
      <c r="I11" s="43"/>
      <c r="J11" s="43"/>
      <c r="K11" s="43"/>
      <c r="L11" s="43"/>
      <c r="M11" s="44"/>
      <c r="N11" s="49"/>
      <c r="O11" s="49"/>
      <c r="P11" s="49"/>
      <c r="Q11" s="50" t="s">
        <v>13</v>
      </c>
      <c r="R11" s="50" t="s">
        <v>14</v>
      </c>
      <c r="S11" s="51" t="s">
        <v>15</v>
      </c>
      <c r="T11" s="50" t="s">
        <v>13</v>
      </c>
      <c r="U11" s="50" t="s">
        <v>14</v>
      </c>
      <c r="V11" s="50" t="s">
        <v>16</v>
      </c>
      <c r="W11" s="49"/>
      <c r="X11" s="49"/>
      <c r="Y11" s="49"/>
      <c r="Z11" s="49"/>
      <c r="AA11" s="27"/>
      <c r="AB11" s="36"/>
      <c r="AC11" s="36"/>
      <c r="AD11" s="37"/>
      <c r="AE11" s="38"/>
      <c r="AF11" s="38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</row>
    <row r="12" spans="1:59" ht="15" customHeight="1" thickBot="1" x14ac:dyDescent="0.3">
      <c r="A12" s="25"/>
      <c r="B12" s="52">
        <v>1</v>
      </c>
      <c r="C12" s="53"/>
      <c r="D12" s="54">
        <v>2</v>
      </c>
      <c r="E12" s="55"/>
      <c r="F12" s="55"/>
      <c r="G12" s="55"/>
      <c r="H12" s="55"/>
      <c r="I12" s="55"/>
      <c r="J12" s="55"/>
      <c r="K12" s="55"/>
      <c r="L12" s="55"/>
      <c r="M12" s="56"/>
      <c r="N12" s="57">
        <v>3</v>
      </c>
      <c r="O12" s="58">
        <v>4</v>
      </c>
      <c r="P12" s="58">
        <v>5</v>
      </c>
      <c r="Q12" s="59">
        <v>4</v>
      </c>
      <c r="R12" s="59">
        <v>5</v>
      </c>
      <c r="S12" s="60">
        <v>6</v>
      </c>
      <c r="T12" s="59">
        <v>7</v>
      </c>
      <c r="U12" s="59">
        <v>8</v>
      </c>
      <c r="V12" s="59">
        <v>9</v>
      </c>
      <c r="W12" s="59">
        <v>10</v>
      </c>
      <c r="X12" s="59">
        <v>11</v>
      </c>
      <c r="Y12" s="59">
        <v>12</v>
      </c>
      <c r="Z12" s="59">
        <v>13</v>
      </c>
      <c r="AA12" s="25"/>
      <c r="AB12" s="61"/>
      <c r="AC12" s="61"/>
      <c r="AD12" s="62"/>
      <c r="AE12" s="63"/>
      <c r="AF12" s="63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</row>
    <row r="13" spans="1:59" ht="6" customHeight="1" thickBot="1" x14ac:dyDescent="0.3">
      <c r="A13" s="25"/>
      <c r="B13" s="64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6"/>
      <c r="N13" s="67"/>
      <c r="O13" s="68"/>
      <c r="P13" s="68"/>
      <c r="Q13" s="69"/>
      <c r="R13" s="69"/>
      <c r="S13" s="70"/>
      <c r="T13" s="69"/>
      <c r="U13" s="69"/>
      <c r="V13" s="69"/>
      <c r="W13" s="69"/>
      <c r="X13" s="69"/>
      <c r="Y13" s="69"/>
      <c r="Z13" s="69"/>
      <c r="AA13" s="25"/>
      <c r="AB13" s="61"/>
      <c r="AC13" s="61"/>
      <c r="AD13" s="62"/>
      <c r="AE13" s="63"/>
      <c r="AF13" s="63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</row>
    <row r="14" spans="1:59" ht="19.5" customHeight="1" thickBot="1" x14ac:dyDescent="0.3">
      <c r="A14" s="25"/>
      <c r="B14" s="71"/>
      <c r="C14" s="72"/>
      <c r="D14" s="73" t="s">
        <v>17</v>
      </c>
      <c r="E14" s="55"/>
      <c r="F14" s="55"/>
      <c r="G14" s="55"/>
      <c r="H14" s="55"/>
      <c r="I14" s="55"/>
      <c r="J14" s="55"/>
      <c r="K14" s="55"/>
      <c r="L14" s="55"/>
      <c r="M14" s="56"/>
      <c r="N14" s="74">
        <f>+N15+N236+N466</f>
        <v>7266920000</v>
      </c>
      <c r="O14" s="75" t="e">
        <f>+#REF!+#REF!+#REF!</f>
        <v>#REF!</v>
      </c>
      <c r="P14" s="75" t="e">
        <f>+#REF!+#REF!+#REF!</f>
        <v>#REF!</v>
      </c>
      <c r="Q14" s="75"/>
      <c r="R14" s="75"/>
      <c r="S14" s="74">
        <f>+S15+S236+S466</f>
        <v>1155863813</v>
      </c>
      <c r="T14" s="76">
        <f>AVERAGE(+T15+T236+T466)/3</f>
        <v>23.642654140041582</v>
      </c>
      <c r="U14" s="76">
        <f>S14/N14*100</f>
        <v>15.905828232593727</v>
      </c>
      <c r="V14" s="75">
        <f>N14-S14</f>
        <v>6111056187</v>
      </c>
      <c r="W14" s="77"/>
      <c r="X14" s="77"/>
      <c r="Y14" s="77"/>
      <c r="Z14" s="77"/>
      <c r="AA14" s="25"/>
      <c r="AB14" s="61"/>
      <c r="AC14" s="61"/>
      <c r="AD14" s="78" t="s">
        <v>18</v>
      </c>
      <c r="AE14" s="79" t="s">
        <v>18</v>
      </c>
      <c r="AF14" s="79" t="s">
        <v>19</v>
      </c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</row>
    <row r="15" spans="1:59" ht="24.75" customHeight="1" thickBot="1" x14ac:dyDescent="0.3">
      <c r="A15" s="80"/>
      <c r="B15" s="81">
        <v>1</v>
      </c>
      <c r="C15" s="82"/>
      <c r="D15" s="83" t="s">
        <v>20</v>
      </c>
      <c r="E15" s="84"/>
      <c r="F15" s="84"/>
      <c r="G15" s="84"/>
      <c r="H15" s="84"/>
      <c r="I15" s="84"/>
      <c r="J15" s="84"/>
      <c r="K15" s="84"/>
      <c r="L15" s="84"/>
      <c r="M15" s="85"/>
      <c r="N15" s="86">
        <f>+N16+N41+N72+N111+N183+N215</f>
        <v>1448920000</v>
      </c>
      <c r="O15" s="87"/>
      <c r="P15" s="87"/>
      <c r="Q15" s="88">
        <f>AF15</f>
        <v>83.333333333333314</v>
      </c>
      <c r="R15" s="88">
        <f>AF15</f>
        <v>83.333333333333314</v>
      </c>
      <c r="S15" s="86">
        <f>+S16+S41+S72+S111+S183+S215</f>
        <v>650487152</v>
      </c>
      <c r="T15" s="89">
        <f>AVERAGE(+T16+T41+T72+T111+T183+T215)/6</f>
        <v>60.113831370638934</v>
      </c>
      <c r="U15" s="90">
        <f t="shared" ref="U15:U42" si="0">+S15/N15*100</f>
        <v>44.894621649228391</v>
      </c>
      <c r="V15" s="91">
        <f>+N15-S15</f>
        <v>798432848</v>
      </c>
      <c r="W15" s="92" t="s">
        <v>21</v>
      </c>
      <c r="X15" s="93"/>
      <c r="Y15" s="94"/>
      <c r="Z15" s="95"/>
      <c r="AA15" s="96"/>
      <c r="AB15" s="96"/>
      <c r="AC15" s="96"/>
      <c r="AD15" s="78">
        <f t="shared" ref="AD15:AD31" si="1">+N15/12</f>
        <v>120743333.33333333</v>
      </c>
      <c r="AE15" s="97">
        <f t="shared" ref="AE15:AE31" si="2">+AD15/N15*100</f>
        <v>8.3333333333333321</v>
      </c>
      <c r="AF15" s="98">
        <f>+AE15*10</f>
        <v>83.333333333333314</v>
      </c>
      <c r="AG15" s="96"/>
      <c r="AH15" s="96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</row>
    <row r="16" spans="1:59" ht="30" customHeight="1" thickBot="1" x14ac:dyDescent="0.3">
      <c r="A16" s="80"/>
      <c r="B16" s="99" t="s">
        <v>22</v>
      </c>
      <c r="C16" s="100"/>
      <c r="D16" s="101"/>
      <c r="E16" s="102" t="s">
        <v>23</v>
      </c>
      <c r="F16" s="84"/>
      <c r="G16" s="84"/>
      <c r="H16" s="84"/>
      <c r="I16" s="84"/>
      <c r="J16" s="84"/>
      <c r="K16" s="84"/>
      <c r="L16" s="84"/>
      <c r="M16" s="85"/>
      <c r="N16" s="86">
        <f>+N17</f>
        <v>197455000</v>
      </c>
      <c r="O16" s="103"/>
      <c r="P16" s="103"/>
      <c r="Q16" s="90">
        <f t="shared" ref="Q16:Q40" si="3">AF16</f>
        <v>83.333333333333343</v>
      </c>
      <c r="R16" s="88">
        <f>AF16</f>
        <v>83.333333333333343</v>
      </c>
      <c r="S16" s="104">
        <f>SUM(S17)</f>
        <v>130152000</v>
      </c>
      <c r="T16" s="88">
        <f>T17</f>
        <v>63.65337503582532</v>
      </c>
      <c r="U16" s="90">
        <f t="shared" si="0"/>
        <v>65.914765389582442</v>
      </c>
      <c r="V16" s="91">
        <f t="shared" ref="V16:V24" si="4">+N16-S16</f>
        <v>67303000</v>
      </c>
      <c r="W16" s="92" t="s">
        <v>21</v>
      </c>
      <c r="X16" s="105"/>
      <c r="Y16" s="106"/>
      <c r="Z16" s="95"/>
      <c r="AA16" s="96"/>
      <c r="AB16" s="96"/>
      <c r="AC16" s="96"/>
      <c r="AD16" s="78">
        <f t="shared" si="1"/>
        <v>16454583.333333334</v>
      </c>
      <c r="AE16" s="97">
        <f t="shared" si="2"/>
        <v>8.3333333333333339</v>
      </c>
      <c r="AF16" s="98">
        <f t="shared" ref="AF16:AF79" si="5">+AE16*10</f>
        <v>83.333333333333343</v>
      </c>
      <c r="AG16" s="96"/>
      <c r="AH16" s="96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</row>
    <row r="17" spans="1:59" ht="19.5" customHeight="1" thickBot="1" x14ac:dyDescent="0.3">
      <c r="A17" s="80"/>
      <c r="B17" s="107" t="s">
        <v>24</v>
      </c>
      <c r="C17" s="108"/>
      <c r="D17" s="109"/>
      <c r="E17" s="109"/>
      <c r="F17" s="110" t="s">
        <v>25</v>
      </c>
      <c r="G17" s="111"/>
      <c r="H17" s="111"/>
      <c r="I17" s="111"/>
      <c r="J17" s="111"/>
      <c r="K17" s="111"/>
      <c r="L17" s="111"/>
      <c r="M17" s="112"/>
      <c r="N17" s="86">
        <f>SUM(N24)</f>
        <v>197455000</v>
      </c>
      <c r="O17" s="113"/>
      <c r="P17" s="113"/>
      <c r="Q17" s="114">
        <f t="shared" si="3"/>
        <v>83.333333333333343</v>
      </c>
      <c r="R17" s="115">
        <f t="shared" ref="R17:R40" si="6">AF17</f>
        <v>83.333333333333343</v>
      </c>
      <c r="S17" s="86">
        <f>SUM(S24)</f>
        <v>130152000</v>
      </c>
      <c r="T17" s="88">
        <f>T24</f>
        <v>63.65337503582532</v>
      </c>
      <c r="U17" s="90">
        <f t="shared" si="0"/>
        <v>65.914765389582442</v>
      </c>
      <c r="V17" s="91">
        <f t="shared" si="4"/>
        <v>67303000</v>
      </c>
      <c r="W17" s="92" t="s">
        <v>21</v>
      </c>
      <c r="X17" s="105" t="s">
        <v>26</v>
      </c>
      <c r="Y17" s="116"/>
      <c r="Z17" s="117"/>
      <c r="AA17" s="96"/>
      <c r="AB17" s="96"/>
      <c r="AC17" s="96"/>
      <c r="AD17" s="78">
        <f t="shared" si="1"/>
        <v>16454583.333333334</v>
      </c>
      <c r="AE17" s="97">
        <f t="shared" si="2"/>
        <v>8.3333333333333339</v>
      </c>
      <c r="AF17" s="98">
        <f t="shared" si="5"/>
        <v>83.333333333333343</v>
      </c>
      <c r="AG17" s="96"/>
      <c r="AH17" s="96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</row>
    <row r="18" spans="1:59" ht="19.5" hidden="1" customHeight="1" x14ac:dyDescent="0.25">
      <c r="A18" s="80"/>
      <c r="B18" s="118"/>
      <c r="C18" s="119"/>
      <c r="D18" s="120"/>
      <c r="E18" s="121"/>
      <c r="F18" s="121"/>
      <c r="G18" s="121"/>
      <c r="H18" s="121"/>
      <c r="I18" s="121"/>
      <c r="J18" s="121"/>
      <c r="K18" s="121"/>
      <c r="L18" s="121"/>
      <c r="M18" s="121" t="s">
        <v>27</v>
      </c>
      <c r="N18" s="122"/>
      <c r="O18" s="123"/>
      <c r="P18" s="123"/>
      <c r="Q18" s="124" t="e">
        <f t="shared" si="3"/>
        <v>#DIV/0!</v>
      </c>
      <c r="R18" s="124" t="e">
        <f t="shared" si="6"/>
        <v>#DIV/0!</v>
      </c>
      <c r="S18" s="125"/>
      <c r="T18" s="88" t="e">
        <f t="shared" ref="T18:T79" si="7">+S18/N18*100</f>
        <v>#DIV/0!</v>
      </c>
      <c r="U18" s="90" t="e">
        <f t="shared" si="0"/>
        <v>#DIV/0!</v>
      </c>
      <c r="V18" s="91">
        <f t="shared" si="4"/>
        <v>0</v>
      </c>
      <c r="W18" s="126"/>
      <c r="X18" s="127"/>
      <c r="Y18" s="128"/>
      <c r="Z18" s="129"/>
      <c r="AA18" s="96"/>
      <c r="AB18" s="96"/>
      <c r="AC18" s="96"/>
      <c r="AD18" s="78">
        <f t="shared" si="1"/>
        <v>0</v>
      </c>
      <c r="AE18" s="97" t="e">
        <f t="shared" si="2"/>
        <v>#DIV/0!</v>
      </c>
      <c r="AF18" s="98" t="e">
        <f t="shared" si="5"/>
        <v>#DIV/0!</v>
      </c>
      <c r="AG18" s="96"/>
      <c r="AH18" s="96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</row>
    <row r="19" spans="1:59" ht="19.5" hidden="1" customHeight="1" x14ac:dyDescent="0.25">
      <c r="A19" s="80"/>
      <c r="B19" s="118">
        <v>1</v>
      </c>
      <c r="C19" s="119"/>
      <c r="D19" s="120"/>
      <c r="E19" s="120"/>
      <c r="F19" s="120"/>
      <c r="G19" s="120"/>
      <c r="H19" s="120"/>
      <c r="I19" s="120"/>
      <c r="J19" s="120"/>
      <c r="K19" s="120"/>
      <c r="L19" s="120"/>
      <c r="M19" s="120" t="s">
        <v>28</v>
      </c>
      <c r="N19" s="122"/>
      <c r="O19" s="130"/>
      <c r="P19" s="130"/>
      <c r="Q19" s="131" t="e">
        <f t="shared" si="3"/>
        <v>#DIV/0!</v>
      </c>
      <c r="R19" s="131" t="e">
        <f t="shared" si="6"/>
        <v>#DIV/0!</v>
      </c>
      <c r="S19" s="132"/>
      <c r="T19" s="88" t="e">
        <f t="shared" si="7"/>
        <v>#DIV/0!</v>
      </c>
      <c r="U19" s="90" t="e">
        <f t="shared" si="0"/>
        <v>#DIV/0!</v>
      </c>
      <c r="V19" s="91">
        <f t="shared" si="4"/>
        <v>0</v>
      </c>
      <c r="W19" s="133"/>
      <c r="X19" s="134" t="s">
        <v>29</v>
      </c>
      <c r="Y19" s="135"/>
      <c r="Z19" s="129"/>
      <c r="AA19" s="96"/>
      <c r="AB19" s="96"/>
      <c r="AC19" s="96"/>
      <c r="AD19" s="78">
        <f t="shared" si="1"/>
        <v>0</v>
      </c>
      <c r="AE19" s="97" t="e">
        <f t="shared" si="2"/>
        <v>#DIV/0!</v>
      </c>
      <c r="AF19" s="98" t="e">
        <f t="shared" si="5"/>
        <v>#DIV/0!</v>
      </c>
      <c r="AG19" s="96"/>
      <c r="AH19" s="96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</row>
    <row r="20" spans="1:59" ht="19.5" hidden="1" customHeight="1" x14ac:dyDescent="0.25">
      <c r="A20" s="1"/>
      <c r="B20" s="136"/>
      <c r="C20" s="137"/>
      <c r="D20" s="121"/>
      <c r="E20" s="121"/>
      <c r="F20" s="121"/>
      <c r="G20" s="121"/>
      <c r="H20" s="121"/>
      <c r="I20" s="121"/>
      <c r="J20" s="121"/>
      <c r="K20" s="121"/>
      <c r="L20" s="121"/>
      <c r="M20" s="121" t="s">
        <v>30</v>
      </c>
      <c r="N20" s="138"/>
      <c r="O20" s="139"/>
      <c r="P20" s="139"/>
      <c r="Q20" s="140" t="e">
        <f t="shared" si="3"/>
        <v>#DIV/0!</v>
      </c>
      <c r="R20" s="140" t="e">
        <f t="shared" si="6"/>
        <v>#DIV/0!</v>
      </c>
      <c r="S20" s="141"/>
      <c r="T20" s="88" t="e">
        <f t="shared" si="7"/>
        <v>#DIV/0!</v>
      </c>
      <c r="U20" s="90" t="e">
        <f t="shared" si="0"/>
        <v>#DIV/0!</v>
      </c>
      <c r="V20" s="91">
        <f t="shared" si="4"/>
        <v>0</v>
      </c>
      <c r="W20" s="142" t="s">
        <v>31</v>
      </c>
      <c r="X20" s="143" t="s">
        <v>32</v>
      </c>
      <c r="Y20" s="144"/>
      <c r="Z20" s="145"/>
      <c r="AA20" s="6"/>
      <c r="AB20" s="6"/>
      <c r="AC20" s="6"/>
      <c r="AD20" s="78">
        <f t="shared" si="1"/>
        <v>0</v>
      </c>
      <c r="AE20" s="97" t="e">
        <f t="shared" si="2"/>
        <v>#DIV/0!</v>
      </c>
      <c r="AF20" s="98" t="e">
        <f t="shared" si="5"/>
        <v>#DIV/0!</v>
      </c>
      <c r="AG20" s="6"/>
      <c r="AH20" s="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ht="19.5" hidden="1" customHeight="1" x14ac:dyDescent="0.25">
      <c r="A21" s="1"/>
      <c r="B21" s="136"/>
      <c r="C21" s="137"/>
      <c r="D21" s="120"/>
      <c r="E21" s="121"/>
      <c r="F21" s="121"/>
      <c r="G21" s="121"/>
      <c r="H21" s="121"/>
      <c r="I21" s="121"/>
      <c r="J21" s="121"/>
      <c r="K21" s="121"/>
      <c r="L21" s="121"/>
      <c r="M21" s="121" t="s">
        <v>33</v>
      </c>
      <c r="N21" s="138"/>
      <c r="O21" s="139"/>
      <c r="P21" s="139"/>
      <c r="Q21" s="140" t="e">
        <f t="shared" si="3"/>
        <v>#DIV/0!</v>
      </c>
      <c r="R21" s="140" t="e">
        <f t="shared" si="6"/>
        <v>#DIV/0!</v>
      </c>
      <c r="S21" s="141"/>
      <c r="T21" s="88" t="e">
        <f t="shared" si="7"/>
        <v>#DIV/0!</v>
      </c>
      <c r="U21" s="90" t="e">
        <f t="shared" si="0"/>
        <v>#DIV/0!</v>
      </c>
      <c r="V21" s="91">
        <f t="shared" si="4"/>
        <v>0</v>
      </c>
      <c r="W21" s="142" t="s">
        <v>31</v>
      </c>
      <c r="X21" s="143" t="s">
        <v>26</v>
      </c>
      <c r="Y21" s="144"/>
      <c r="Z21" s="145"/>
      <c r="AA21" s="6"/>
      <c r="AB21" s="6"/>
      <c r="AC21" s="6"/>
      <c r="AD21" s="78">
        <f t="shared" si="1"/>
        <v>0</v>
      </c>
      <c r="AE21" s="97" t="e">
        <f t="shared" si="2"/>
        <v>#DIV/0!</v>
      </c>
      <c r="AF21" s="98" t="e">
        <f t="shared" si="5"/>
        <v>#DIV/0!</v>
      </c>
      <c r="AG21" s="6"/>
      <c r="AH21" s="6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ht="19.5" hidden="1" customHeight="1" x14ac:dyDescent="0.25">
      <c r="A22" s="1"/>
      <c r="B22" s="136"/>
      <c r="C22" s="146"/>
      <c r="D22" s="120"/>
      <c r="E22" s="121"/>
      <c r="F22" s="121"/>
      <c r="G22" s="121"/>
      <c r="H22" s="121"/>
      <c r="I22" s="121"/>
      <c r="J22" s="121"/>
      <c r="K22" s="121"/>
      <c r="L22" s="121"/>
      <c r="M22" s="121" t="s">
        <v>34</v>
      </c>
      <c r="N22" s="138"/>
      <c r="O22" s="139"/>
      <c r="P22" s="139"/>
      <c r="Q22" s="140" t="e">
        <f t="shared" si="3"/>
        <v>#DIV/0!</v>
      </c>
      <c r="R22" s="140" t="e">
        <f t="shared" si="6"/>
        <v>#DIV/0!</v>
      </c>
      <c r="S22" s="141"/>
      <c r="T22" s="88" t="e">
        <f t="shared" si="7"/>
        <v>#DIV/0!</v>
      </c>
      <c r="U22" s="90" t="e">
        <f t="shared" si="0"/>
        <v>#DIV/0!</v>
      </c>
      <c r="V22" s="91">
        <f t="shared" si="4"/>
        <v>0</v>
      </c>
      <c r="W22" s="142" t="s">
        <v>31</v>
      </c>
      <c r="X22" s="143" t="s">
        <v>35</v>
      </c>
      <c r="Y22" s="144"/>
      <c r="Z22" s="145"/>
      <c r="AA22" s="6"/>
      <c r="AB22" s="6"/>
      <c r="AC22" s="6"/>
      <c r="AD22" s="78">
        <f t="shared" si="1"/>
        <v>0</v>
      </c>
      <c r="AE22" s="97" t="e">
        <f t="shared" si="2"/>
        <v>#DIV/0!</v>
      </c>
      <c r="AF22" s="98" t="e">
        <f t="shared" si="5"/>
        <v>#DIV/0!</v>
      </c>
      <c r="AG22" s="6"/>
      <c r="AH22" s="6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ht="19.5" hidden="1" customHeight="1" x14ac:dyDescent="0.25">
      <c r="A23" s="1"/>
      <c r="B23" s="136"/>
      <c r="C23" s="146"/>
      <c r="D23" s="120"/>
      <c r="E23" s="120"/>
      <c r="F23" s="120"/>
      <c r="G23" s="120"/>
      <c r="H23" s="120"/>
      <c r="I23" s="120"/>
      <c r="J23" s="120"/>
      <c r="K23" s="120"/>
      <c r="L23" s="120"/>
      <c r="M23" s="120" t="s">
        <v>36</v>
      </c>
      <c r="N23" s="138"/>
      <c r="O23" s="139"/>
      <c r="P23" s="139"/>
      <c r="Q23" s="140" t="e">
        <f t="shared" si="3"/>
        <v>#DIV/0!</v>
      </c>
      <c r="R23" s="140" t="e">
        <f t="shared" si="6"/>
        <v>#DIV/0!</v>
      </c>
      <c r="S23" s="141"/>
      <c r="T23" s="88" t="e">
        <f t="shared" si="7"/>
        <v>#DIV/0!</v>
      </c>
      <c r="U23" s="90" t="e">
        <f t="shared" si="0"/>
        <v>#DIV/0!</v>
      </c>
      <c r="V23" s="91">
        <f t="shared" si="4"/>
        <v>0</v>
      </c>
      <c r="W23" s="142"/>
      <c r="X23" s="147"/>
      <c r="Y23" s="144"/>
      <c r="Z23" s="145"/>
      <c r="AA23" s="6"/>
      <c r="AB23" s="6"/>
      <c r="AC23" s="6"/>
      <c r="AD23" s="78">
        <f t="shared" si="1"/>
        <v>0</v>
      </c>
      <c r="AE23" s="97" t="e">
        <f t="shared" si="2"/>
        <v>#DIV/0!</v>
      </c>
      <c r="AF23" s="98" t="e">
        <f t="shared" si="5"/>
        <v>#DIV/0!</v>
      </c>
      <c r="AG23" s="6"/>
      <c r="AH23" s="6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 ht="19.5" customHeight="1" thickBot="1" x14ac:dyDescent="0.3">
      <c r="A24" s="80"/>
      <c r="B24" s="99">
        <v>2</v>
      </c>
      <c r="C24" s="148"/>
      <c r="D24" s="149"/>
      <c r="E24" s="101"/>
      <c r="F24" s="101"/>
      <c r="G24" s="102" t="s">
        <v>37</v>
      </c>
      <c r="H24" s="84"/>
      <c r="I24" s="84"/>
      <c r="J24" s="84"/>
      <c r="K24" s="84"/>
      <c r="L24" s="84"/>
      <c r="M24" s="85"/>
      <c r="N24" s="86">
        <f>+N25+N32</f>
        <v>197455000</v>
      </c>
      <c r="O24" s="87"/>
      <c r="P24" s="87"/>
      <c r="Q24" s="90">
        <f t="shared" si="3"/>
        <v>83.333333333333343</v>
      </c>
      <c r="R24" s="90">
        <f t="shared" si="6"/>
        <v>83.333333333333343</v>
      </c>
      <c r="S24" s="86">
        <f>+S25+S32</f>
        <v>130152000</v>
      </c>
      <c r="T24" s="88">
        <f>AVERAGE(T25+T32)/2</f>
        <v>63.65337503582532</v>
      </c>
      <c r="U24" s="90">
        <f t="shared" si="0"/>
        <v>65.914765389582442</v>
      </c>
      <c r="V24" s="91">
        <f t="shared" si="4"/>
        <v>67303000</v>
      </c>
      <c r="W24" s="150"/>
      <c r="X24" s="151"/>
      <c r="Y24" s="106"/>
      <c r="Z24" s="95"/>
      <c r="AA24" s="96"/>
      <c r="AB24" s="96"/>
      <c r="AC24" s="96"/>
      <c r="AD24" s="78">
        <f t="shared" si="1"/>
        <v>16454583.333333334</v>
      </c>
      <c r="AE24" s="97">
        <f t="shared" si="2"/>
        <v>8.3333333333333339</v>
      </c>
      <c r="AF24" s="98">
        <f t="shared" si="5"/>
        <v>83.333333333333343</v>
      </c>
      <c r="AG24" s="96"/>
      <c r="AH24" s="96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</row>
    <row r="25" spans="1:59" ht="19.5" customHeight="1" x14ac:dyDescent="0.25">
      <c r="A25" s="80"/>
      <c r="B25" s="118"/>
      <c r="C25" s="152"/>
      <c r="D25" s="153"/>
      <c r="E25" s="154"/>
      <c r="F25" s="154"/>
      <c r="G25" s="155"/>
      <c r="H25" s="156" t="s">
        <v>38</v>
      </c>
      <c r="I25" s="157"/>
      <c r="J25" s="157"/>
      <c r="K25" s="157"/>
      <c r="L25" s="157"/>
      <c r="M25" s="158"/>
      <c r="N25" s="122">
        <f>SUM(N26)</f>
        <v>124800000</v>
      </c>
      <c r="O25" s="130"/>
      <c r="P25" s="130"/>
      <c r="Q25" s="131">
        <f t="shared" si="3"/>
        <v>83.333333333333314</v>
      </c>
      <c r="R25" s="131">
        <f t="shared" si="6"/>
        <v>83.333333333333314</v>
      </c>
      <c r="S25" s="159">
        <f>SUM(S26)</f>
        <v>94740000</v>
      </c>
      <c r="T25" s="160">
        <f t="shared" si="7"/>
        <v>75.913461538461533</v>
      </c>
      <c r="U25" s="131">
        <f t="shared" si="0"/>
        <v>75.913461538461533</v>
      </c>
      <c r="V25" s="122">
        <f>SUM(V26)</f>
        <v>30060000</v>
      </c>
      <c r="W25" s="133"/>
      <c r="X25" s="134"/>
      <c r="Y25" s="161"/>
      <c r="Z25" s="129"/>
      <c r="AA25" s="96"/>
      <c r="AB25" s="96"/>
      <c r="AC25" s="96"/>
      <c r="AD25" s="78">
        <f t="shared" si="1"/>
        <v>10400000</v>
      </c>
      <c r="AE25" s="97">
        <f t="shared" si="2"/>
        <v>8.3333333333333321</v>
      </c>
      <c r="AF25" s="98">
        <f t="shared" si="5"/>
        <v>83.333333333333314</v>
      </c>
      <c r="AG25" s="96"/>
      <c r="AH25" s="96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</row>
    <row r="26" spans="1:59" ht="19.5" customHeight="1" x14ac:dyDescent="0.25">
      <c r="A26" s="80"/>
      <c r="B26" s="118"/>
      <c r="C26" s="152"/>
      <c r="D26" s="153"/>
      <c r="E26" s="154"/>
      <c r="F26" s="154"/>
      <c r="G26" s="155"/>
      <c r="H26" s="155"/>
      <c r="I26" s="162" t="s">
        <v>39</v>
      </c>
      <c r="J26" s="157"/>
      <c r="K26" s="157"/>
      <c r="L26" s="157"/>
      <c r="M26" s="158"/>
      <c r="N26" s="138">
        <f>N27+N30</f>
        <v>124800000</v>
      </c>
      <c r="O26" s="130"/>
      <c r="P26" s="130"/>
      <c r="Q26" s="163">
        <f t="shared" si="3"/>
        <v>83.333333333333314</v>
      </c>
      <c r="R26" s="163">
        <f t="shared" si="6"/>
        <v>83.333333333333314</v>
      </c>
      <c r="S26" s="164">
        <f>S27+S30</f>
        <v>94740000</v>
      </c>
      <c r="T26" s="165">
        <f t="shared" si="7"/>
        <v>75.913461538461533</v>
      </c>
      <c r="U26" s="163">
        <f t="shared" si="0"/>
        <v>75.913461538461533</v>
      </c>
      <c r="V26" s="138">
        <f>V27+V30</f>
        <v>30060000</v>
      </c>
      <c r="W26" s="133"/>
      <c r="X26" s="134"/>
      <c r="Y26" s="135"/>
      <c r="Z26" s="129"/>
      <c r="AA26" s="96"/>
      <c r="AB26" s="96"/>
      <c r="AC26" s="96"/>
      <c r="AD26" s="78">
        <f t="shared" si="1"/>
        <v>10400000</v>
      </c>
      <c r="AE26" s="97">
        <f t="shared" si="2"/>
        <v>8.3333333333333321</v>
      </c>
      <c r="AF26" s="98">
        <f t="shared" si="5"/>
        <v>83.333333333333314</v>
      </c>
      <c r="AG26" s="96"/>
      <c r="AH26" s="96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</row>
    <row r="27" spans="1:59" ht="19.5" customHeight="1" x14ac:dyDescent="0.25">
      <c r="A27" s="80"/>
      <c r="B27" s="118"/>
      <c r="C27" s="152"/>
      <c r="D27" s="153"/>
      <c r="E27" s="154"/>
      <c r="F27" s="154"/>
      <c r="G27" s="155"/>
      <c r="H27" s="155"/>
      <c r="I27" s="155"/>
      <c r="J27" s="162" t="s">
        <v>40</v>
      </c>
      <c r="K27" s="157"/>
      <c r="L27" s="157"/>
      <c r="M27" s="158"/>
      <c r="N27" s="138">
        <f>SUM(N28:N29)</f>
        <v>114480000</v>
      </c>
      <c r="O27" s="130"/>
      <c r="P27" s="130"/>
      <c r="Q27" s="163">
        <f t="shared" si="3"/>
        <v>83.333333333333314</v>
      </c>
      <c r="R27" s="163">
        <f t="shared" si="6"/>
        <v>83.333333333333314</v>
      </c>
      <c r="S27" s="164">
        <f>SUM(S28:S29)</f>
        <v>86740000</v>
      </c>
      <c r="T27" s="165">
        <f>AVERAGE(T28:T29)</f>
        <v>58.333333333333336</v>
      </c>
      <c r="U27" s="163">
        <f>+S27/N27*100</f>
        <v>75.768693221523407</v>
      </c>
      <c r="V27" s="138">
        <f>SUM(V28:V29)</f>
        <v>27740000</v>
      </c>
      <c r="W27" s="133"/>
      <c r="X27" s="134"/>
      <c r="Y27" s="166" t="s">
        <v>41</v>
      </c>
      <c r="Z27" s="129"/>
      <c r="AA27" s="96"/>
      <c r="AB27" s="96"/>
      <c r="AC27" s="96"/>
      <c r="AD27" s="78">
        <f t="shared" si="1"/>
        <v>9540000</v>
      </c>
      <c r="AE27" s="97">
        <f t="shared" si="2"/>
        <v>8.3333333333333321</v>
      </c>
      <c r="AF27" s="98">
        <f t="shared" si="5"/>
        <v>83.333333333333314</v>
      </c>
      <c r="AG27" s="96"/>
      <c r="AH27" s="96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</row>
    <row r="28" spans="1:59" ht="19.5" customHeight="1" x14ac:dyDescent="0.25">
      <c r="A28" s="80"/>
      <c r="B28" s="118"/>
      <c r="C28" s="152"/>
      <c r="D28" s="153"/>
      <c r="E28" s="154"/>
      <c r="F28" s="154"/>
      <c r="G28" s="155"/>
      <c r="H28" s="155"/>
      <c r="I28" s="155"/>
      <c r="J28" s="120"/>
      <c r="K28" s="162" t="s">
        <v>42</v>
      </c>
      <c r="L28" s="157"/>
      <c r="M28" s="158"/>
      <c r="N28" s="167">
        <v>106320000</v>
      </c>
      <c r="O28" s="130"/>
      <c r="P28" s="130"/>
      <c r="Q28" s="163">
        <f t="shared" si="3"/>
        <v>83.333333333333314</v>
      </c>
      <c r="R28" s="163">
        <f t="shared" si="6"/>
        <v>83.333333333333314</v>
      </c>
      <c r="S28" s="141">
        <v>83340000</v>
      </c>
      <c r="T28" s="165">
        <f>9/12*100</f>
        <v>75</v>
      </c>
      <c r="U28" s="163">
        <f t="shared" si="0"/>
        <v>78.386004514672692</v>
      </c>
      <c r="V28" s="168">
        <f>+N28-S28</f>
        <v>22980000</v>
      </c>
      <c r="W28" s="133"/>
      <c r="X28" s="134"/>
      <c r="Y28" s="166"/>
      <c r="Z28" s="129"/>
      <c r="AA28" s="96"/>
      <c r="AB28" s="96"/>
      <c r="AC28" s="96"/>
      <c r="AD28" s="78">
        <f t="shared" si="1"/>
        <v>8860000</v>
      </c>
      <c r="AE28" s="97">
        <f t="shared" si="2"/>
        <v>8.3333333333333321</v>
      </c>
      <c r="AF28" s="98">
        <f t="shared" si="5"/>
        <v>83.333333333333314</v>
      </c>
      <c r="AG28" s="96"/>
      <c r="AH28" s="96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</row>
    <row r="29" spans="1:59" ht="38.450000000000003" customHeight="1" x14ac:dyDescent="0.25">
      <c r="A29" s="80"/>
      <c r="B29" s="118"/>
      <c r="C29" s="152"/>
      <c r="D29" s="153"/>
      <c r="E29" s="154"/>
      <c r="F29" s="154"/>
      <c r="G29" s="155"/>
      <c r="H29" s="155"/>
      <c r="I29" s="155"/>
      <c r="J29" s="120"/>
      <c r="K29" s="162" t="s">
        <v>43</v>
      </c>
      <c r="L29" s="157"/>
      <c r="M29" s="158"/>
      <c r="N29" s="167">
        <v>8160000</v>
      </c>
      <c r="O29" s="130"/>
      <c r="P29" s="130"/>
      <c r="Q29" s="163">
        <f t="shared" si="3"/>
        <v>83.333333333333314</v>
      </c>
      <c r="R29" s="163">
        <f t="shared" si="6"/>
        <v>83.333333333333314</v>
      </c>
      <c r="S29" s="141">
        <v>3400000</v>
      </c>
      <c r="T29" s="165">
        <f>5/12*100</f>
        <v>41.666666666666671</v>
      </c>
      <c r="U29" s="163">
        <f>+S29/N29*100</f>
        <v>41.666666666666671</v>
      </c>
      <c r="V29" s="168">
        <f>+N29-S29</f>
        <v>4760000</v>
      </c>
      <c r="W29" s="133"/>
      <c r="X29" s="134"/>
      <c r="Y29" s="166"/>
      <c r="Z29" s="129"/>
      <c r="AA29" s="96"/>
      <c r="AB29" s="96"/>
      <c r="AC29" s="96"/>
      <c r="AD29" s="78">
        <f t="shared" si="1"/>
        <v>680000</v>
      </c>
      <c r="AE29" s="97">
        <f t="shared" si="2"/>
        <v>8.3333333333333321</v>
      </c>
      <c r="AF29" s="98">
        <f t="shared" si="5"/>
        <v>83.333333333333314</v>
      </c>
      <c r="AG29" s="96"/>
      <c r="AH29" s="96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</row>
    <row r="30" spans="1:59" ht="38.450000000000003" customHeight="1" x14ac:dyDescent="0.25">
      <c r="A30" s="80"/>
      <c r="B30" s="118"/>
      <c r="C30" s="152"/>
      <c r="D30" s="153"/>
      <c r="E30" s="154"/>
      <c r="F30" s="154"/>
      <c r="G30" s="155"/>
      <c r="H30" s="155"/>
      <c r="I30" s="155"/>
      <c r="J30" s="162" t="s">
        <v>44</v>
      </c>
      <c r="K30" s="157"/>
      <c r="L30" s="157"/>
      <c r="M30" s="158"/>
      <c r="N30" s="167">
        <f>SUM(N31)</f>
        <v>10320000</v>
      </c>
      <c r="O30" s="130"/>
      <c r="P30" s="130"/>
      <c r="Q30" s="163">
        <f t="shared" si="3"/>
        <v>83.333333333333314</v>
      </c>
      <c r="R30" s="163">
        <f t="shared" si="6"/>
        <v>83.333333333333314</v>
      </c>
      <c r="S30" s="169">
        <f>SUM(S31)</f>
        <v>8000000</v>
      </c>
      <c r="T30" s="165">
        <f t="shared" si="7"/>
        <v>77.51937984496125</v>
      </c>
      <c r="U30" s="163">
        <f t="shared" si="0"/>
        <v>77.51937984496125</v>
      </c>
      <c r="V30" s="168">
        <f>SUM(V31)</f>
        <v>2320000</v>
      </c>
      <c r="W30" s="133"/>
      <c r="X30" s="134"/>
      <c r="Y30" s="166"/>
      <c r="Z30" s="170"/>
      <c r="AA30" s="96"/>
      <c r="AB30" s="96"/>
      <c r="AC30" s="96"/>
      <c r="AD30" s="78">
        <f t="shared" si="1"/>
        <v>860000</v>
      </c>
      <c r="AE30" s="97">
        <f t="shared" si="2"/>
        <v>8.3333333333333321</v>
      </c>
      <c r="AF30" s="98">
        <f t="shared" si="5"/>
        <v>83.333333333333314</v>
      </c>
      <c r="AG30" s="96"/>
      <c r="AH30" s="96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</row>
    <row r="31" spans="1:59" ht="38.450000000000003" customHeight="1" x14ac:dyDescent="0.25">
      <c r="A31" s="80"/>
      <c r="B31" s="118"/>
      <c r="C31" s="152"/>
      <c r="D31" s="153"/>
      <c r="E31" s="154"/>
      <c r="F31" s="154"/>
      <c r="G31" s="155"/>
      <c r="H31" s="155"/>
      <c r="I31" s="155"/>
      <c r="J31" s="120"/>
      <c r="K31" s="162" t="s">
        <v>45</v>
      </c>
      <c r="L31" s="162"/>
      <c r="M31" s="171"/>
      <c r="N31" s="172">
        <v>10320000</v>
      </c>
      <c r="O31" s="130"/>
      <c r="P31" s="130"/>
      <c r="Q31" s="163">
        <f t="shared" si="3"/>
        <v>83.333333333333314</v>
      </c>
      <c r="R31" s="163">
        <f t="shared" si="6"/>
        <v>83.333333333333314</v>
      </c>
      <c r="S31" s="141">
        <v>8000000</v>
      </c>
      <c r="T31" s="165">
        <f>9/12*100</f>
        <v>75</v>
      </c>
      <c r="U31" s="163">
        <f t="shared" si="0"/>
        <v>77.51937984496125</v>
      </c>
      <c r="V31" s="168">
        <f>+N31-S31</f>
        <v>2320000</v>
      </c>
      <c r="W31" s="133"/>
      <c r="X31" s="134"/>
      <c r="Y31" s="166"/>
      <c r="Z31" s="170"/>
      <c r="AA31" s="96"/>
      <c r="AB31" s="96"/>
      <c r="AC31" s="96"/>
      <c r="AD31" s="78">
        <f t="shared" si="1"/>
        <v>860000</v>
      </c>
      <c r="AE31" s="97">
        <f t="shared" si="2"/>
        <v>8.3333333333333321</v>
      </c>
      <c r="AF31" s="98">
        <f t="shared" si="5"/>
        <v>83.333333333333314</v>
      </c>
      <c r="AG31" s="96"/>
      <c r="AH31" s="96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</row>
    <row r="32" spans="1:59" ht="19.5" customHeight="1" x14ac:dyDescent="0.25">
      <c r="A32" s="80"/>
      <c r="B32" s="369"/>
      <c r="C32" s="370"/>
      <c r="D32" s="371"/>
      <c r="E32" s="372"/>
      <c r="F32" s="372"/>
      <c r="G32" s="373"/>
      <c r="H32" s="374" t="s">
        <v>46</v>
      </c>
      <c r="I32" s="374"/>
      <c r="J32" s="374"/>
      <c r="K32" s="374"/>
      <c r="L32" s="374"/>
      <c r="M32" s="375"/>
      <c r="N32" s="376">
        <f>SUM(N33)</f>
        <v>72655000</v>
      </c>
      <c r="O32" s="377"/>
      <c r="P32" s="377"/>
      <c r="Q32" s="378">
        <f t="shared" si="3"/>
        <v>83.333333333333314</v>
      </c>
      <c r="R32" s="378">
        <f t="shared" si="6"/>
        <v>83.333333333333314</v>
      </c>
      <c r="S32" s="379">
        <f>SUM(S33)</f>
        <v>35412000</v>
      </c>
      <c r="T32" s="380">
        <f>T33</f>
        <v>51.3932885331891</v>
      </c>
      <c r="U32" s="378">
        <f t="shared" si="0"/>
        <v>48.739935310715019</v>
      </c>
      <c r="V32" s="376">
        <f>SUM(V33)</f>
        <v>37243000</v>
      </c>
      <c r="W32" s="381"/>
      <c r="X32" s="382"/>
      <c r="Y32" s="383"/>
      <c r="Z32" s="384"/>
      <c r="AA32" s="96"/>
      <c r="AB32" s="96"/>
      <c r="AC32" s="96"/>
      <c r="AD32" s="78">
        <f>+N32/12</f>
        <v>6054583.333333333</v>
      </c>
      <c r="AE32" s="97">
        <f>+AD32/N32*100</f>
        <v>8.3333333333333321</v>
      </c>
      <c r="AF32" s="98">
        <f t="shared" si="5"/>
        <v>83.333333333333314</v>
      </c>
      <c r="AG32" s="96"/>
      <c r="AH32" s="96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</row>
    <row r="33" spans="1:59" ht="19.5" customHeight="1" x14ac:dyDescent="0.25">
      <c r="A33" s="80"/>
      <c r="B33" s="369"/>
      <c r="C33" s="370"/>
      <c r="D33" s="371"/>
      <c r="E33" s="372"/>
      <c r="F33" s="372"/>
      <c r="G33" s="385"/>
      <c r="H33" s="373"/>
      <c r="I33" s="386" t="s">
        <v>47</v>
      </c>
      <c r="J33" s="386"/>
      <c r="K33" s="386"/>
      <c r="L33" s="386"/>
      <c r="M33" s="387"/>
      <c r="N33" s="388">
        <f>N34</f>
        <v>72655000</v>
      </c>
      <c r="O33" s="377"/>
      <c r="P33" s="377"/>
      <c r="Q33" s="389">
        <f t="shared" si="3"/>
        <v>83.333333333333314</v>
      </c>
      <c r="R33" s="389">
        <f t="shared" si="6"/>
        <v>83.333333333333314</v>
      </c>
      <c r="S33" s="390">
        <f>S34</f>
        <v>35412000</v>
      </c>
      <c r="T33" s="391">
        <f>T34</f>
        <v>51.3932885331891</v>
      </c>
      <c r="U33" s="389">
        <f t="shared" si="0"/>
        <v>48.739935310715019</v>
      </c>
      <c r="V33" s="388">
        <f>V34</f>
        <v>37243000</v>
      </c>
      <c r="W33" s="381"/>
      <c r="X33" s="382"/>
      <c r="Y33" s="392"/>
      <c r="Z33" s="384"/>
      <c r="AA33" s="96"/>
      <c r="AB33" s="96"/>
      <c r="AC33" s="96"/>
      <c r="AD33" s="78">
        <f>+N33/12</f>
        <v>6054583.333333333</v>
      </c>
      <c r="AE33" s="97">
        <f>+AD33/N33*100</f>
        <v>8.3333333333333321</v>
      </c>
      <c r="AF33" s="98">
        <f t="shared" si="5"/>
        <v>83.333333333333314</v>
      </c>
      <c r="AG33" s="96"/>
      <c r="AH33" s="96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</row>
    <row r="34" spans="1:59" ht="19.5" customHeight="1" x14ac:dyDescent="0.25">
      <c r="A34" s="80"/>
      <c r="B34" s="369"/>
      <c r="C34" s="370"/>
      <c r="D34" s="371"/>
      <c r="E34" s="372"/>
      <c r="F34" s="372"/>
      <c r="G34" s="385"/>
      <c r="H34" s="385"/>
      <c r="I34" s="373"/>
      <c r="J34" s="386" t="s">
        <v>48</v>
      </c>
      <c r="K34" s="386"/>
      <c r="L34" s="386"/>
      <c r="M34" s="387"/>
      <c r="N34" s="388">
        <f>SUM(N35:N40)</f>
        <v>72655000</v>
      </c>
      <c r="O34" s="377"/>
      <c r="P34" s="377"/>
      <c r="Q34" s="389">
        <f t="shared" si="3"/>
        <v>83.333333333333314</v>
      </c>
      <c r="R34" s="389">
        <f t="shared" si="6"/>
        <v>83.333333333333314</v>
      </c>
      <c r="S34" s="390">
        <f>SUM(S35:S40)</f>
        <v>35412000</v>
      </c>
      <c r="T34" s="391">
        <f>AVERAGE(T35:T40)</f>
        <v>51.3932885331891</v>
      </c>
      <c r="U34" s="389">
        <f t="shared" si="0"/>
        <v>48.739935310715019</v>
      </c>
      <c r="V34" s="388">
        <f>SUM(V35:V40)</f>
        <v>37243000</v>
      </c>
      <c r="W34" s="381"/>
      <c r="X34" s="382"/>
      <c r="Y34" s="392"/>
      <c r="Z34" s="384"/>
      <c r="AA34" s="96"/>
      <c r="AB34" s="96"/>
      <c r="AC34" s="96"/>
      <c r="AD34" s="78">
        <f>+N34/12</f>
        <v>6054583.333333333</v>
      </c>
      <c r="AE34" s="97">
        <f>+AD34/N34*100</f>
        <v>8.3333333333333321</v>
      </c>
      <c r="AF34" s="98">
        <f t="shared" si="5"/>
        <v>83.333333333333314</v>
      </c>
      <c r="AG34" s="96"/>
      <c r="AH34" s="96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</row>
    <row r="35" spans="1:59" ht="19.5" customHeight="1" x14ac:dyDescent="0.25">
      <c r="A35" s="1"/>
      <c r="B35" s="393"/>
      <c r="C35" s="394"/>
      <c r="D35" s="395"/>
      <c r="E35" s="396"/>
      <c r="F35" s="396"/>
      <c r="G35" s="396"/>
      <c r="H35" s="396"/>
      <c r="I35" s="396"/>
      <c r="J35" s="373"/>
      <c r="K35" s="386" t="s">
        <v>49</v>
      </c>
      <c r="L35" s="386"/>
      <c r="M35" s="387"/>
      <c r="N35" s="388">
        <v>30000</v>
      </c>
      <c r="O35" s="397"/>
      <c r="P35" s="397"/>
      <c r="Q35" s="389">
        <f t="shared" si="3"/>
        <v>83.333333333333314</v>
      </c>
      <c r="R35" s="398">
        <f t="shared" si="6"/>
        <v>83.333333333333314</v>
      </c>
      <c r="S35" s="399">
        <v>30000</v>
      </c>
      <c r="T35" s="400">
        <f t="shared" si="7"/>
        <v>100</v>
      </c>
      <c r="U35" s="389">
        <f t="shared" si="0"/>
        <v>100</v>
      </c>
      <c r="V35" s="401">
        <f t="shared" ref="V35:V49" si="8">+N35-S35</f>
        <v>0</v>
      </c>
      <c r="W35" s="402"/>
      <c r="X35" s="403"/>
      <c r="Y35" s="392" t="s">
        <v>50</v>
      </c>
      <c r="Z35" s="404"/>
      <c r="AA35" s="6"/>
      <c r="AB35" s="6"/>
      <c r="AC35" s="6"/>
      <c r="AD35" s="78">
        <f>+N35/12</f>
        <v>2500</v>
      </c>
      <c r="AE35" s="97">
        <f>+AD35/N35*100</f>
        <v>8.3333333333333321</v>
      </c>
      <c r="AF35" s="98">
        <f t="shared" si="5"/>
        <v>83.333333333333314</v>
      </c>
      <c r="AG35" s="6"/>
      <c r="AH35" s="6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1:59" ht="19.5" customHeight="1" x14ac:dyDescent="0.25">
      <c r="A36" s="1"/>
      <c r="B36" s="393"/>
      <c r="C36" s="394"/>
      <c r="D36" s="395"/>
      <c r="E36" s="396"/>
      <c r="F36" s="396"/>
      <c r="G36" s="396"/>
      <c r="H36" s="405"/>
      <c r="I36" s="396"/>
      <c r="J36" s="373"/>
      <c r="K36" s="386" t="s">
        <v>51</v>
      </c>
      <c r="L36" s="386"/>
      <c r="M36" s="387"/>
      <c r="N36" s="388">
        <v>14354000</v>
      </c>
      <c r="O36" s="397"/>
      <c r="P36" s="397"/>
      <c r="Q36" s="389">
        <f t="shared" si="3"/>
        <v>83.333333333333343</v>
      </c>
      <c r="R36" s="398">
        <f t="shared" si="6"/>
        <v>83.333333333333343</v>
      </c>
      <c r="S36" s="399">
        <f>4014500+2768500</f>
        <v>6783000</v>
      </c>
      <c r="T36" s="400">
        <f t="shared" si="7"/>
        <v>47.255120523895776</v>
      </c>
      <c r="U36" s="389">
        <f t="shared" si="0"/>
        <v>47.255120523895776</v>
      </c>
      <c r="V36" s="401">
        <f t="shared" si="8"/>
        <v>7571000</v>
      </c>
      <c r="W36" s="402"/>
      <c r="X36" s="403"/>
      <c r="Y36" s="392" t="s">
        <v>52</v>
      </c>
      <c r="Z36" s="404"/>
      <c r="AA36" s="6"/>
      <c r="AB36" s="6"/>
      <c r="AC36" s="6"/>
      <c r="AD36" s="78">
        <f>+N36/12</f>
        <v>1196166.6666666667</v>
      </c>
      <c r="AE36" s="97">
        <f>+AD36/N36*100</f>
        <v>8.3333333333333339</v>
      </c>
      <c r="AF36" s="98">
        <f t="shared" si="5"/>
        <v>83.333333333333343</v>
      </c>
      <c r="AG36" s="6"/>
      <c r="AH36" s="6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spans="1:59" ht="19.5" customHeight="1" x14ac:dyDescent="0.25">
      <c r="A37" s="1"/>
      <c r="B37" s="393"/>
      <c r="C37" s="394"/>
      <c r="D37" s="395"/>
      <c r="E37" s="396"/>
      <c r="F37" s="396"/>
      <c r="G37" s="396"/>
      <c r="H37" s="405"/>
      <c r="I37" s="396"/>
      <c r="J37" s="373"/>
      <c r="K37" s="386" t="s">
        <v>53</v>
      </c>
      <c r="L37" s="386"/>
      <c r="M37" s="387"/>
      <c r="N37" s="388">
        <v>9333000</v>
      </c>
      <c r="O37" s="397"/>
      <c r="P37" s="397"/>
      <c r="Q37" s="389">
        <f t="shared" si="3"/>
        <v>83.333333333333314</v>
      </c>
      <c r="R37" s="398">
        <f t="shared" si="6"/>
        <v>83.333333333333314</v>
      </c>
      <c r="S37" s="399">
        <f>3002000+2502000</f>
        <v>5504000</v>
      </c>
      <c r="T37" s="400">
        <f t="shared" si="7"/>
        <v>58.973534769098904</v>
      </c>
      <c r="U37" s="389">
        <f t="shared" si="0"/>
        <v>58.973534769098904</v>
      </c>
      <c r="V37" s="401">
        <f t="shared" si="8"/>
        <v>3829000</v>
      </c>
      <c r="W37" s="402"/>
      <c r="X37" s="403"/>
      <c r="Y37" s="392" t="s">
        <v>52</v>
      </c>
      <c r="Z37" s="404"/>
      <c r="AA37" s="6"/>
      <c r="AB37" s="6"/>
      <c r="AC37" s="6"/>
      <c r="AD37" s="78">
        <f>+N37/12</f>
        <v>777750</v>
      </c>
      <c r="AE37" s="97">
        <f>+AD37/N37*100</f>
        <v>8.3333333333333321</v>
      </c>
      <c r="AF37" s="98">
        <f t="shared" si="5"/>
        <v>83.333333333333314</v>
      </c>
      <c r="AG37" s="6"/>
      <c r="AH37" s="6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spans="1:59" ht="19.5" customHeight="1" x14ac:dyDescent="0.25">
      <c r="A38" s="1"/>
      <c r="B38" s="393"/>
      <c r="C38" s="394"/>
      <c r="D38" s="395"/>
      <c r="E38" s="396"/>
      <c r="F38" s="396"/>
      <c r="G38" s="396"/>
      <c r="H38" s="405"/>
      <c r="I38" s="396"/>
      <c r="J38" s="373"/>
      <c r="K38" s="386" t="s">
        <v>54</v>
      </c>
      <c r="L38" s="386"/>
      <c r="M38" s="387"/>
      <c r="N38" s="388">
        <v>35000</v>
      </c>
      <c r="O38" s="397"/>
      <c r="P38" s="397"/>
      <c r="Q38" s="389">
        <f t="shared" si="3"/>
        <v>83.333333333333314</v>
      </c>
      <c r="R38" s="398">
        <f t="shared" si="6"/>
        <v>83.333333333333314</v>
      </c>
      <c r="S38" s="399">
        <v>0</v>
      </c>
      <c r="T38" s="400">
        <f t="shared" si="7"/>
        <v>0</v>
      </c>
      <c r="U38" s="389">
        <f t="shared" si="0"/>
        <v>0</v>
      </c>
      <c r="V38" s="401">
        <f t="shared" si="8"/>
        <v>35000</v>
      </c>
      <c r="W38" s="402"/>
      <c r="X38" s="403"/>
      <c r="Y38" s="392" t="s">
        <v>55</v>
      </c>
      <c r="Z38" s="404"/>
      <c r="AA38" s="6"/>
      <c r="AB38" s="6"/>
      <c r="AC38" s="6"/>
      <c r="AD38" s="78">
        <f>+N38/12</f>
        <v>2916.6666666666665</v>
      </c>
      <c r="AE38" s="97">
        <f>+AD38/N38*100</f>
        <v>8.3333333333333321</v>
      </c>
      <c r="AF38" s="98">
        <f t="shared" si="5"/>
        <v>83.333333333333314</v>
      </c>
      <c r="AG38" s="6"/>
      <c r="AH38" s="6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1:59" ht="19.5" customHeight="1" x14ac:dyDescent="0.25">
      <c r="A39" s="1"/>
      <c r="B39" s="393"/>
      <c r="C39" s="394"/>
      <c r="D39" s="395"/>
      <c r="E39" s="396"/>
      <c r="F39" s="396"/>
      <c r="G39" s="396"/>
      <c r="H39" s="405"/>
      <c r="I39" s="396"/>
      <c r="J39" s="373"/>
      <c r="K39" s="386" t="s">
        <v>56</v>
      </c>
      <c r="L39" s="386"/>
      <c r="M39" s="387"/>
      <c r="N39" s="388">
        <v>17083000</v>
      </c>
      <c r="O39" s="397"/>
      <c r="P39" s="397"/>
      <c r="Q39" s="389">
        <f t="shared" si="3"/>
        <v>83.333333333333314</v>
      </c>
      <c r="R39" s="398">
        <f t="shared" si="6"/>
        <v>83.333333333333314</v>
      </c>
      <c r="S39" s="399">
        <f>2400000+4250000+4250000</f>
        <v>10900000</v>
      </c>
      <c r="T39" s="400">
        <f t="shared" si="7"/>
        <v>63.806123046303341</v>
      </c>
      <c r="U39" s="389">
        <f t="shared" si="0"/>
        <v>63.806123046303341</v>
      </c>
      <c r="V39" s="401">
        <f t="shared" si="8"/>
        <v>6183000</v>
      </c>
      <c r="W39" s="402"/>
      <c r="X39" s="403"/>
      <c r="Y39" s="392" t="s">
        <v>52</v>
      </c>
      <c r="Z39" s="404"/>
      <c r="AA39" s="6"/>
      <c r="AB39" s="6"/>
      <c r="AC39" s="6"/>
      <c r="AD39" s="78">
        <f>+N39/12</f>
        <v>1423583.3333333333</v>
      </c>
      <c r="AE39" s="97">
        <f>+AD39/N39*100</f>
        <v>8.3333333333333321</v>
      </c>
      <c r="AF39" s="98">
        <f t="shared" si="5"/>
        <v>83.333333333333314</v>
      </c>
      <c r="AG39" s="6"/>
      <c r="AH39" s="6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1:59" ht="19.5" customHeight="1" thickBot="1" x14ac:dyDescent="0.3">
      <c r="A40" s="1"/>
      <c r="B40" s="393"/>
      <c r="C40" s="394"/>
      <c r="D40" s="395"/>
      <c r="E40" s="396"/>
      <c r="F40" s="396"/>
      <c r="G40" s="396"/>
      <c r="H40" s="405"/>
      <c r="I40" s="396"/>
      <c r="J40" s="373"/>
      <c r="K40" s="406" t="s">
        <v>57</v>
      </c>
      <c r="L40" s="406"/>
      <c r="M40" s="407"/>
      <c r="N40" s="388">
        <v>31820000</v>
      </c>
      <c r="O40" s="397"/>
      <c r="P40" s="397"/>
      <c r="Q40" s="389">
        <f t="shared" si="3"/>
        <v>83.333333333333314</v>
      </c>
      <c r="R40" s="398">
        <f t="shared" si="6"/>
        <v>83.333333333333314</v>
      </c>
      <c r="S40" s="399">
        <v>12195000</v>
      </c>
      <c r="T40" s="400">
        <f t="shared" si="7"/>
        <v>38.324952859836579</v>
      </c>
      <c r="U40" s="389">
        <f t="shared" si="0"/>
        <v>38.324952859836579</v>
      </c>
      <c r="V40" s="401">
        <f t="shared" si="8"/>
        <v>19625000</v>
      </c>
      <c r="W40" s="402"/>
      <c r="X40" s="403"/>
      <c r="Y40" s="392" t="s">
        <v>58</v>
      </c>
      <c r="Z40" s="408"/>
      <c r="AA40" s="6"/>
      <c r="AB40" s="6"/>
      <c r="AC40" s="6"/>
      <c r="AD40" s="78">
        <f>+N40/12</f>
        <v>2651666.6666666665</v>
      </c>
      <c r="AE40" s="97">
        <f>+AD40/N40*100</f>
        <v>8.3333333333333321</v>
      </c>
      <c r="AF40" s="98">
        <f t="shared" si="5"/>
        <v>83.333333333333314</v>
      </c>
      <c r="AG40" s="6"/>
      <c r="AH40" s="6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 spans="1:59" ht="30" customHeight="1" thickBot="1" x14ac:dyDescent="0.3">
      <c r="A41" s="80"/>
      <c r="B41" s="99" t="s">
        <v>22</v>
      </c>
      <c r="C41" s="100"/>
      <c r="D41" s="101"/>
      <c r="E41" s="102" t="s">
        <v>59</v>
      </c>
      <c r="F41" s="84"/>
      <c r="G41" s="84"/>
      <c r="H41" s="84"/>
      <c r="I41" s="84"/>
      <c r="J41" s="84"/>
      <c r="K41" s="84"/>
      <c r="L41" s="84"/>
      <c r="M41" s="85"/>
      <c r="N41" s="86">
        <f>+N42+N60</f>
        <v>103950000</v>
      </c>
      <c r="O41" s="103"/>
      <c r="P41" s="103"/>
      <c r="Q41" s="90">
        <f>AF41</f>
        <v>83.333333333333314</v>
      </c>
      <c r="R41" s="88">
        <f>AF41</f>
        <v>83.333333333333314</v>
      </c>
      <c r="S41" s="86">
        <f>+S42+S60</f>
        <v>40059000</v>
      </c>
      <c r="T41" s="89">
        <f>AVERAGE(+T42+T60)/2</f>
        <v>72.153202328966529</v>
      </c>
      <c r="U41" s="90">
        <f t="shared" si="0"/>
        <v>38.536796536796537</v>
      </c>
      <c r="V41" s="91">
        <f t="shared" si="8"/>
        <v>63891000</v>
      </c>
      <c r="W41" s="92" t="s">
        <v>21</v>
      </c>
      <c r="X41" s="93"/>
      <c r="Y41" s="106"/>
      <c r="Z41" s="95"/>
      <c r="AA41" s="96"/>
      <c r="AB41" s="96"/>
      <c r="AC41" s="96"/>
      <c r="AD41" s="78">
        <f>+N41/12</f>
        <v>8662500</v>
      </c>
      <c r="AE41" s="97">
        <f>+AD41/N41*100</f>
        <v>8.3333333333333321</v>
      </c>
      <c r="AF41" s="98">
        <f t="shared" si="5"/>
        <v>83.333333333333314</v>
      </c>
      <c r="AG41" s="96"/>
      <c r="AH41" s="96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</row>
    <row r="42" spans="1:59" ht="19.5" customHeight="1" thickBot="1" x14ac:dyDescent="0.3">
      <c r="A42" s="80"/>
      <c r="B42" s="107" t="s">
        <v>24</v>
      </c>
      <c r="C42" s="108"/>
      <c r="D42" s="109"/>
      <c r="E42" s="109"/>
      <c r="F42" s="110" t="s">
        <v>60</v>
      </c>
      <c r="G42" s="111"/>
      <c r="H42" s="111"/>
      <c r="I42" s="111"/>
      <c r="J42" s="111"/>
      <c r="K42" s="111"/>
      <c r="L42" s="111"/>
      <c r="M42" s="112"/>
      <c r="N42" s="86">
        <f>SUM(N49)</f>
        <v>34350000</v>
      </c>
      <c r="O42" s="113"/>
      <c r="P42" s="113"/>
      <c r="Q42" s="114">
        <f>AF42</f>
        <v>83.333333333333314</v>
      </c>
      <c r="R42" s="115">
        <f>AF42</f>
        <v>83.333333333333314</v>
      </c>
      <c r="S42" s="86">
        <f>SUM(S49)</f>
        <v>19513000</v>
      </c>
      <c r="T42" s="88">
        <f t="shared" si="7"/>
        <v>56.806404657933044</v>
      </c>
      <c r="U42" s="131">
        <f t="shared" si="0"/>
        <v>56.806404657933044</v>
      </c>
      <c r="V42" s="91">
        <f t="shared" si="8"/>
        <v>14837000</v>
      </c>
      <c r="W42" s="92" t="s">
        <v>21</v>
      </c>
      <c r="X42" s="93" t="s">
        <v>61</v>
      </c>
      <c r="Y42" s="116"/>
      <c r="Z42" s="117"/>
      <c r="AA42" s="96"/>
      <c r="AB42" s="96"/>
      <c r="AC42" s="96"/>
      <c r="AD42" s="78">
        <f>+N42/12</f>
        <v>2862500</v>
      </c>
      <c r="AE42" s="97">
        <f>+AD42/N42*100</f>
        <v>8.3333333333333321</v>
      </c>
      <c r="AF42" s="98">
        <f t="shared" si="5"/>
        <v>83.333333333333314</v>
      </c>
      <c r="AG42" s="96"/>
      <c r="AH42" s="96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</row>
    <row r="43" spans="1:59" ht="19.5" hidden="1" customHeight="1" thickBot="1" x14ac:dyDescent="0.3">
      <c r="A43" s="80"/>
      <c r="B43" s="118"/>
      <c r="C43" s="119"/>
      <c r="D43" s="120"/>
      <c r="E43" s="121"/>
      <c r="F43" s="121"/>
      <c r="G43" s="121"/>
      <c r="H43" s="121"/>
      <c r="I43" s="121"/>
      <c r="J43" s="121"/>
      <c r="K43" s="121"/>
      <c r="L43" s="121"/>
      <c r="M43" s="121" t="s">
        <v>27</v>
      </c>
      <c r="N43" s="122"/>
      <c r="O43" s="123"/>
      <c r="P43" s="123"/>
      <c r="Q43" s="124" t="e">
        <f>AF43</f>
        <v>#DIV/0!</v>
      </c>
      <c r="R43" s="124" t="e">
        <f>AF43</f>
        <v>#DIV/0!</v>
      </c>
      <c r="S43" s="122"/>
      <c r="T43" s="88" t="e">
        <f t="shared" si="7"/>
        <v>#DIV/0!</v>
      </c>
      <c r="U43" s="124"/>
      <c r="V43" s="91">
        <f t="shared" si="8"/>
        <v>0</v>
      </c>
      <c r="W43" s="126"/>
      <c r="X43" s="127"/>
      <c r="Y43" s="128"/>
      <c r="Z43" s="129"/>
      <c r="AA43" s="96"/>
      <c r="AB43" s="96"/>
      <c r="AC43" s="96"/>
      <c r="AD43" s="78">
        <f>+N43/12</f>
        <v>0</v>
      </c>
      <c r="AE43" s="97" t="e">
        <f>+AD43/N43*100</f>
        <v>#DIV/0!</v>
      </c>
      <c r="AF43" s="98" t="e">
        <f t="shared" si="5"/>
        <v>#DIV/0!</v>
      </c>
      <c r="AG43" s="96"/>
      <c r="AH43" s="96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</row>
    <row r="44" spans="1:59" ht="19.5" hidden="1" customHeight="1" thickBot="1" x14ac:dyDescent="0.3">
      <c r="A44" s="80"/>
      <c r="B44" s="118">
        <v>1</v>
      </c>
      <c r="C44" s="119"/>
      <c r="D44" s="120"/>
      <c r="E44" s="120"/>
      <c r="F44" s="120"/>
      <c r="G44" s="120"/>
      <c r="H44" s="120"/>
      <c r="I44" s="120"/>
      <c r="J44" s="120"/>
      <c r="K44" s="120"/>
      <c r="L44" s="120"/>
      <c r="M44" s="120" t="s">
        <v>28</v>
      </c>
      <c r="N44" s="122"/>
      <c r="O44" s="130"/>
      <c r="P44" s="130"/>
      <c r="Q44" s="131" t="e">
        <f>AF44</f>
        <v>#DIV/0!</v>
      </c>
      <c r="R44" s="131" t="e">
        <f>AF44</f>
        <v>#DIV/0!</v>
      </c>
      <c r="S44" s="122"/>
      <c r="T44" s="88" t="e">
        <f t="shared" si="7"/>
        <v>#DIV/0!</v>
      </c>
      <c r="U44" s="131"/>
      <c r="V44" s="91">
        <f t="shared" si="8"/>
        <v>0</v>
      </c>
      <c r="W44" s="133"/>
      <c r="X44" s="134" t="s">
        <v>29</v>
      </c>
      <c r="Y44" s="135"/>
      <c r="Z44" s="129"/>
      <c r="AA44" s="96"/>
      <c r="AB44" s="96"/>
      <c r="AC44" s="96"/>
      <c r="AD44" s="78">
        <f>+N44/12</f>
        <v>0</v>
      </c>
      <c r="AE44" s="97" t="e">
        <f>+AD44/N44*100</f>
        <v>#DIV/0!</v>
      </c>
      <c r="AF44" s="98" t="e">
        <f t="shared" si="5"/>
        <v>#DIV/0!</v>
      </c>
      <c r="AG44" s="96"/>
      <c r="AH44" s="96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</row>
    <row r="45" spans="1:59" ht="19.5" hidden="1" customHeight="1" thickBot="1" x14ac:dyDescent="0.3">
      <c r="A45" s="1"/>
      <c r="B45" s="136"/>
      <c r="C45" s="137"/>
      <c r="D45" s="121"/>
      <c r="E45" s="121"/>
      <c r="F45" s="121"/>
      <c r="G45" s="121"/>
      <c r="H45" s="121"/>
      <c r="I45" s="121"/>
      <c r="J45" s="121"/>
      <c r="K45" s="121"/>
      <c r="L45" s="121"/>
      <c r="M45" s="121" t="s">
        <v>30</v>
      </c>
      <c r="N45" s="138"/>
      <c r="O45" s="139"/>
      <c r="P45" s="139"/>
      <c r="Q45" s="140" t="e">
        <f>AF45</f>
        <v>#DIV/0!</v>
      </c>
      <c r="R45" s="140" t="e">
        <f>AF45</f>
        <v>#DIV/0!</v>
      </c>
      <c r="S45" s="138"/>
      <c r="T45" s="88" t="e">
        <f t="shared" si="7"/>
        <v>#DIV/0!</v>
      </c>
      <c r="U45" s="163"/>
      <c r="V45" s="91">
        <f t="shared" si="8"/>
        <v>0</v>
      </c>
      <c r="W45" s="142" t="s">
        <v>31</v>
      </c>
      <c r="X45" s="143" t="s">
        <v>32</v>
      </c>
      <c r="Y45" s="144"/>
      <c r="Z45" s="145"/>
      <c r="AA45" s="6"/>
      <c r="AB45" s="6"/>
      <c r="AC45" s="6"/>
      <c r="AD45" s="78">
        <f>+N45/12</f>
        <v>0</v>
      </c>
      <c r="AE45" s="97" t="e">
        <f>+AD45/N45*100</f>
        <v>#DIV/0!</v>
      </c>
      <c r="AF45" s="98" t="e">
        <f t="shared" si="5"/>
        <v>#DIV/0!</v>
      </c>
      <c r="AG45" s="6"/>
      <c r="AH45" s="6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 spans="1:59" ht="19.5" hidden="1" customHeight="1" thickBot="1" x14ac:dyDescent="0.3">
      <c r="A46" s="1"/>
      <c r="B46" s="136"/>
      <c r="C46" s="137"/>
      <c r="D46" s="120"/>
      <c r="E46" s="121"/>
      <c r="F46" s="121"/>
      <c r="G46" s="121"/>
      <c r="H46" s="121"/>
      <c r="I46" s="121"/>
      <c r="J46" s="121"/>
      <c r="K46" s="121"/>
      <c r="L46" s="121"/>
      <c r="M46" s="121" t="s">
        <v>33</v>
      </c>
      <c r="N46" s="138"/>
      <c r="O46" s="139"/>
      <c r="P46" s="139"/>
      <c r="Q46" s="140" t="e">
        <f>AF46</f>
        <v>#DIV/0!</v>
      </c>
      <c r="R46" s="140" t="e">
        <f>AF46</f>
        <v>#DIV/0!</v>
      </c>
      <c r="S46" s="138"/>
      <c r="T46" s="88" t="e">
        <f t="shared" si="7"/>
        <v>#DIV/0!</v>
      </c>
      <c r="U46" s="163"/>
      <c r="V46" s="91">
        <f t="shared" si="8"/>
        <v>0</v>
      </c>
      <c r="W46" s="142" t="s">
        <v>31</v>
      </c>
      <c r="X46" s="143" t="s">
        <v>26</v>
      </c>
      <c r="Y46" s="144"/>
      <c r="Z46" s="145"/>
      <c r="AA46" s="6"/>
      <c r="AB46" s="6"/>
      <c r="AC46" s="6"/>
      <c r="AD46" s="78">
        <f>+N46/12</f>
        <v>0</v>
      </c>
      <c r="AE46" s="97" t="e">
        <f>+AD46/N46*100</f>
        <v>#DIV/0!</v>
      </c>
      <c r="AF46" s="98" t="e">
        <f t="shared" si="5"/>
        <v>#DIV/0!</v>
      </c>
      <c r="AG46" s="6"/>
      <c r="AH46" s="6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spans="1:59" ht="19.5" hidden="1" customHeight="1" thickBot="1" x14ac:dyDescent="0.3">
      <c r="A47" s="1"/>
      <c r="B47" s="136"/>
      <c r="C47" s="146"/>
      <c r="D47" s="120"/>
      <c r="E47" s="121"/>
      <c r="F47" s="121"/>
      <c r="G47" s="121"/>
      <c r="H47" s="121"/>
      <c r="I47" s="121"/>
      <c r="J47" s="121"/>
      <c r="K47" s="121"/>
      <c r="L47" s="121"/>
      <c r="M47" s="121" t="s">
        <v>34</v>
      </c>
      <c r="N47" s="138"/>
      <c r="O47" s="139"/>
      <c r="P47" s="139"/>
      <c r="Q47" s="140" t="e">
        <f>AF47</f>
        <v>#DIV/0!</v>
      </c>
      <c r="R47" s="140" t="e">
        <f>AF47</f>
        <v>#DIV/0!</v>
      </c>
      <c r="S47" s="138"/>
      <c r="T47" s="88" t="e">
        <f t="shared" si="7"/>
        <v>#DIV/0!</v>
      </c>
      <c r="U47" s="163"/>
      <c r="V47" s="91">
        <f t="shared" si="8"/>
        <v>0</v>
      </c>
      <c r="W47" s="142" t="s">
        <v>31</v>
      </c>
      <c r="X47" s="143" t="s">
        <v>35</v>
      </c>
      <c r="Y47" s="144"/>
      <c r="Z47" s="145"/>
      <c r="AA47" s="6"/>
      <c r="AB47" s="6"/>
      <c r="AC47" s="6"/>
      <c r="AD47" s="78">
        <f>+N47/12</f>
        <v>0</v>
      </c>
      <c r="AE47" s="97" t="e">
        <f>+AD47/N47*100</f>
        <v>#DIV/0!</v>
      </c>
      <c r="AF47" s="98" t="e">
        <f t="shared" si="5"/>
        <v>#DIV/0!</v>
      </c>
      <c r="AG47" s="6"/>
      <c r="AH47" s="6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 spans="1:59" ht="19.5" hidden="1" customHeight="1" thickBot="1" x14ac:dyDescent="0.3">
      <c r="A48" s="1"/>
      <c r="B48" s="136"/>
      <c r="C48" s="146"/>
      <c r="D48" s="120"/>
      <c r="E48" s="120"/>
      <c r="F48" s="120"/>
      <c r="G48" s="120"/>
      <c r="H48" s="120"/>
      <c r="I48" s="120"/>
      <c r="J48" s="120"/>
      <c r="K48" s="120"/>
      <c r="L48" s="120"/>
      <c r="M48" s="120" t="s">
        <v>36</v>
      </c>
      <c r="N48" s="138"/>
      <c r="O48" s="139"/>
      <c r="P48" s="139"/>
      <c r="Q48" s="140" t="e">
        <f>AF48</f>
        <v>#DIV/0!</v>
      </c>
      <c r="R48" s="140" t="e">
        <f>AF48</f>
        <v>#DIV/0!</v>
      </c>
      <c r="S48" s="138"/>
      <c r="T48" s="88" t="e">
        <f t="shared" si="7"/>
        <v>#DIV/0!</v>
      </c>
      <c r="U48" s="163"/>
      <c r="V48" s="91">
        <f t="shared" si="8"/>
        <v>0</v>
      </c>
      <c r="W48" s="142"/>
      <c r="X48" s="147"/>
      <c r="Y48" s="144"/>
      <c r="Z48" s="145"/>
      <c r="AA48" s="6"/>
      <c r="AB48" s="6"/>
      <c r="AC48" s="6"/>
      <c r="AD48" s="78">
        <f>+N48/12</f>
        <v>0</v>
      </c>
      <c r="AE48" s="97" t="e">
        <f>+AD48/N48*100</f>
        <v>#DIV/0!</v>
      </c>
      <c r="AF48" s="98" t="e">
        <f t="shared" si="5"/>
        <v>#DIV/0!</v>
      </c>
      <c r="AG48" s="6"/>
      <c r="AH48" s="6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spans="1:59" ht="19.5" customHeight="1" thickBot="1" x14ac:dyDescent="0.3">
      <c r="A49" s="80"/>
      <c r="B49" s="99">
        <v>2</v>
      </c>
      <c r="C49" s="148"/>
      <c r="D49" s="149"/>
      <c r="E49" s="101"/>
      <c r="F49" s="101"/>
      <c r="G49" s="102" t="s">
        <v>37</v>
      </c>
      <c r="H49" s="84"/>
      <c r="I49" s="84"/>
      <c r="J49" s="84"/>
      <c r="K49" s="84"/>
      <c r="L49" s="84"/>
      <c r="M49" s="85"/>
      <c r="N49" s="86">
        <f>+N50+N55</f>
        <v>34350000</v>
      </c>
      <c r="O49" s="87"/>
      <c r="P49" s="87"/>
      <c r="Q49" s="90">
        <f>AF49</f>
        <v>83.333333333333314</v>
      </c>
      <c r="R49" s="90">
        <f>AF49</f>
        <v>83.333333333333314</v>
      </c>
      <c r="S49" s="86">
        <f>+S50+S55</f>
        <v>19513000</v>
      </c>
      <c r="T49" s="88">
        <f t="shared" si="7"/>
        <v>56.806404657933044</v>
      </c>
      <c r="U49" s="90">
        <f t="shared" ref="U49:U60" si="9">+S49/N49*100</f>
        <v>56.806404657933044</v>
      </c>
      <c r="V49" s="91">
        <f t="shared" si="8"/>
        <v>14837000</v>
      </c>
      <c r="W49" s="150"/>
      <c r="X49" s="151"/>
      <c r="Y49" s="106"/>
      <c r="Z49" s="95"/>
      <c r="AA49" s="96"/>
      <c r="AB49" s="96"/>
      <c r="AC49" s="96"/>
      <c r="AD49" s="78">
        <f>+N49/12</f>
        <v>2862500</v>
      </c>
      <c r="AE49" s="97">
        <f>+AD49/N49*100</f>
        <v>8.3333333333333321</v>
      </c>
      <c r="AF49" s="98">
        <f t="shared" si="5"/>
        <v>83.333333333333314</v>
      </c>
      <c r="AG49" s="96"/>
      <c r="AH49" s="96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</row>
    <row r="50" spans="1:59" ht="19.5" customHeight="1" x14ac:dyDescent="0.25">
      <c r="A50" s="80"/>
      <c r="B50" s="369"/>
      <c r="C50" s="370"/>
      <c r="D50" s="371"/>
      <c r="E50" s="372"/>
      <c r="F50" s="372"/>
      <c r="G50" s="385"/>
      <c r="H50" s="374" t="s">
        <v>46</v>
      </c>
      <c r="I50" s="409"/>
      <c r="J50" s="409"/>
      <c r="K50" s="409"/>
      <c r="L50" s="409"/>
      <c r="M50" s="410"/>
      <c r="N50" s="376">
        <f>SUM(N51)</f>
        <v>600000</v>
      </c>
      <c r="O50" s="377"/>
      <c r="P50" s="377"/>
      <c r="Q50" s="378">
        <f>AF50</f>
        <v>83.333333333333314</v>
      </c>
      <c r="R50" s="378">
        <f>AF50</f>
        <v>83.333333333333314</v>
      </c>
      <c r="S50" s="379">
        <f>SUM(S51)</f>
        <v>0</v>
      </c>
      <c r="T50" s="411">
        <f t="shared" si="7"/>
        <v>0</v>
      </c>
      <c r="U50" s="378">
        <f t="shared" si="9"/>
        <v>0</v>
      </c>
      <c r="V50" s="376">
        <f>SUM(V51)</f>
        <v>600000</v>
      </c>
      <c r="W50" s="133"/>
      <c r="X50" s="134"/>
      <c r="Y50" s="185"/>
      <c r="Z50" s="186" t="s">
        <v>62</v>
      </c>
      <c r="AA50" s="96"/>
      <c r="AB50" s="96"/>
      <c r="AC50" s="96"/>
      <c r="AD50" s="78">
        <f>+N50/12</f>
        <v>50000</v>
      </c>
      <c r="AE50" s="97">
        <f>+AD50/N50*100</f>
        <v>8.3333333333333321</v>
      </c>
      <c r="AF50" s="98">
        <f t="shared" si="5"/>
        <v>83.333333333333314</v>
      </c>
      <c r="AG50" s="96"/>
      <c r="AH50" s="96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</row>
    <row r="51" spans="1:59" ht="19.5" customHeight="1" x14ac:dyDescent="0.25">
      <c r="A51" s="80"/>
      <c r="B51" s="369"/>
      <c r="C51" s="370"/>
      <c r="D51" s="371"/>
      <c r="E51" s="372"/>
      <c r="F51" s="372"/>
      <c r="G51" s="385"/>
      <c r="H51" s="385"/>
      <c r="I51" s="386" t="s">
        <v>47</v>
      </c>
      <c r="J51" s="409"/>
      <c r="K51" s="409"/>
      <c r="L51" s="409"/>
      <c r="M51" s="410"/>
      <c r="N51" s="388">
        <f>N52</f>
        <v>600000</v>
      </c>
      <c r="O51" s="377"/>
      <c r="P51" s="377"/>
      <c r="Q51" s="389">
        <f>AF51</f>
        <v>83.333333333333314</v>
      </c>
      <c r="R51" s="389">
        <f>AF51</f>
        <v>83.333333333333314</v>
      </c>
      <c r="S51" s="390">
        <f>S52</f>
        <v>0</v>
      </c>
      <c r="T51" s="400">
        <f t="shared" si="7"/>
        <v>0</v>
      </c>
      <c r="U51" s="389">
        <f t="shared" si="9"/>
        <v>0</v>
      </c>
      <c r="V51" s="388">
        <f>V52</f>
        <v>600000</v>
      </c>
      <c r="W51" s="133"/>
      <c r="X51" s="134"/>
      <c r="Y51" s="166"/>
      <c r="Z51" s="170"/>
      <c r="AA51" s="96"/>
      <c r="AB51" s="96"/>
      <c r="AC51" s="96"/>
      <c r="AD51" s="78">
        <f>+N51/12</f>
        <v>50000</v>
      </c>
      <c r="AE51" s="97">
        <f>+AD51/N51*100</f>
        <v>8.3333333333333321</v>
      </c>
      <c r="AF51" s="98">
        <f t="shared" si="5"/>
        <v>83.333333333333314</v>
      </c>
      <c r="AG51" s="96"/>
      <c r="AH51" s="96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</row>
    <row r="52" spans="1:59" ht="19.5" customHeight="1" x14ac:dyDescent="0.25">
      <c r="A52" s="80"/>
      <c r="B52" s="369"/>
      <c r="C52" s="370"/>
      <c r="D52" s="371"/>
      <c r="E52" s="372"/>
      <c r="F52" s="372"/>
      <c r="G52" s="385"/>
      <c r="H52" s="385"/>
      <c r="I52" s="385"/>
      <c r="J52" s="386" t="s">
        <v>48</v>
      </c>
      <c r="K52" s="409"/>
      <c r="L52" s="409"/>
      <c r="M52" s="410"/>
      <c r="N52" s="388">
        <f>SUM(N53:N53)</f>
        <v>600000</v>
      </c>
      <c r="O52" s="377"/>
      <c r="P52" s="377"/>
      <c r="Q52" s="389">
        <f>AF52</f>
        <v>83.333333333333314</v>
      </c>
      <c r="R52" s="389">
        <f>AF52</f>
        <v>83.333333333333314</v>
      </c>
      <c r="S52" s="390">
        <f>SUM(S53:S53)</f>
        <v>0</v>
      </c>
      <c r="T52" s="400">
        <f t="shared" si="7"/>
        <v>0</v>
      </c>
      <c r="U52" s="389">
        <f t="shared" si="9"/>
        <v>0</v>
      </c>
      <c r="V52" s="388">
        <f>SUM(V53:V53)</f>
        <v>600000</v>
      </c>
      <c r="W52" s="133"/>
      <c r="X52" s="134"/>
      <c r="Y52" s="166"/>
      <c r="Z52" s="170"/>
      <c r="AA52" s="96"/>
      <c r="AB52" s="96"/>
      <c r="AC52" s="96"/>
      <c r="AD52" s="78">
        <f>+N52/12</f>
        <v>50000</v>
      </c>
      <c r="AE52" s="97">
        <f>+AD52/N52*100</f>
        <v>8.3333333333333321</v>
      </c>
      <c r="AF52" s="98">
        <f t="shared" si="5"/>
        <v>83.333333333333314</v>
      </c>
      <c r="AG52" s="96"/>
      <c r="AH52" s="96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</row>
    <row r="53" spans="1:59" ht="19.5" customHeight="1" x14ac:dyDescent="0.25">
      <c r="A53" s="80"/>
      <c r="B53" s="369"/>
      <c r="C53" s="370"/>
      <c r="D53" s="371"/>
      <c r="E53" s="372"/>
      <c r="F53" s="372"/>
      <c r="G53" s="385"/>
      <c r="H53" s="385"/>
      <c r="I53" s="385"/>
      <c r="J53" s="412"/>
      <c r="K53" s="386" t="s">
        <v>241</v>
      </c>
      <c r="L53" s="409"/>
      <c r="M53" s="410"/>
      <c r="N53" s="413">
        <v>600000</v>
      </c>
      <c r="O53" s="377"/>
      <c r="P53" s="377"/>
      <c r="Q53" s="389">
        <f>AF53</f>
        <v>83.333333333333314</v>
      </c>
      <c r="R53" s="389">
        <f>AF53</f>
        <v>83.333333333333314</v>
      </c>
      <c r="S53" s="399">
        <v>0</v>
      </c>
      <c r="T53" s="400">
        <f t="shared" si="7"/>
        <v>0</v>
      </c>
      <c r="U53" s="389">
        <f t="shared" si="9"/>
        <v>0</v>
      </c>
      <c r="V53" s="401">
        <f>+N53-S53</f>
        <v>600000</v>
      </c>
      <c r="W53" s="133"/>
      <c r="X53" s="134"/>
      <c r="Y53" s="166"/>
      <c r="Z53" s="170"/>
      <c r="AA53" s="96"/>
      <c r="AB53" s="96"/>
      <c r="AC53" s="96"/>
      <c r="AD53" s="78">
        <f>+N53/12</f>
        <v>50000</v>
      </c>
      <c r="AE53" s="97">
        <f>+AD53/N53*100</f>
        <v>8.3333333333333321</v>
      </c>
      <c r="AF53" s="98">
        <f t="shared" si="5"/>
        <v>83.333333333333314</v>
      </c>
      <c r="AG53" s="96"/>
      <c r="AH53" s="96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</row>
    <row r="54" spans="1:59" ht="19.5" customHeight="1" x14ac:dyDescent="0.25">
      <c r="A54" s="80"/>
      <c r="B54" s="369"/>
      <c r="C54" s="370"/>
      <c r="D54" s="371"/>
      <c r="E54" s="372"/>
      <c r="F54" s="372"/>
      <c r="G54" s="385"/>
      <c r="H54" s="385"/>
      <c r="I54" s="385"/>
      <c r="J54" s="412"/>
      <c r="K54" s="386" t="s">
        <v>242</v>
      </c>
      <c r="L54" s="386"/>
      <c r="M54" s="387"/>
      <c r="N54" s="413"/>
      <c r="O54" s="377"/>
      <c r="P54" s="377"/>
      <c r="Q54" s="389"/>
      <c r="R54" s="389"/>
      <c r="S54" s="399"/>
      <c r="T54" s="400"/>
      <c r="U54" s="389"/>
      <c r="V54" s="401"/>
      <c r="W54" s="133"/>
      <c r="X54" s="134"/>
      <c r="Y54" s="173"/>
      <c r="Z54" s="170"/>
      <c r="AA54" s="96"/>
      <c r="AB54" s="96"/>
      <c r="AC54" s="96"/>
      <c r="AD54" s="78"/>
      <c r="AE54" s="97"/>
      <c r="AF54" s="98"/>
      <c r="AG54" s="96"/>
      <c r="AH54" s="96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</row>
    <row r="55" spans="1:59" ht="19.5" customHeight="1" x14ac:dyDescent="0.25">
      <c r="A55" s="80"/>
      <c r="B55" s="118"/>
      <c r="C55" s="152"/>
      <c r="D55" s="153"/>
      <c r="E55" s="154"/>
      <c r="F55" s="154"/>
      <c r="G55" s="121"/>
      <c r="H55" s="156" t="s">
        <v>46</v>
      </c>
      <c r="I55" s="157"/>
      <c r="J55" s="157"/>
      <c r="K55" s="157"/>
      <c r="L55" s="157"/>
      <c r="M55" s="158"/>
      <c r="N55" s="122">
        <f>SUM(N56)</f>
        <v>33750000</v>
      </c>
      <c r="O55" s="130"/>
      <c r="P55" s="130"/>
      <c r="Q55" s="131">
        <f>AF55</f>
        <v>83.333333333333314</v>
      </c>
      <c r="R55" s="131">
        <f>AF55</f>
        <v>83.333333333333314</v>
      </c>
      <c r="S55" s="159">
        <f>SUM(S56)</f>
        <v>19513000</v>
      </c>
      <c r="T55" s="184">
        <f>T56</f>
        <v>100</v>
      </c>
      <c r="U55" s="131">
        <f t="shared" si="9"/>
        <v>57.816296296296301</v>
      </c>
      <c r="V55" s="122">
        <f>SUM(V56)</f>
        <v>14237000</v>
      </c>
      <c r="W55" s="133"/>
      <c r="X55" s="134"/>
      <c r="Y55" s="135"/>
      <c r="Z55" s="170"/>
      <c r="AA55" s="96"/>
      <c r="AB55" s="96"/>
      <c r="AC55" s="96"/>
      <c r="AD55" s="78">
        <f>+N55/12</f>
        <v>2812500</v>
      </c>
      <c r="AE55" s="97">
        <f>+AD55/N55*100</f>
        <v>8.3333333333333321</v>
      </c>
      <c r="AF55" s="98">
        <f t="shared" si="5"/>
        <v>83.333333333333314</v>
      </c>
      <c r="AG55" s="96"/>
      <c r="AH55" s="96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</row>
    <row r="56" spans="1:59" ht="19.5" customHeight="1" x14ac:dyDescent="0.25">
      <c r="A56" s="80"/>
      <c r="B56" s="118"/>
      <c r="C56" s="152"/>
      <c r="D56" s="153"/>
      <c r="E56" s="154"/>
      <c r="F56" s="154"/>
      <c r="G56" s="155"/>
      <c r="H56" s="121"/>
      <c r="I56" s="162" t="s">
        <v>47</v>
      </c>
      <c r="J56" s="157"/>
      <c r="K56" s="157"/>
      <c r="L56" s="157"/>
      <c r="M56" s="158"/>
      <c r="N56" s="138">
        <f>N57</f>
        <v>33750000</v>
      </c>
      <c r="O56" s="130"/>
      <c r="P56" s="130"/>
      <c r="Q56" s="163">
        <f>AF56</f>
        <v>83.333333333333314</v>
      </c>
      <c r="R56" s="163">
        <f>AF56</f>
        <v>83.333333333333314</v>
      </c>
      <c r="S56" s="164">
        <f>S57</f>
        <v>19513000</v>
      </c>
      <c r="T56" s="179">
        <f>T57</f>
        <v>100</v>
      </c>
      <c r="U56" s="163">
        <f t="shared" si="9"/>
        <v>57.816296296296301</v>
      </c>
      <c r="V56" s="138">
        <f>V57</f>
        <v>14237000</v>
      </c>
      <c r="W56" s="133"/>
      <c r="X56" s="134"/>
      <c r="Y56" s="166" t="s">
        <v>50</v>
      </c>
      <c r="Z56" s="170"/>
      <c r="AA56" s="96"/>
      <c r="AB56" s="96"/>
      <c r="AC56" s="96"/>
      <c r="AD56" s="78">
        <f>+N56/12</f>
        <v>2812500</v>
      </c>
      <c r="AE56" s="97">
        <f>+AD56/N56*100</f>
        <v>8.3333333333333321</v>
      </c>
      <c r="AF56" s="98">
        <f t="shared" si="5"/>
        <v>83.333333333333314</v>
      </c>
      <c r="AG56" s="96"/>
      <c r="AH56" s="96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</row>
    <row r="57" spans="1:59" ht="19.5" customHeight="1" x14ac:dyDescent="0.25">
      <c r="A57" s="80"/>
      <c r="B57" s="118"/>
      <c r="C57" s="152"/>
      <c r="D57" s="153"/>
      <c r="E57" s="154"/>
      <c r="F57" s="154"/>
      <c r="G57" s="155"/>
      <c r="H57" s="155"/>
      <c r="I57" s="121"/>
      <c r="J57" s="162" t="s">
        <v>48</v>
      </c>
      <c r="K57" s="157"/>
      <c r="L57" s="157"/>
      <c r="M57" s="158"/>
      <c r="N57" s="138">
        <f>SUM(N58:N59)</f>
        <v>33750000</v>
      </c>
      <c r="O57" s="130"/>
      <c r="P57" s="130"/>
      <c r="Q57" s="163">
        <f>AF57</f>
        <v>83.333333333333314</v>
      </c>
      <c r="R57" s="163">
        <f>AF57</f>
        <v>83.333333333333314</v>
      </c>
      <c r="S57" s="164">
        <f>SUM(S58:S59)</f>
        <v>19513000</v>
      </c>
      <c r="T57" s="179">
        <f>AVERAGE(T58:T59)</f>
        <v>100</v>
      </c>
      <c r="U57" s="163">
        <f t="shared" si="9"/>
        <v>57.816296296296301</v>
      </c>
      <c r="V57" s="138">
        <f>SUM(V58:V59)</f>
        <v>14237000</v>
      </c>
      <c r="W57" s="133"/>
      <c r="X57" s="134"/>
      <c r="Y57" s="166"/>
      <c r="Z57" s="170"/>
      <c r="AA57" s="96"/>
      <c r="AB57" s="96"/>
      <c r="AC57" s="96"/>
      <c r="AD57" s="78">
        <f>+N57/12</f>
        <v>2812500</v>
      </c>
      <c r="AE57" s="97">
        <f>+AD57/N57*100</f>
        <v>8.3333333333333321</v>
      </c>
      <c r="AF57" s="98">
        <f t="shared" si="5"/>
        <v>83.333333333333314</v>
      </c>
      <c r="AG57" s="96"/>
      <c r="AH57" s="96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</row>
    <row r="58" spans="1:59" ht="135.6" customHeight="1" x14ac:dyDescent="0.25">
      <c r="A58" s="1"/>
      <c r="B58" s="174"/>
      <c r="C58" s="175"/>
      <c r="D58" s="176"/>
      <c r="E58" s="177"/>
      <c r="F58" s="177"/>
      <c r="G58" s="177"/>
      <c r="H58" s="182"/>
      <c r="I58" s="177"/>
      <c r="J58" s="121"/>
      <c r="K58" s="162" t="s">
        <v>63</v>
      </c>
      <c r="L58" s="157"/>
      <c r="M58" s="158"/>
      <c r="N58" s="138">
        <v>12150000</v>
      </c>
      <c r="O58" s="139"/>
      <c r="P58" s="139"/>
      <c r="Q58" s="163">
        <f>AF58</f>
        <v>83.333333333333314</v>
      </c>
      <c r="R58" s="140">
        <f>AF58</f>
        <v>83.333333333333314</v>
      </c>
      <c r="S58" s="178">
        <v>7865000</v>
      </c>
      <c r="T58" s="179">
        <f>15/15*100</f>
        <v>100</v>
      </c>
      <c r="U58" s="163">
        <f t="shared" si="9"/>
        <v>64.732510288065853</v>
      </c>
      <c r="V58" s="168">
        <f t="shared" ref="V58:V67" si="10">+N58-S58</f>
        <v>4285000</v>
      </c>
      <c r="W58" s="180"/>
      <c r="X58" s="181"/>
      <c r="Y58" s="166"/>
      <c r="Z58" s="170"/>
      <c r="AA58" s="6"/>
      <c r="AB58" s="6"/>
      <c r="AC58" s="6"/>
      <c r="AD58" s="78">
        <f>+N58/12</f>
        <v>1012500</v>
      </c>
      <c r="AE58" s="97">
        <f>+AD58/N58*100</f>
        <v>8.3333333333333321</v>
      </c>
      <c r="AF58" s="98">
        <f t="shared" si="5"/>
        <v>83.333333333333314</v>
      </c>
      <c r="AG58" s="6"/>
      <c r="AH58" s="6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 spans="1:59" ht="24.6" customHeight="1" thickBot="1" x14ac:dyDescent="0.3">
      <c r="A59" s="1"/>
      <c r="B59" s="174"/>
      <c r="C59" s="175"/>
      <c r="D59" s="176"/>
      <c r="E59" s="177"/>
      <c r="F59" s="177"/>
      <c r="G59" s="177"/>
      <c r="H59" s="182"/>
      <c r="I59" s="177"/>
      <c r="J59" s="121"/>
      <c r="K59" s="162" t="s">
        <v>64</v>
      </c>
      <c r="L59" s="157"/>
      <c r="M59" s="158"/>
      <c r="N59" s="138">
        <v>21600000</v>
      </c>
      <c r="O59" s="139"/>
      <c r="P59" s="139"/>
      <c r="Q59" s="163">
        <f>AF59</f>
        <v>83.333333333333314</v>
      </c>
      <c r="R59" s="140">
        <f>AF59</f>
        <v>83.333333333333314</v>
      </c>
      <c r="S59" s="178">
        <v>11648000</v>
      </c>
      <c r="T59" s="179">
        <f>15/15*100</f>
        <v>100</v>
      </c>
      <c r="U59" s="163">
        <f t="shared" si="9"/>
        <v>53.925925925925924</v>
      </c>
      <c r="V59" s="168">
        <f t="shared" si="10"/>
        <v>9952000</v>
      </c>
      <c r="W59" s="180"/>
      <c r="X59" s="181"/>
      <c r="Y59" s="187"/>
      <c r="Z59" s="183"/>
      <c r="AA59" s="6"/>
      <c r="AB59" s="6"/>
      <c r="AC59" s="6"/>
      <c r="AD59" s="78">
        <f>+N59/12</f>
        <v>1800000</v>
      </c>
      <c r="AE59" s="97">
        <f>+AD59/N59*100</f>
        <v>8.3333333333333321</v>
      </c>
      <c r="AF59" s="98">
        <f t="shared" si="5"/>
        <v>83.333333333333314</v>
      </c>
      <c r="AG59" s="6"/>
      <c r="AH59" s="6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1:59" ht="19.5" customHeight="1" thickBot="1" x14ac:dyDescent="0.3">
      <c r="A60" s="80"/>
      <c r="B60" s="107" t="s">
        <v>24</v>
      </c>
      <c r="C60" s="108"/>
      <c r="D60" s="109"/>
      <c r="E60" s="109"/>
      <c r="F60" s="110" t="s">
        <v>65</v>
      </c>
      <c r="G60" s="111"/>
      <c r="H60" s="111"/>
      <c r="I60" s="111"/>
      <c r="J60" s="111"/>
      <c r="K60" s="111"/>
      <c r="L60" s="111"/>
      <c r="M60" s="112"/>
      <c r="N60" s="86">
        <f>SUM(N67)</f>
        <v>69600000</v>
      </c>
      <c r="O60" s="113"/>
      <c r="P60" s="113"/>
      <c r="Q60" s="114">
        <f>AF60</f>
        <v>83.333333333333314</v>
      </c>
      <c r="R60" s="115">
        <f>AF60</f>
        <v>83.333333333333314</v>
      </c>
      <c r="S60" s="86">
        <f>SUM(S67)</f>
        <v>20546000</v>
      </c>
      <c r="T60" s="88">
        <f>T67</f>
        <v>87.5</v>
      </c>
      <c r="U60" s="114">
        <f t="shared" si="9"/>
        <v>29.520114942528735</v>
      </c>
      <c r="V60" s="91">
        <f t="shared" si="10"/>
        <v>49054000</v>
      </c>
      <c r="W60" s="92" t="s">
        <v>21</v>
      </c>
      <c r="X60" s="105" t="s">
        <v>66</v>
      </c>
      <c r="Y60" s="116"/>
      <c r="Z60" s="117"/>
      <c r="AA60" s="96"/>
      <c r="AB60" s="96"/>
      <c r="AC60" s="96"/>
      <c r="AD60" s="78">
        <f>+N60/12</f>
        <v>5800000</v>
      </c>
      <c r="AE60" s="97">
        <f>+AD60/N60*100</f>
        <v>8.3333333333333321</v>
      </c>
      <c r="AF60" s="98">
        <f t="shared" si="5"/>
        <v>83.333333333333314</v>
      </c>
      <c r="AG60" s="96"/>
      <c r="AH60" s="96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</row>
    <row r="61" spans="1:59" ht="19.5" hidden="1" customHeight="1" thickBot="1" x14ac:dyDescent="0.3">
      <c r="A61" s="80"/>
      <c r="B61" s="118"/>
      <c r="C61" s="119"/>
      <c r="D61" s="120"/>
      <c r="E61" s="121"/>
      <c r="F61" s="121"/>
      <c r="G61" s="121"/>
      <c r="H61" s="121"/>
      <c r="I61" s="121"/>
      <c r="J61" s="121"/>
      <c r="K61" s="121"/>
      <c r="L61" s="121"/>
      <c r="M61" s="121" t="s">
        <v>27</v>
      </c>
      <c r="N61" s="122"/>
      <c r="O61" s="123"/>
      <c r="P61" s="123"/>
      <c r="Q61" s="124" t="e">
        <f>AF61</f>
        <v>#DIV/0!</v>
      </c>
      <c r="R61" s="124" t="e">
        <f>AF61</f>
        <v>#DIV/0!</v>
      </c>
      <c r="S61" s="125"/>
      <c r="T61" s="88" t="e">
        <f t="shared" si="7"/>
        <v>#DIV/0!</v>
      </c>
      <c r="U61" s="124"/>
      <c r="V61" s="91">
        <f t="shared" si="10"/>
        <v>0</v>
      </c>
      <c r="W61" s="126"/>
      <c r="X61" s="127"/>
      <c r="Y61" s="128"/>
      <c r="Z61" s="129"/>
      <c r="AA61" s="96"/>
      <c r="AB61" s="96"/>
      <c r="AC61" s="96"/>
      <c r="AD61" s="78">
        <f>+N61/12</f>
        <v>0</v>
      </c>
      <c r="AE61" s="97" t="e">
        <f>+AD61/N61*100</f>
        <v>#DIV/0!</v>
      </c>
      <c r="AF61" s="98" t="e">
        <f t="shared" si="5"/>
        <v>#DIV/0!</v>
      </c>
      <c r="AG61" s="96"/>
      <c r="AH61" s="96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</row>
    <row r="62" spans="1:59" ht="19.5" hidden="1" customHeight="1" thickBot="1" x14ac:dyDescent="0.3">
      <c r="A62" s="80"/>
      <c r="B62" s="118">
        <v>1</v>
      </c>
      <c r="C62" s="119"/>
      <c r="D62" s="120"/>
      <c r="E62" s="120"/>
      <c r="F62" s="120"/>
      <c r="G62" s="120"/>
      <c r="H62" s="120"/>
      <c r="I62" s="120"/>
      <c r="J62" s="120"/>
      <c r="K62" s="120"/>
      <c r="L62" s="120"/>
      <c r="M62" s="120" t="s">
        <v>28</v>
      </c>
      <c r="N62" s="122"/>
      <c r="O62" s="130"/>
      <c r="P62" s="130"/>
      <c r="Q62" s="131" t="e">
        <f>AF62</f>
        <v>#DIV/0!</v>
      </c>
      <c r="R62" s="131" t="e">
        <f>AF62</f>
        <v>#DIV/0!</v>
      </c>
      <c r="S62" s="132"/>
      <c r="T62" s="88" t="e">
        <f t="shared" si="7"/>
        <v>#DIV/0!</v>
      </c>
      <c r="U62" s="131"/>
      <c r="V62" s="91">
        <f t="shared" si="10"/>
        <v>0</v>
      </c>
      <c r="W62" s="133"/>
      <c r="X62" s="134" t="s">
        <v>29</v>
      </c>
      <c r="Y62" s="135"/>
      <c r="Z62" s="129"/>
      <c r="AA62" s="96"/>
      <c r="AB62" s="96"/>
      <c r="AC62" s="96"/>
      <c r="AD62" s="78">
        <f>+N62/12</f>
        <v>0</v>
      </c>
      <c r="AE62" s="97" t="e">
        <f>+AD62/N62*100</f>
        <v>#DIV/0!</v>
      </c>
      <c r="AF62" s="98" t="e">
        <f t="shared" si="5"/>
        <v>#DIV/0!</v>
      </c>
      <c r="AG62" s="96"/>
      <c r="AH62" s="96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</row>
    <row r="63" spans="1:59" ht="19.5" hidden="1" customHeight="1" thickBot="1" x14ac:dyDescent="0.3">
      <c r="A63" s="1"/>
      <c r="B63" s="136"/>
      <c r="C63" s="137"/>
      <c r="D63" s="121"/>
      <c r="E63" s="121"/>
      <c r="F63" s="121"/>
      <c r="G63" s="121"/>
      <c r="H63" s="121"/>
      <c r="I63" s="121"/>
      <c r="J63" s="121"/>
      <c r="K63" s="121"/>
      <c r="L63" s="121"/>
      <c r="M63" s="121" t="s">
        <v>30</v>
      </c>
      <c r="N63" s="138"/>
      <c r="O63" s="139"/>
      <c r="P63" s="139"/>
      <c r="Q63" s="140" t="e">
        <f>AF63</f>
        <v>#DIV/0!</v>
      </c>
      <c r="R63" s="140" t="e">
        <f>AF63</f>
        <v>#DIV/0!</v>
      </c>
      <c r="S63" s="141"/>
      <c r="T63" s="88" t="e">
        <f t="shared" si="7"/>
        <v>#DIV/0!</v>
      </c>
      <c r="U63" s="163"/>
      <c r="V63" s="91">
        <f t="shared" si="10"/>
        <v>0</v>
      </c>
      <c r="W63" s="142" t="s">
        <v>31</v>
      </c>
      <c r="X63" s="143" t="s">
        <v>32</v>
      </c>
      <c r="Y63" s="144"/>
      <c r="Z63" s="145"/>
      <c r="AA63" s="6"/>
      <c r="AB63" s="6"/>
      <c r="AC63" s="6"/>
      <c r="AD63" s="78">
        <f>+N63/12</f>
        <v>0</v>
      </c>
      <c r="AE63" s="97" t="e">
        <f>+AD63/N63*100</f>
        <v>#DIV/0!</v>
      </c>
      <c r="AF63" s="98" t="e">
        <f t="shared" si="5"/>
        <v>#DIV/0!</v>
      </c>
      <c r="AG63" s="6"/>
      <c r="AH63" s="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spans="1:59" ht="19.5" hidden="1" customHeight="1" thickBot="1" x14ac:dyDescent="0.3">
      <c r="A64" s="1"/>
      <c r="B64" s="136"/>
      <c r="C64" s="137"/>
      <c r="D64" s="120"/>
      <c r="E64" s="121"/>
      <c r="F64" s="121"/>
      <c r="G64" s="121"/>
      <c r="H64" s="121"/>
      <c r="I64" s="121"/>
      <c r="J64" s="121"/>
      <c r="K64" s="121"/>
      <c r="L64" s="121"/>
      <c r="M64" s="121" t="s">
        <v>33</v>
      </c>
      <c r="N64" s="138"/>
      <c r="O64" s="139"/>
      <c r="P64" s="139"/>
      <c r="Q64" s="140" t="e">
        <f>AF64</f>
        <v>#DIV/0!</v>
      </c>
      <c r="R64" s="140" t="e">
        <f>AF64</f>
        <v>#DIV/0!</v>
      </c>
      <c r="S64" s="141"/>
      <c r="T64" s="88" t="e">
        <f t="shared" si="7"/>
        <v>#DIV/0!</v>
      </c>
      <c r="U64" s="163"/>
      <c r="V64" s="91">
        <f t="shared" si="10"/>
        <v>0</v>
      </c>
      <c r="W64" s="142" t="s">
        <v>31</v>
      </c>
      <c r="X64" s="143" t="s">
        <v>26</v>
      </c>
      <c r="Y64" s="144"/>
      <c r="Z64" s="145"/>
      <c r="AA64" s="6"/>
      <c r="AB64" s="6"/>
      <c r="AC64" s="6"/>
      <c r="AD64" s="78">
        <f>+N64/12</f>
        <v>0</v>
      </c>
      <c r="AE64" s="97" t="e">
        <f>+AD64/N64*100</f>
        <v>#DIV/0!</v>
      </c>
      <c r="AF64" s="98" t="e">
        <f t="shared" si="5"/>
        <v>#DIV/0!</v>
      </c>
      <c r="AG64" s="6"/>
      <c r="AH64" s="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spans="1:59" ht="19.5" hidden="1" customHeight="1" thickBot="1" x14ac:dyDescent="0.3">
      <c r="A65" s="1"/>
      <c r="B65" s="136"/>
      <c r="C65" s="146"/>
      <c r="D65" s="120"/>
      <c r="E65" s="121"/>
      <c r="F65" s="121"/>
      <c r="G65" s="121"/>
      <c r="H65" s="121"/>
      <c r="I65" s="121"/>
      <c r="J65" s="121"/>
      <c r="K65" s="121"/>
      <c r="L65" s="121"/>
      <c r="M65" s="121" t="s">
        <v>34</v>
      </c>
      <c r="N65" s="138"/>
      <c r="O65" s="139"/>
      <c r="P65" s="139"/>
      <c r="Q65" s="140" t="e">
        <f>AF65</f>
        <v>#DIV/0!</v>
      </c>
      <c r="R65" s="140" t="e">
        <f>AF65</f>
        <v>#DIV/0!</v>
      </c>
      <c r="S65" s="141"/>
      <c r="T65" s="88" t="e">
        <f t="shared" si="7"/>
        <v>#DIV/0!</v>
      </c>
      <c r="U65" s="163"/>
      <c r="V65" s="91">
        <f t="shared" si="10"/>
        <v>0</v>
      </c>
      <c r="W65" s="142" t="s">
        <v>31</v>
      </c>
      <c r="X65" s="143" t="s">
        <v>35</v>
      </c>
      <c r="Y65" s="144"/>
      <c r="Z65" s="145"/>
      <c r="AA65" s="6"/>
      <c r="AB65" s="6"/>
      <c r="AC65" s="6"/>
      <c r="AD65" s="78">
        <f>+N65/12</f>
        <v>0</v>
      </c>
      <c r="AE65" s="97" t="e">
        <f>+AD65/N65*100</f>
        <v>#DIV/0!</v>
      </c>
      <c r="AF65" s="98" t="e">
        <f t="shared" si="5"/>
        <v>#DIV/0!</v>
      </c>
      <c r="AG65" s="6"/>
      <c r="AH65" s="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spans="1:59" ht="19.5" hidden="1" customHeight="1" thickBot="1" x14ac:dyDescent="0.3">
      <c r="A66" s="1"/>
      <c r="B66" s="136"/>
      <c r="C66" s="146"/>
      <c r="D66" s="120"/>
      <c r="E66" s="120"/>
      <c r="F66" s="120"/>
      <c r="G66" s="120"/>
      <c r="H66" s="120"/>
      <c r="I66" s="120"/>
      <c r="J66" s="120"/>
      <c r="K66" s="120"/>
      <c r="L66" s="120"/>
      <c r="M66" s="120" t="s">
        <v>36</v>
      </c>
      <c r="N66" s="138"/>
      <c r="O66" s="139"/>
      <c r="P66" s="139"/>
      <c r="Q66" s="140" t="e">
        <f>AF66</f>
        <v>#DIV/0!</v>
      </c>
      <c r="R66" s="140" t="e">
        <f>AF66</f>
        <v>#DIV/0!</v>
      </c>
      <c r="S66" s="141"/>
      <c r="T66" s="88" t="e">
        <f t="shared" si="7"/>
        <v>#DIV/0!</v>
      </c>
      <c r="U66" s="163"/>
      <c r="V66" s="91">
        <f t="shared" si="10"/>
        <v>0</v>
      </c>
      <c r="W66" s="142"/>
      <c r="X66" s="147"/>
      <c r="Y66" s="144"/>
      <c r="Z66" s="145"/>
      <c r="AA66" s="6"/>
      <c r="AB66" s="6"/>
      <c r="AC66" s="6"/>
      <c r="AD66" s="78">
        <f>+N66/12</f>
        <v>0</v>
      </c>
      <c r="AE66" s="97" t="e">
        <f>+AD66/N66*100</f>
        <v>#DIV/0!</v>
      </c>
      <c r="AF66" s="98" t="e">
        <f t="shared" si="5"/>
        <v>#DIV/0!</v>
      </c>
      <c r="AG66" s="6"/>
      <c r="AH66" s="6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spans="1:59" ht="19.5" customHeight="1" thickBot="1" x14ac:dyDescent="0.3">
      <c r="A67" s="80"/>
      <c r="B67" s="99">
        <v>2</v>
      </c>
      <c r="C67" s="148"/>
      <c r="D67" s="149"/>
      <c r="E67" s="101"/>
      <c r="F67" s="101"/>
      <c r="G67" s="102" t="s">
        <v>37</v>
      </c>
      <c r="H67" s="84"/>
      <c r="I67" s="84"/>
      <c r="J67" s="84"/>
      <c r="K67" s="84"/>
      <c r="L67" s="84"/>
      <c r="M67" s="85"/>
      <c r="N67" s="86">
        <f>+N68</f>
        <v>69600000</v>
      </c>
      <c r="O67" s="87"/>
      <c r="P67" s="87"/>
      <c r="Q67" s="90">
        <f>AF67</f>
        <v>83.333333333333314</v>
      </c>
      <c r="R67" s="90">
        <f>AF67</f>
        <v>83.333333333333314</v>
      </c>
      <c r="S67" s="86">
        <f>+S68</f>
        <v>20546000</v>
      </c>
      <c r="T67" s="88">
        <f>T68</f>
        <v>87.5</v>
      </c>
      <c r="U67" s="114">
        <f t="shared" ref="U67:U73" si="11">+S67/N67*100</f>
        <v>29.520114942528735</v>
      </c>
      <c r="V67" s="91">
        <f t="shared" si="10"/>
        <v>49054000</v>
      </c>
      <c r="W67" s="150"/>
      <c r="X67" s="151"/>
      <c r="Y67" s="106"/>
      <c r="Z67" s="95"/>
      <c r="AA67" s="96"/>
      <c r="AB67" s="96"/>
      <c r="AC67" s="96"/>
      <c r="AD67" s="78">
        <f>+N67/12</f>
        <v>5800000</v>
      </c>
      <c r="AE67" s="97">
        <f>+AD67/N67*100</f>
        <v>8.3333333333333321</v>
      </c>
      <c r="AF67" s="98">
        <f t="shared" si="5"/>
        <v>83.333333333333314</v>
      </c>
      <c r="AG67" s="96"/>
      <c r="AH67" s="96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</row>
    <row r="68" spans="1:59" ht="23.1" customHeight="1" x14ac:dyDescent="0.25">
      <c r="A68" s="80"/>
      <c r="B68" s="107"/>
      <c r="C68" s="188"/>
      <c r="D68" s="189"/>
      <c r="E68" s="190"/>
      <c r="F68" s="190"/>
      <c r="G68" s="191"/>
      <c r="H68" s="110" t="s">
        <v>46</v>
      </c>
      <c r="I68" s="111"/>
      <c r="J68" s="111"/>
      <c r="K68" s="111"/>
      <c r="L68" s="111"/>
      <c r="M68" s="112"/>
      <c r="N68" s="192">
        <f>SUM(N69)</f>
        <v>69600000</v>
      </c>
      <c r="O68" s="193"/>
      <c r="P68" s="193"/>
      <c r="Q68" s="114">
        <f>AF68</f>
        <v>83.333333333333314</v>
      </c>
      <c r="R68" s="114">
        <f>AF68</f>
        <v>83.333333333333314</v>
      </c>
      <c r="S68" s="194">
        <f>S69</f>
        <v>20546000</v>
      </c>
      <c r="T68" s="195">
        <f>T69</f>
        <v>87.5</v>
      </c>
      <c r="U68" s="114">
        <f t="shared" si="11"/>
        <v>29.520114942528735</v>
      </c>
      <c r="V68" s="192">
        <f>SUM(V69)</f>
        <v>52790400</v>
      </c>
      <c r="W68" s="196"/>
      <c r="X68" s="197"/>
      <c r="Y68" s="185" t="s">
        <v>67</v>
      </c>
      <c r="Z68" s="186"/>
      <c r="AA68" s="96"/>
      <c r="AB68" s="96"/>
      <c r="AC68" s="96"/>
      <c r="AD68" s="78">
        <f>+N68/12</f>
        <v>5800000</v>
      </c>
      <c r="AE68" s="97">
        <f>+AD68/N68*100</f>
        <v>8.3333333333333321</v>
      </c>
      <c r="AF68" s="98">
        <f t="shared" si="5"/>
        <v>83.333333333333314</v>
      </c>
      <c r="AG68" s="96"/>
      <c r="AH68" s="96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</row>
    <row r="69" spans="1:59" ht="23.1" customHeight="1" x14ac:dyDescent="0.25">
      <c r="A69" s="1"/>
      <c r="B69" s="174"/>
      <c r="C69" s="175"/>
      <c r="D69" s="176"/>
      <c r="E69" s="177"/>
      <c r="F69" s="177"/>
      <c r="G69" s="177"/>
      <c r="H69" s="198"/>
      <c r="I69" s="162" t="s">
        <v>68</v>
      </c>
      <c r="J69" s="199"/>
      <c r="K69" s="199"/>
      <c r="L69" s="199"/>
      <c r="M69" s="199"/>
      <c r="N69" s="138">
        <f>+N70</f>
        <v>69600000</v>
      </c>
      <c r="O69" s="139"/>
      <c r="P69" s="139"/>
      <c r="Q69" s="163">
        <f>AF69</f>
        <v>83.333333333333314</v>
      </c>
      <c r="R69" s="140">
        <f>AF69</f>
        <v>83.333333333333314</v>
      </c>
      <c r="S69" s="164">
        <f>+S70</f>
        <v>20546000</v>
      </c>
      <c r="T69" s="179">
        <f>T70</f>
        <v>87.5</v>
      </c>
      <c r="U69" s="163">
        <f t="shared" si="11"/>
        <v>29.520114942528735</v>
      </c>
      <c r="V69" s="138">
        <f>+V70</f>
        <v>52790400</v>
      </c>
      <c r="W69" s="180"/>
      <c r="X69" s="181"/>
      <c r="Y69" s="166"/>
      <c r="Z69" s="170"/>
      <c r="AA69" s="6"/>
      <c r="AB69" s="6"/>
      <c r="AC69" s="6"/>
      <c r="AD69" s="78">
        <f>+N69/12</f>
        <v>5800000</v>
      </c>
      <c r="AE69" s="97">
        <f>+AD69/N69*100</f>
        <v>8.3333333333333321</v>
      </c>
      <c r="AF69" s="98">
        <f t="shared" si="5"/>
        <v>83.333333333333314</v>
      </c>
      <c r="AG69" s="6"/>
      <c r="AH69" s="6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spans="1:59" ht="23.1" customHeight="1" x14ac:dyDescent="0.25">
      <c r="A70" s="1"/>
      <c r="B70" s="174"/>
      <c r="C70" s="175"/>
      <c r="D70" s="176"/>
      <c r="E70" s="177"/>
      <c r="F70" s="177"/>
      <c r="G70" s="177"/>
      <c r="H70" s="177"/>
      <c r="I70" s="198"/>
      <c r="J70" s="162" t="s">
        <v>69</v>
      </c>
      <c r="K70" s="157"/>
      <c r="L70" s="157"/>
      <c r="M70" s="157"/>
      <c r="N70" s="138">
        <f>SUM(N71)</f>
        <v>69600000</v>
      </c>
      <c r="O70" s="139"/>
      <c r="P70" s="139"/>
      <c r="Q70" s="163">
        <f>AF70</f>
        <v>83.333333333333314</v>
      </c>
      <c r="R70" s="140">
        <f>AF70</f>
        <v>83.333333333333314</v>
      </c>
      <c r="S70" s="164">
        <f>SUM(S71)</f>
        <v>20546000</v>
      </c>
      <c r="T70" s="179">
        <f>T71</f>
        <v>87.5</v>
      </c>
      <c r="U70" s="163">
        <f t="shared" si="11"/>
        <v>29.520114942528735</v>
      </c>
      <c r="V70" s="138">
        <f>SUM(V71)</f>
        <v>52790400</v>
      </c>
      <c r="W70" s="180"/>
      <c r="X70" s="181"/>
      <c r="Y70" s="166"/>
      <c r="Z70" s="170"/>
      <c r="AA70" s="6"/>
      <c r="AB70" s="6"/>
      <c r="AC70" s="6"/>
      <c r="AD70" s="78">
        <f>+N70/12</f>
        <v>5800000</v>
      </c>
      <c r="AE70" s="97">
        <f>+AD70/N70*100</f>
        <v>8.3333333333333321</v>
      </c>
      <c r="AF70" s="98">
        <f t="shared" si="5"/>
        <v>83.333333333333314</v>
      </c>
      <c r="AG70" s="6"/>
      <c r="AH70" s="6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spans="1:59" ht="27.95" customHeight="1" thickBot="1" x14ac:dyDescent="0.3">
      <c r="A71" s="1"/>
      <c r="B71" s="200"/>
      <c r="C71" s="201"/>
      <c r="D71" s="202"/>
      <c r="E71" s="203"/>
      <c r="F71" s="203"/>
      <c r="G71" s="203"/>
      <c r="H71" s="203"/>
      <c r="I71" s="204"/>
      <c r="J71" s="205"/>
      <c r="K71" s="206" t="s">
        <v>70</v>
      </c>
      <c r="L71" s="207"/>
      <c r="M71" s="208"/>
      <c r="N71" s="209">
        <v>69600000</v>
      </c>
      <c r="O71" s="210"/>
      <c r="P71" s="210"/>
      <c r="Q71" s="211">
        <f>AF71</f>
        <v>83.333333333333314</v>
      </c>
      <c r="R71" s="212">
        <f>AF71</f>
        <v>83.333333333333314</v>
      </c>
      <c r="S71" s="213">
        <f>16809600+3736400</f>
        <v>20546000</v>
      </c>
      <c r="T71" s="214">
        <f>7/8*100</f>
        <v>87.5</v>
      </c>
      <c r="U71" s="211">
        <f t="shared" si="11"/>
        <v>29.520114942528735</v>
      </c>
      <c r="V71" s="215">
        <v>52790400</v>
      </c>
      <c r="W71" s="216"/>
      <c r="X71" s="217"/>
      <c r="Y71" s="187"/>
      <c r="Z71" s="183"/>
      <c r="AA71" s="6"/>
      <c r="AB71" s="6"/>
      <c r="AC71" s="6"/>
      <c r="AD71" s="78">
        <f>+N71/12</f>
        <v>5800000</v>
      </c>
      <c r="AE71" s="97">
        <f>+AD71/N71*100</f>
        <v>8.3333333333333321</v>
      </c>
      <c r="AF71" s="98">
        <f t="shared" si="5"/>
        <v>83.333333333333314</v>
      </c>
      <c r="AG71" s="6"/>
      <c r="AH71" s="6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spans="1:59" ht="30" customHeight="1" thickBot="1" x14ac:dyDescent="0.3">
      <c r="A72" s="80"/>
      <c r="B72" s="99" t="s">
        <v>22</v>
      </c>
      <c r="C72" s="100"/>
      <c r="D72" s="101"/>
      <c r="E72" s="102" t="s">
        <v>71</v>
      </c>
      <c r="F72" s="84"/>
      <c r="G72" s="84"/>
      <c r="H72" s="84"/>
      <c r="I72" s="84"/>
      <c r="J72" s="84"/>
      <c r="K72" s="84"/>
      <c r="L72" s="84"/>
      <c r="M72" s="85"/>
      <c r="N72" s="86">
        <f>+N73+N96</f>
        <v>221237200</v>
      </c>
      <c r="O72" s="103"/>
      <c r="P72" s="103"/>
      <c r="Q72" s="90">
        <f>AF72</f>
        <v>83.333333333333314</v>
      </c>
      <c r="R72" s="88">
        <f>AF72</f>
        <v>83.333333333333314</v>
      </c>
      <c r="S72" s="86">
        <f>+S73+S96</f>
        <v>100437838</v>
      </c>
      <c r="T72" s="88">
        <f>AVERAGE(T73+T96)/2</f>
        <v>57.030853710670414</v>
      </c>
      <c r="U72" s="90">
        <f t="shared" si="11"/>
        <v>45.398259424726042</v>
      </c>
      <c r="V72" s="91">
        <f t="shared" ref="V72:V80" si="12">+N72-S72</f>
        <v>120799362</v>
      </c>
      <c r="W72" s="92" t="s">
        <v>21</v>
      </c>
      <c r="X72" s="93"/>
      <c r="Y72" s="106"/>
      <c r="Z72" s="95"/>
      <c r="AA72" s="96"/>
      <c r="AB72" s="96"/>
      <c r="AC72" s="96"/>
      <c r="AD72" s="78">
        <f>+N72/12</f>
        <v>18436433.333333332</v>
      </c>
      <c r="AE72" s="97">
        <f>+AD72/N72*100</f>
        <v>8.3333333333333321</v>
      </c>
      <c r="AF72" s="98">
        <f t="shared" si="5"/>
        <v>83.333333333333314</v>
      </c>
      <c r="AG72" s="96"/>
      <c r="AH72" s="96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</row>
    <row r="73" spans="1:59" ht="19.5" customHeight="1" thickBot="1" x14ac:dyDescent="0.3">
      <c r="A73" s="80"/>
      <c r="B73" s="107" t="s">
        <v>24</v>
      </c>
      <c r="C73" s="108"/>
      <c r="D73" s="109"/>
      <c r="E73" s="109"/>
      <c r="F73" s="110" t="s">
        <v>72</v>
      </c>
      <c r="G73" s="111"/>
      <c r="H73" s="111"/>
      <c r="I73" s="111"/>
      <c r="J73" s="111"/>
      <c r="K73" s="111"/>
      <c r="L73" s="111"/>
      <c r="M73" s="112"/>
      <c r="N73" s="86">
        <f>+N80+N89</f>
        <v>23237200</v>
      </c>
      <c r="O73" s="113"/>
      <c r="P73" s="113"/>
      <c r="Q73" s="114">
        <f>AF73</f>
        <v>83.333333333333314</v>
      </c>
      <c r="R73" s="115">
        <f>AF73</f>
        <v>83.333333333333314</v>
      </c>
      <c r="S73" s="86">
        <f>+S80+S89</f>
        <v>13965000</v>
      </c>
      <c r="T73" s="88">
        <f>AVERAGE(T80+T89)/2</f>
        <v>71.418850278483688</v>
      </c>
      <c r="U73" s="90">
        <f t="shared" si="11"/>
        <v>60.097602120737434</v>
      </c>
      <c r="V73" s="91">
        <f t="shared" si="12"/>
        <v>9272200</v>
      </c>
      <c r="W73" s="92" t="s">
        <v>21</v>
      </c>
      <c r="X73" s="93" t="s">
        <v>26</v>
      </c>
      <c r="Y73" s="116"/>
      <c r="Z73" s="117"/>
      <c r="AA73" s="96"/>
      <c r="AB73" s="96"/>
      <c r="AC73" s="96"/>
      <c r="AD73" s="78">
        <f>+N73/12</f>
        <v>1936433.3333333333</v>
      </c>
      <c r="AE73" s="97">
        <f>+AD73/N73*100</f>
        <v>8.3333333333333321</v>
      </c>
      <c r="AF73" s="98">
        <f t="shared" si="5"/>
        <v>83.333333333333314</v>
      </c>
      <c r="AG73" s="96"/>
      <c r="AH73" s="96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</row>
    <row r="74" spans="1:59" ht="19.5" hidden="1" customHeight="1" thickBot="1" x14ac:dyDescent="0.3">
      <c r="A74" s="80"/>
      <c r="B74" s="118"/>
      <c r="C74" s="119"/>
      <c r="D74" s="120"/>
      <c r="E74" s="121"/>
      <c r="F74" s="121"/>
      <c r="G74" s="121"/>
      <c r="H74" s="121"/>
      <c r="I74" s="121"/>
      <c r="J74" s="121"/>
      <c r="K74" s="121"/>
      <c r="L74" s="121"/>
      <c r="M74" s="121" t="s">
        <v>27</v>
      </c>
      <c r="N74" s="122"/>
      <c r="O74" s="123"/>
      <c r="P74" s="123"/>
      <c r="Q74" s="124" t="e">
        <f>AF74</f>
        <v>#DIV/0!</v>
      </c>
      <c r="R74" s="124" t="e">
        <f>AF74</f>
        <v>#DIV/0!</v>
      </c>
      <c r="S74" s="125"/>
      <c r="T74" s="88" t="e">
        <f t="shared" si="7"/>
        <v>#DIV/0!</v>
      </c>
      <c r="U74" s="124"/>
      <c r="V74" s="91">
        <f t="shared" si="12"/>
        <v>0</v>
      </c>
      <c r="W74" s="126"/>
      <c r="X74" s="127"/>
      <c r="Y74" s="128"/>
      <c r="Z74" s="129"/>
      <c r="AA74" s="96"/>
      <c r="AB74" s="96"/>
      <c r="AC74" s="96"/>
      <c r="AD74" s="78">
        <f>+N74/12</f>
        <v>0</v>
      </c>
      <c r="AE74" s="97" t="e">
        <f>+AD74/N74*100</f>
        <v>#DIV/0!</v>
      </c>
      <c r="AF74" s="98" t="e">
        <f t="shared" si="5"/>
        <v>#DIV/0!</v>
      </c>
      <c r="AG74" s="96"/>
      <c r="AH74" s="96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</row>
    <row r="75" spans="1:59" ht="19.5" hidden="1" customHeight="1" thickBot="1" x14ac:dyDescent="0.3">
      <c r="A75" s="80"/>
      <c r="B75" s="118">
        <v>1</v>
      </c>
      <c r="C75" s="119"/>
      <c r="D75" s="120"/>
      <c r="E75" s="120"/>
      <c r="F75" s="120"/>
      <c r="G75" s="120"/>
      <c r="H75" s="120"/>
      <c r="I75" s="120"/>
      <c r="J75" s="120"/>
      <c r="K75" s="120"/>
      <c r="L75" s="120"/>
      <c r="M75" s="120" t="s">
        <v>28</v>
      </c>
      <c r="N75" s="122"/>
      <c r="O75" s="130"/>
      <c r="P75" s="130"/>
      <c r="Q75" s="131" t="e">
        <f>AF75</f>
        <v>#DIV/0!</v>
      </c>
      <c r="R75" s="131" t="e">
        <f>AF75</f>
        <v>#DIV/0!</v>
      </c>
      <c r="S75" s="132"/>
      <c r="T75" s="88" t="e">
        <f t="shared" si="7"/>
        <v>#DIV/0!</v>
      </c>
      <c r="U75" s="131"/>
      <c r="V75" s="91">
        <f t="shared" si="12"/>
        <v>0</v>
      </c>
      <c r="W75" s="133"/>
      <c r="X75" s="134" t="s">
        <v>29</v>
      </c>
      <c r="Y75" s="135"/>
      <c r="Z75" s="129"/>
      <c r="AA75" s="96"/>
      <c r="AB75" s="96"/>
      <c r="AC75" s="96"/>
      <c r="AD75" s="78">
        <f>+N75/12</f>
        <v>0</v>
      </c>
      <c r="AE75" s="97" t="e">
        <f>+AD75/N75*100</f>
        <v>#DIV/0!</v>
      </c>
      <c r="AF75" s="98" t="e">
        <f t="shared" si="5"/>
        <v>#DIV/0!</v>
      </c>
      <c r="AG75" s="96"/>
      <c r="AH75" s="96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</row>
    <row r="76" spans="1:59" ht="19.5" hidden="1" customHeight="1" thickBot="1" x14ac:dyDescent="0.3">
      <c r="A76" s="1"/>
      <c r="B76" s="136"/>
      <c r="C76" s="137"/>
      <c r="D76" s="121"/>
      <c r="E76" s="121"/>
      <c r="F76" s="121"/>
      <c r="G76" s="121"/>
      <c r="H76" s="121"/>
      <c r="I76" s="121"/>
      <c r="J76" s="121"/>
      <c r="K76" s="121"/>
      <c r="L76" s="121"/>
      <c r="M76" s="121" t="s">
        <v>30</v>
      </c>
      <c r="N76" s="138"/>
      <c r="O76" s="139"/>
      <c r="P76" s="139"/>
      <c r="Q76" s="140" t="e">
        <f>AF76</f>
        <v>#DIV/0!</v>
      </c>
      <c r="R76" s="140" t="e">
        <f>AF76</f>
        <v>#DIV/0!</v>
      </c>
      <c r="S76" s="141"/>
      <c r="T76" s="88" t="e">
        <f t="shared" si="7"/>
        <v>#DIV/0!</v>
      </c>
      <c r="U76" s="163"/>
      <c r="V76" s="91">
        <f t="shared" si="12"/>
        <v>0</v>
      </c>
      <c r="W76" s="142" t="s">
        <v>31</v>
      </c>
      <c r="X76" s="143" t="s">
        <v>32</v>
      </c>
      <c r="Y76" s="144"/>
      <c r="Z76" s="145"/>
      <c r="AA76" s="6"/>
      <c r="AB76" s="6"/>
      <c r="AC76" s="6"/>
      <c r="AD76" s="78">
        <f>+N76/12</f>
        <v>0</v>
      </c>
      <c r="AE76" s="97" t="e">
        <f>+AD76/N76*100</f>
        <v>#DIV/0!</v>
      </c>
      <c r="AF76" s="98" t="e">
        <f t="shared" si="5"/>
        <v>#DIV/0!</v>
      </c>
      <c r="AG76" s="6"/>
      <c r="AH76" s="6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ht="19.5" hidden="1" customHeight="1" thickBot="1" x14ac:dyDescent="0.3">
      <c r="A77" s="1"/>
      <c r="B77" s="136"/>
      <c r="C77" s="137"/>
      <c r="D77" s="120"/>
      <c r="E77" s="121"/>
      <c r="F77" s="121"/>
      <c r="G77" s="121"/>
      <c r="H77" s="121"/>
      <c r="I77" s="121"/>
      <c r="J77" s="121"/>
      <c r="K77" s="121"/>
      <c r="L77" s="121"/>
      <c r="M77" s="121" t="s">
        <v>33</v>
      </c>
      <c r="N77" s="138"/>
      <c r="O77" s="139"/>
      <c r="P77" s="139"/>
      <c r="Q77" s="140" t="e">
        <f>AF77</f>
        <v>#DIV/0!</v>
      </c>
      <c r="R77" s="140" t="e">
        <f>AF77</f>
        <v>#DIV/0!</v>
      </c>
      <c r="S77" s="141"/>
      <c r="T77" s="88" t="e">
        <f t="shared" si="7"/>
        <v>#DIV/0!</v>
      </c>
      <c r="U77" s="163"/>
      <c r="V77" s="91">
        <f t="shared" si="12"/>
        <v>0</v>
      </c>
      <c r="W77" s="142" t="s">
        <v>31</v>
      </c>
      <c r="X77" s="143" t="s">
        <v>26</v>
      </c>
      <c r="Y77" s="144"/>
      <c r="Z77" s="145"/>
      <c r="AA77" s="6"/>
      <c r="AB77" s="6"/>
      <c r="AC77" s="6"/>
      <c r="AD77" s="78">
        <f>+N77/12</f>
        <v>0</v>
      </c>
      <c r="AE77" s="97" t="e">
        <f>+AD77/N77*100</f>
        <v>#DIV/0!</v>
      </c>
      <c r="AF77" s="98" t="e">
        <f t="shared" si="5"/>
        <v>#DIV/0!</v>
      </c>
      <c r="AG77" s="6"/>
      <c r="AH77" s="6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spans="1:59" ht="19.5" hidden="1" customHeight="1" thickBot="1" x14ac:dyDescent="0.3">
      <c r="A78" s="1"/>
      <c r="B78" s="136"/>
      <c r="C78" s="146"/>
      <c r="D78" s="120"/>
      <c r="E78" s="121"/>
      <c r="F78" s="121"/>
      <c r="G78" s="121"/>
      <c r="H78" s="121"/>
      <c r="I78" s="121"/>
      <c r="J78" s="121"/>
      <c r="K78" s="121"/>
      <c r="L78" s="121"/>
      <c r="M78" s="121" t="s">
        <v>34</v>
      </c>
      <c r="N78" s="138"/>
      <c r="O78" s="139"/>
      <c r="P78" s="139"/>
      <c r="Q78" s="140" t="e">
        <f>AF78</f>
        <v>#DIV/0!</v>
      </c>
      <c r="R78" s="140" t="e">
        <f>AF78</f>
        <v>#DIV/0!</v>
      </c>
      <c r="S78" s="141"/>
      <c r="T78" s="88" t="e">
        <f t="shared" si="7"/>
        <v>#DIV/0!</v>
      </c>
      <c r="U78" s="163"/>
      <c r="V78" s="91">
        <f t="shared" si="12"/>
        <v>0</v>
      </c>
      <c r="W78" s="142" t="s">
        <v>31</v>
      </c>
      <c r="X78" s="143" t="s">
        <v>35</v>
      </c>
      <c r="Y78" s="144"/>
      <c r="Z78" s="145"/>
      <c r="AA78" s="6"/>
      <c r="AB78" s="6"/>
      <c r="AC78" s="6"/>
      <c r="AD78" s="78">
        <f>+N78/12</f>
        <v>0</v>
      </c>
      <c r="AE78" s="97" t="e">
        <f>+AD78/N78*100</f>
        <v>#DIV/0!</v>
      </c>
      <c r="AF78" s="98" t="e">
        <f t="shared" si="5"/>
        <v>#DIV/0!</v>
      </c>
      <c r="AG78" s="6"/>
      <c r="AH78" s="6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spans="1:59" ht="19.5" hidden="1" customHeight="1" thickBot="1" x14ac:dyDescent="0.3">
      <c r="A79" s="1"/>
      <c r="B79" s="136"/>
      <c r="C79" s="146"/>
      <c r="D79" s="120"/>
      <c r="E79" s="120"/>
      <c r="F79" s="120"/>
      <c r="G79" s="120"/>
      <c r="H79" s="120"/>
      <c r="I79" s="120"/>
      <c r="J79" s="120"/>
      <c r="K79" s="120"/>
      <c r="L79" s="120"/>
      <c r="M79" s="120" t="s">
        <v>36</v>
      </c>
      <c r="N79" s="138"/>
      <c r="O79" s="139"/>
      <c r="P79" s="139"/>
      <c r="Q79" s="140" t="e">
        <f>AF79</f>
        <v>#DIV/0!</v>
      </c>
      <c r="R79" s="140" t="e">
        <f>AF79</f>
        <v>#DIV/0!</v>
      </c>
      <c r="S79" s="141"/>
      <c r="T79" s="88" t="e">
        <f t="shared" si="7"/>
        <v>#DIV/0!</v>
      </c>
      <c r="U79" s="163"/>
      <c r="V79" s="91">
        <f t="shared" si="12"/>
        <v>0</v>
      </c>
      <c r="W79" s="142"/>
      <c r="X79" s="147"/>
      <c r="Y79" s="144"/>
      <c r="Z79" s="145"/>
      <c r="AA79" s="6"/>
      <c r="AB79" s="6"/>
      <c r="AC79" s="6"/>
      <c r="AD79" s="78">
        <f>+N79/12</f>
        <v>0</v>
      </c>
      <c r="AE79" s="97" t="e">
        <f>+AD79/N79*100</f>
        <v>#DIV/0!</v>
      </c>
      <c r="AF79" s="98" t="e">
        <f t="shared" si="5"/>
        <v>#DIV/0!</v>
      </c>
      <c r="AG79" s="6"/>
      <c r="AH79" s="6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spans="1:59" ht="19.5" customHeight="1" thickBot="1" x14ac:dyDescent="0.3">
      <c r="A80" s="80"/>
      <c r="B80" s="99">
        <v>2</v>
      </c>
      <c r="C80" s="148"/>
      <c r="D80" s="149"/>
      <c r="E80" s="101"/>
      <c r="F80" s="101"/>
      <c r="G80" s="102" t="s">
        <v>37</v>
      </c>
      <c r="H80" s="84"/>
      <c r="I80" s="84"/>
      <c r="J80" s="84"/>
      <c r="K80" s="84"/>
      <c r="L80" s="84"/>
      <c r="M80" s="85"/>
      <c r="N80" s="86">
        <f>+N81</f>
        <v>20237200</v>
      </c>
      <c r="O80" s="87"/>
      <c r="P80" s="87"/>
      <c r="Q80" s="90">
        <f t="shared" ref="Q80:Q146" si="13">AF80</f>
        <v>83.333333333333314</v>
      </c>
      <c r="R80" s="90">
        <f>AF80</f>
        <v>83.333333333333314</v>
      </c>
      <c r="S80" s="86">
        <f>+S81</f>
        <v>10965000</v>
      </c>
      <c r="T80" s="88">
        <f>T81</f>
        <v>42.837700556967363</v>
      </c>
      <c r="U80" s="218">
        <f t="shared" ref="U80:U96" si="14">+S80/N80*100</f>
        <v>54.182396774257313</v>
      </c>
      <c r="V80" s="91">
        <f t="shared" si="12"/>
        <v>9272200</v>
      </c>
      <c r="W80" s="150"/>
      <c r="X80" s="151"/>
      <c r="Y80" s="106"/>
      <c r="Z80" s="95"/>
      <c r="AA80" s="96"/>
      <c r="AB80" s="96"/>
      <c r="AC80" s="96"/>
      <c r="AD80" s="78">
        <f>+N80/12</f>
        <v>1686433.3333333333</v>
      </c>
      <c r="AE80" s="97">
        <f>+AD80/N80*100</f>
        <v>8.3333333333333321</v>
      </c>
      <c r="AF80" s="98">
        <f t="shared" ref="AF80:AF143" si="15">+AE80*10</f>
        <v>83.333333333333314</v>
      </c>
      <c r="AG80" s="96"/>
      <c r="AH80" s="96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</row>
    <row r="81" spans="1:59" ht="19.5" customHeight="1" x14ac:dyDescent="0.25">
      <c r="A81" s="80"/>
      <c r="B81" s="118"/>
      <c r="C81" s="152"/>
      <c r="D81" s="153"/>
      <c r="E81" s="154"/>
      <c r="F81" s="154"/>
      <c r="G81" s="121"/>
      <c r="H81" s="156" t="s">
        <v>46</v>
      </c>
      <c r="I81" s="157"/>
      <c r="J81" s="157"/>
      <c r="K81" s="157"/>
      <c r="L81" s="157"/>
      <c r="M81" s="158"/>
      <c r="N81" s="122">
        <f>SUM(N82)</f>
        <v>20237200</v>
      </c>
      <c r="O81" s="130"/>
      <c r="P81" s="130"/>
      <c r="Q81" s="131">
        <f t="shared" si="13"/>
        <v>83.333333333333314</v>
      </c>
      <c r="R81" s="131">
        <f t="shared" ref="R81:R144" si="16">AF81</f>
        <v>83.333333333333314</v>
      </c>
      <c r="S81" s="159">
        <f>SUM(S82)</f>
        <v>10965000</v>
      </c>
      <c r="T81" s="184">
        <f>T82</f>
        <v>42.837700556967363</v>
      </c>
      <c r="U81" s="131">
        <f t="shared" si="14"/>
        <v>54.182396774257313</v>
      </c>
      <c r="V81" s="122">
        <f>SUM(V82)</f>
        <v>9272200</v>
      </c>
      <c r="W81" s="133"/>
      <c r="X81" s="134"/>
      <c r="Y81" s="135"/>
      <c r="Z81" s="129"/>
      <c r="AA81" s="96"/>
      <c r="AB81" s="96"/>
      <c r="AC81" s="96"/>
      <c r="AD81" s="78">
        <f>+N81/12</f>
        <v>1686433.3333333333</v>
      </c>
      <c r="AE81" s="97">
        <f>+AD81/N81*100</f>
        <v>8.3333333333333321</v>
      </c>
      <c r="AF81" s="98">
        <f t="shared" si="15"/>
        <v>83.333333333333314</v>
      </c>
      <c r="AG81" s="96"/>
      <c r="AH81" s="96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</row>
    <row r="82" spans="1:59" ht="19.5" customHeight="1" x14ac:dyDescent="0.25">
      <c r="A82" s="80"/>
      <c r="B82" s="118"/>
      <c r="C82" s="152"/>
      <c r="D82" s="153"/>
      <c r="E82" s="154"/>
      <c r="F82" s="154"/>
      <c r="G82" s="155"/>
      <c r="H82" s="121"/>
      <c r="I82" s="162" t="s">
        <v>47</v>
      </c>
      <c r="J82" s="157"/>
      <c r="K82" s="157"/>
      <c r="L82" s="157"/>
      <c r="M82" s="158"/>
      <c r="N82" s="138">
        <f>N83</f>
        <v>20237200</v>
      </c>
      <c r="O82" s="130"/>
      <c r="P82" s="130"/>
      <c r="Q82" s="163">
        <f t="shared" si="13"/>
        <v>83.333333333333314</v>
      </c>
      <c r="R82" s="163">
        <f t="shared" si="16"/>
        <v>83.333333333333314</v>
      </c>
      <c r="S82" s="164">
        <f>S83</f>
        <v>10965000</v>
      </c>
      <c r="T82" s="179">
        <f>T83</f>
        <v>42.837700556967363</v>
      </c>
      <c r="U82" s="163">
        <f t="shared" si="14"/>
        <v>54.182396774257313</v>
      </c>
      <c r="V82" s="138">
        <f>V83</f>
        <v>9272200</v>
      </c>
      <c r="W82" s="133"/>
      <c r="X82" s="134"/>
      <c r="Y82" s="135"/>
      <c r="Z82" s="129"/>
      <c r="AA82" s="96"/>
      <c r="AB82" s="96"/>
      <c r="AC82" s="96"/>
      <c r="AD82" s="78">
        <f>+N82/12</f>
        <v>1686433.3333333333</v>
      </c>
      <c r="AE82" s="97">
        <f>+AD82/N82*100</f>
        <v>8.3333333333333321</v>
      </c>
      <c r="AF82" s="98">
        <f t="shared" si="15"/>
        <v>83.333333333333314</v>
      </c>
      <c r="AG82" s="96"/>
      <c r="AH82" s="96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</row>
    <row r="83" spans="1:59" ht="19.5" customHeight="1" x14ac:dyDescent="0.25">
      <c r="A83" s="80"/>
      <c r="B83" s="118"/>
      <c r="C83" s="152"/>
      <c r="D83" s="153"/>
      <c r="E83" s="154"/>
      <c r="F83" s="154"/>
      <c r="G83" s="155"/>
      <c r="H83" s="155"/>
      <c r="I83" s="121"/>
      <c r="J83" s="162" t="s">
        <v>48</v>
      </c>
      <c r="K83" s="157"/>
      <c r="L83" s="157"/>
      <c r="M83" s="158"/>
      <c r="N83" s="138">
        <f>SUM(N84:N88)</f>
        <v>20237200</v>
      </c>
      <c r="O83" s="130"/>
      <c r="P83" s="130"/>
      <c r="Q83" s="163">
        <f t="shared" si="13"/>
        <v>83.333333333333314</v>
      </c>
      <c r="R83" s="163">
        <f t="shared" si="16"/>
        <v>83.333333333333314</v>
      </c>
      <c r="S83" s="164">
        <f>SUM(S84:S88)</f>
        <v>10965000</v>
      </c>
      <c r="T83" s="179">
        <f>AVERAGE(T84:T88)</f>
        <v>42.837700556967363</v>
      </c>
      <c r="U83" s="163">
        <f t="shared" si="14"/>
        <v>54.182396774257313</v>
      </c>
      <c r="V83" s="138">
        <f>SUM(V84:V88)</f>
        <v>9272200</v>
      </c>
      <c r="W83" s="133"/>
      <c r="X83" s="134"/>
      <c r="Y83" s="135"/>
      <c r="Z83" s="129"/>
      <c r="AA83" s="96"/>
      <c r="AB83" s="96"/>
      <c r="AC83" s="96"/>
      <c r="AD83" s="78">
        <f>+N83/12</f>
        <v>1686433.3333333333</v>
      </c>
      <c r="AE83" s="97">
        <f>+AD83/N83*100</f>
        <v>8.3333333333333321</v>
      </c>
      <c r="AF83" s="98">
        <f t="shared" si="15"/>
        <v>83.333333333333314</v>
      </c>
      <c r="AG83" s="96"/>
      <c r="AH83" s="96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</row>
    <row r="84" spans="1:59" ht="19.5" customHeight="1" x14ac:dyDescent="0.25">
      <c r="A84" s="1"/>
      <c r="B84" s="174"/>
      <c r="C84" s="175"/>
      <c r="D84" s="176"/>
      <c r="E84" s="177"/>
      <c r="F84" s="177"/>
      <c r="G84" s="177"/>
      <c r="H84" s="177"/>
      <c r="I84" s="177"/>
      <c r="J84" s="121"/>
      <c r="K84" s="162" t="s">
        <v>73</v>
      </c>
      <c r="L84" s="157"/>
      <c r="M84" s="158"/>
      <c r="N84" s="138">
        <v>60000</v>
      </c>
      <c r="O84" s="139"/>
      <c r="P84" s="139"/>
      <c r="Q84" s="163">
        <f t="shared" si="13"/>
        <v>83.333333333333314</v>
      </c>
      <c r="R84" s="140">
        <f t="shared" si="16"/>
        <v>83.333333333333314</v>
      </c>
      <c r="S84" s="178">
        <v>0</v>
      </c>
      <c r="T84" s="179">
        <f t="shared" ref="T84:T143" si="17">+S84/N84*100</f>
        <v>0</v>
      </c>
      <c r="U84" s="163">
        <f t="shared" si="14"/>
        <v>0</v>
      </c>
      <c r="V84" s="168">
        <f t="shared" ref="V84:V89" si="18">+N84-S84</f>
        <v>60000</v>
      </c>
      <c r="W84" s="180"/>
      <c r="X84" s="181"/>
      <c r="Y84" s="144"/>
      <c r="Z84" s="145"/>
      <c r="AA84" s="6"/>
      <c r="AB84" s="6"/>
      <c r="AC84" s="6"/>
      <c r="AD84" s="78">
        <f>+N84/12</f>
        <v>5000</v>
      </c>
      <c r="AE84" s="97">
        <f>+AD84/N84*100</f>
        <v>8.3333333333333321</v>
      </c>
      <c r="AF84" s="98">
        <f t="shared" si="15"/>
        <v>83.333333333333314</v>
      </c>
      <c r="AG84" s="6"/>
      <c r="AH84" s="6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spans="1:59" ht="24" customHeight="1" x14ac:dyDescent="0.25">
      <c r="A85" s="1"/>
      <c r="B85" s="174"/>
      <c r="C85" s="175"/>
      <c r="D85" s="176"/>
      <c r="E85" s="177"/>
      <c r="F85" s="177"/>
      <c r="G85" s="177"/>
      <c r="H85" s="182"/>
      <c r="I85" s="177"/>
      <c r="J85" s="121"/>
      <c r="K85" s="162" t="s">
        <v>74</v>
      </c>
      <c r="L85" s="157"/>
      <c r="M85" s="158"/>
      <c r="N85" s="138">
        <v>1800000</v>
      </c>
      <c r="O85" s="139"/>
      <c r="P85" s="139"/>
      <c r="Q85" s="163">
        <f t="shared" si="13"/>
        <v>83.333333333333314</v>
      </c>
      <c r="R85" s="140">
        <f t="shared" si="16"/>
        <v>83.333333333333314</v>
      </c>
      <c r="S85" s="178">
        <v>1575000</v>
      </c>
      <c r="T85" s="179">
        <f t="shared" si="17"/>
        <v>87.5</v>
      </c>
      <c r="U85" s="163">
        <f t="shared" si="14"/>
        <v>87.5</v>
      </c>
      <c r="V85" s="168">
        <f t="shared" si="18"/>
        <v>225000</v>
      </c>
      <c r="W85" s="180"/>
      <c r="X85" s="181"/>
      <c r="Y85" s="173" t="s">
        <v>41</v>
      </c>
      <c r="Z85" s="145"/>
      <c r="AA85" s="6"/>
      <c r="AB85" s="6"/>
      <c r="AC85" s="6"/>
      <c r="AD85" s="78">
        <f>+N85/12</f>
        <v>150000</v>
      </c>
      <c r="AE85" s="97">
        <f>+AD85/N85*100</f>
        <v>8.3333333333333321</v>
      </c>
      <c r="AF85" s="98">
        <f t="shared" si="15"/>
        <v>83.333333333333314</v>
      </c>
      <c r="AG85" s="6"/>
      <c r="AH85" s="6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spans="1:59" ht="34.5" customHeight="1" x14ac:dyDescent="0.25">
      <c r="A86" s="1"/>
      <c r="B86" s="174"/>
      <c r="C86" s="175"/>
      <c r="D86" s="176"/>
      <c r="E86" s="177"/>
      <c r="F86" s="177"/>
      <c r="G86" s="177"/>
      <c r="H86" s="182"/>
      <c r="I86" s="177"/>
      <c r="J86" s="121"/>
      <c r="K86" s="162" t="s">
        <v>75</v>
      </c>
      <c r="L86" s="157"/>
      <c r="M86" s="158"/>
      <c r="N86" s="138">
        <v>1375000</v>
      </c>
      <c r="O86" s="139"/>
      <c r="P86" s="139"/>
      <c r="Q86" s="163">
        <f t="shared" si="13"/>
        <v>83.333333333333314</v>
      </c>
      <c r="R86" s="140">
        <f t="shared" si="16"/>
        <v>83.333333333333314</v>
      </c>
      <c r="S86" s="178">
        <v>470000</v>
      </c>
      <c r="T86" s="179">
        <f t="shared" si="17"/>
        <v>34.18181818181818</v>
      </c>
      <c r="U86" s="163">
        <f t="shared" si="14"/>
        <v>34.18181818181818</v>
      </c>
      <c r="V86" s="168">
        <f t="shared" si="18"/>
        <v>905000</v>
      </c>
      <c r="W86" s="180"/>
      <c r="X86" s="181"/>
      <c r="Y86" s="173" t="s">
        <v>76</v>
      </c>
      <c r="Z86" s="129"/>
      <c r="AA86" s="6"/>
      <c r="AB86" s="6"/>
      <c r="AC86" s="6"/>
      <c r="AD86" s="78">
        <f>+N86/12</f>
        <v>114583.33333333333</v>
      </c>
      <c r="AE86" s="97">
        <f>+AD86/N86*100</f>
        <v>8.3333333333333321</v>
      </c>
      <c r="AF86" s="98">
        <f t="shared" si="15"/>
        <v>83.333333333333314</v>
      </c>
      <c r="AG86" s="6"/>
      <c r="AH86" s="6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spans="1:59" ht="32.450000000000003" customHeight="1" x14ac:dyDescent="0.25">
      <c r="A87" s="1"/>
      <c r="B87" s="174"/>
      <c r="C87" s="175"/>
      <c r="D87" s="176"/>
      <c r="E87" s="177"/>
      <c r="F87" s="177"/>
      <c r="G87" s="177"/>
      <c r="H87" s="182"/>
      <c r="I87" s="177"/>
      <c r="J87" s="121"/>
      <c r="K87" s="162" t="s">
        <v>77</v>
      </c>
      <c r="L87" s="157"/>
      <c r="M87" s="158"/>
      <c r="N87" s="138">
        <v>6131200</v>
      </c>
      <c r="O87" s="139"/>
      <c r="P87" s="139"/>
      <c r="Q87" s="163">
        <f t="shared" si="13"/>
        <v>83.333333333333314</v>
      </c>
      <c r="R87" s="140">
        <f t="shared" si="16"/>
        <v>83.333333333333314</v>
      </c>
      <c r="S87" s="178">
        <f>120000+1350000</f>
        <v>1470000</v>
      </c>
      <c r="T87" s="179">
        <f t="shared" si="17"/>
        <v>23.975730688935283</v>
      </c>
      <c r="U87" s="163">
        <f t="shared" si="14"/>
        <v>23.975730688935283</v>
      </c>
      <c r="V87" s="168">
        <f t="shared" si="18"/>
        <v>4661200</v>
      </c>
      <c r="W87" s="180"/>
      <c r="X87" s="181"/>
      <c r="Y87" s="173" t="s">
        <v>50</v>
      </c>
      <c r="Z87" s="129" t="s">
        <v>62</v>
      </c>
      <c r="AA87" s="6"/>
      <c r="AB87" s="6"/>
      <c r="AC87" s="6"/>
      <c r="AD87" s="78">
        <f>+N87/12</f>
        <v>510933.33333333331</v>
      </c>
      <c r="AE87" s="97">
        <f>+AD87/N87*100</f>
        <v>8.3333333333333321</v>
      </c>
      <c r="AF87" s="98">
        <f t="shared" si="15"/>
        <v>83.333333333333314</v>
      </c>
      <c r="AG87" s="6"/>
      <c r="AH87" s="6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1:59" ht="32.450000000000003" customHeight="1" thickBot="1" x14ac:dyDescent="0.3">
      <c r="A88" s="1"/>
      <c r="B88" s="174"/>
      <c r="C88" s="175"/>
      <c r="D88" s="176"/>
      <c r="E88" s="177"/>
      <c r="F88" s="177"/>
      <c r="G88" s="177"/>
      <c r="H88" s="182"/>
      <c r="I88" s="177"/>
      <c r="J88" s="121"/>
      <c r="K88" s="162" t="s">
        <v>78</v>
      </c>
      <c r="L88" s="157"/>
      <c r="M88" s="158"/>
      <c r="N88" s="138">
        <v>10871000</v>
      </c>
      <c r="O88" s="139"/>
      <c r="P88" s="139"/>
      <c r="Q88" s="163">
        <f t="shared" si="13"/>
        <v>83.333333333333314</v>
      </c>
      <c r="R88" s="140">
        <f t="shared" si="16"/>
        <v>83.333333333333314</v>
      </c>
      <c r="S88" s="178">
        <f>3530000+420000+3500000</f>
        <v>7450000</v>
      </c>
      <c r="T88" s="179">
        <f t="shared" si="17"/>
        <v>68.530953914083341</v>
      </c>
      <c r="U88" s="163">
        <f t="shared" si="14"/>
        <v>68.530953914083341</v>
      </c>
      <c r="V88" s="168">
        <f t="shared" si="18"/>
        <v>3421000</v>
      </c>
      <c r="W88" s="180"/>
      <c r="X88" s="181"/>
      <c r="Y88" s="173" t="s">
        <v>79</v>
      </c>
      <c r="Z88" s="219" t="s">
        <v>80</v>
      </c>
      <c r="AA88" s="6"/>
      <c r="AB88" s="6"/>
      <c r="AC88" s="6"/>
      <c r="AD88" s="78">
        <f>+N88/12</f>
        <v>905916.66666666663</v>
      </c>
      <c r="AE88" s="97">
        <f>+AD88/N88*100</f>
        <v>8.3333333333333321</v>
      </c>
      <c r="AF88" s="98">
        <f t="shared" si="15"/>
        <v>83.333333333333314</v>
      </c>
      <c r="AG88" s="6"/>
      <c r="AH88" s="6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1:59" ht="19.5" customHeight="1" thickBot="1" x14ac:dyDescent="0.3">
      <c r="A89" s="1"/>
      <c r="B89" s="220"/>
      <c r="C89" s="221"/>
      <c r="D89" s="222"/>
      <c r="E89" s="223"/>
      <c r="F89" s="223"/>
      <c r="G89" s="102" t="s">
        <v>81</v>
      </c>
      <c r="H89" s="84"/>
      <c r="I89" s="84"/>
      <c r="J89" s="84"/>
      <c r="K89" s="84"/>
      <c r="L89" s="84"/>
      <c r="M89" s="85"/>
      <c r="N89" s="86">
        <f>N90</f>
        <v>3000000</v>
      </c>
      <c r="O89" s="224"/>
      <c r="P89" s="224"/>
      <c r="Q89" s="225">
        <f t="shared" si="13"/>
        <v>83.333333333333314</v>
      </c>
      <c r="R89" s="226">
        <f t="shared" si="16"/>
        <v>83.333333333333314</v>
      </c>
      <c r="S89" s="86">
        <f>S90</f>
        <v>3000000</v>
      </c>
      <c r="T89" s="88">
        <f t="shared" si="17"/>
        <v>100</v>
      </c>
      <c r="U89" s="90">
        <f t="shared" si="14"/>
        <v>100</v>
      </c>
      <c r="V89" s="91">
        <f t="shared" si="18"/>
        <v>0</v>
      </c>
      <c r="W89" s="227"/>
      <c r="X89" s="151"/>
      <c r="Y89" s="228"/>
      <c r="Z89" s="229"/>
      <c r="AA89" s="6"/>
      <c r="AB89" s="6"/>
      <c r="AC89" s="6"/>
      <c r="AD89" s="78">
        <f>+N89/12</f>
        <v>250000</v>
      </c>
      <c r="AE89" s="97">
        <f>+AD89/N89*100</f>
        <v>8.3333333333333321</v>
      </c>
      <c r="AF89" s="98">
        <f t="shared" si="15"/>
        <v>83.333333333333314</v>
      </c>
      <c r="AG89" s="6"/>
      <c r="AH89" s="6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spans="1:59" s="237" customFormat="1" ht="19.5" customHeight="1" x14ac:dyDescent="0.25">
      <c r="A90" s="80"/>
      <c r="B90" s="230"/>
      <c r="C90" s="231"/>
      <c r="D90" s="189"/>
      <c r="E90" s="232"/>
      <c r="F90" s="232"/>
      <c r="G90" s="233"/>
      <c r="H90" s="110" t="s">
        <v>82</v>
      </c>
      <c r="I90" s="234"/>
      <c r="J90" s="234"/>
      <c r="K90" s="234"/>
      <c r="L90" s="234"/>
      <c r="M90" s="235"/>
      <c r="N90" s="192">
        <f>SUM(N91)</f>
        <v>3000000</v>
      </c>
      <c r="O90" s="193"/>
      <c r="P90" s="193"/>
      <c r="Q90" s="131">
        <f t="shared" si="13"/>
        <v>83.333333333333314</v>
      </c>
      <c r="R90" s="115">
        <f t="shared" si="16"/>
        <v>83.333333333333314</v>
      </c>
      <c r="S90" s="192">
        <f>SUM(S91)</f>
        <v>3000000</v>
      </c>
      <c r="T90" s="184">
        <f t="shared" si="17"/>
        <v>100</v>
      </c>
      <c r="U90" s="131">
        <f t="shared" si="14"/>
        <v>100</v>
      </c>
      <c r="V90" s="192">
        <f>SUM(V91)</f>
        <v>0</v>
      </c>
      <c r="W90" s="236"/>
      <c r="X90" s="105"/>
      <c r="Y90" s="185" t="s">
        <v>41</v>
      </c>
      <c r="Z90" s="117"/>
      <c r="AA90" s="96"/>
      <c r="AB90" s="96"/>
      <c r="AC90" s="96"/>
      <c r="AD90" s="78">
        <f>+N90/12</f>
        <v>250000</v>
      </c>
      <c r="AE90" s="97">
        <f>+AD90/N90*100</f>
        <v>8.3333333333333321</v>
      </c>
      <c r="AF90" s="98">
        <f t="shared" si="15"/>
        <v>83.333333333333314</v>
      </c>
      <c r="AG90" s="96"/>
      <c r="AH90" s="96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</row>
    <row r="91" spans="1:59" ht="19.5" customHeight="1" x14ac:dyDescent="0.25">
      <c r="A91" s="1"/>
      <c r="B91" s="174"/>
      <c r="C91" s="175"/>
      <c r="D91" s="176"/>
      <c r="E91" s="177"/>
      <c r="F91" s="177"/>
      <c r="G91" s="238"/>
      <c r="H91" s="238"/>
      <c r="I91" s="162" t="s">
        <v>83</v>
      </c>
      <c r="J91" s="157"/>
      <c r="K91" s="157"/>
      <c r="L91" s="157"/>
      <c r="M91" s="158"/>
      <c r="N91" s="138">
        <f>SUM(N92)</f>
        <v>3000000</v>
      </c>
      <c r="O91" s="139"/>
      <c r="P91" s="139"/>
      <c r="Q91" s="163">
        <f t="shared" si="13"/>
        <v>83.333333333333314</v>
      </c>
      <c r="R91" s="140">
        <f t="shared" si="16"/>
        <v>83.333333333333314</v>
      </c>
      <c r="S91" s="138">
        <f>SUM(S92)</f>
        <v>3000000</v>
      </c>
      <c r="T91" s="179">
        <f t="shared" si="17"/>
        <v>100</v>
      </c>
      <c r="U91" s="163">
        <f t="shared" si="14"/>
        <v>100</v>
      </c>
      <c r="V91" s="138">
        <f>SUM(V92)</f>
        <v>0</v>
      </c>
      <c r="W91" s="180"/>
      <c r="X91" s="181"/>
      <c r="Y91" s="166"/>
      <c r="Z91" s="145"/>
      <c r="AA91" s="6"/>
      <c r="AB91" s="6"/>
      <c r="AC91" s="6"/>
      <c r="AD91" s="78">
        <f>+N91/12</f>
        <v>250000</v>
      </c>
      <c r="AE91" s="97">
        <f>+AD91/N91*100</f>
        <v>8.3333333333333321</v>
      </c>
      <c r="AF91" s="98">
        <f t="shared" si="15"/>
        <v>83.333333333333314</v>
      </c>
      <c r="AG91" s="6"/>
      <c r="AH91" s="6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spans="1:59" ht="19.5" customHeight="1" x14ac:dyDescent="0.25">
      <c r="A92" s="1"/>
      <c r="B92" s="174"/>
      <c r="C92" s="175"/>
      <c r="D92" s="176"/>
      <c r="E92" s="177"/>
      <c r="F92" s="177"/>
      <c r="G92" s="238"/>
      <c r="H92" s="238"/>
      <c r="I92" s="238"/>
      <c r="J92" s="162" t="s">
        <v>84</v>
      </c>
      <c r="K92" s="157"/>
      <c r="L92" s="157"/>
      <c r="M92" s="158"/>
      <c r="N92" s="138">
        <f>SUM(N93)</f>
        <v>3000000</v>
      </c>
      <c r="O92" s="139"/>
      <c r="P92" s="139"/>
      <c r="Q92" s="163">
        <f t="shared" si="13"/>
        <v>83.333333333333314</v>
      </c>
      <c r="R92" s="140">
        <f t="shared" si="16"/>
        <v>83.333333333333314</v>
      </c>
      <c r="S92" s="138">
        <f>SUM(S93)</f>
        <v>3000000</v>
      </c>
      <c r="T92" s="179">
        <f t="shared" si="17"/>
        <v>100</v>
      </c>
      <c r="U92" s="163">
        <f t="shared" si="14"/>
        <v>100</v>
      </c>
      <c r="V92" s="138">
        <f>SUM(V93)</f>
        <v>0</v>
      </c>
      <c r="W92" s="180"/>
      <c r="X92" s="181"/>
      <c r="Y92" s="166"/>
      <c r="Z92" s="145"/>
      <c r="AA92" s="6"/>
      <c r="AB92" s="6"/>
      <c r="AC92" s="6"/>
      <c r="AD92" s="78">
        <f>+N92/12</f>
        <v>250000</v>
      </c>
      <c r="AE92" s="97">
        <f>+AD92/N92*100</f>
        <v>8.3333333333333321</v>
      </c>
      <c r="AF92" s="98">
        <f t="shared" si="15"/>
        <v>83.333333333333314</v>
      </c>
      <c r="AG92" s="6"/>
      <c r="AH92" s="6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spans="1:59" ht="19.5" customHeight="1" x14ac:dyDescent="0.25">
      <c r="A93" s="1"/>
      <c r="B93" s="174"/>
      <c r="C93" s="175"/>
      <c r="D93" s="176"/>
      <c r="E93" s="177"/>
      <c r="F93" s="177"/>
      <c r="G93" s="177"/>
      <c r="H93" s="177"/>
      <c r="I93" s="177"/>
      <c r="J93" s="177"/>
      <c r="K93" s="162" t="s">
        <v>85</v>
      </c>
      <c r="L93" s="157"/>
      <c r="M93" s="158"/>
      <c r="N93" s="138">
        <f>SUM(N94)</f>
        <v>3000000</v>
      </c>
      <c r="O93" s="139"/>
      <c r="P93" s="139"/>
      <c r="Q93" s="163">
        <f t="shared" si="13"/>
        <v>83.333333333333314</v>
      </c>
      <c r="R93" s="140">
        <f t="shared" si="16"/>
        <v>83.333333333333314</v>
      </c>
      <c r="S93" s="138">
        <f>SUM(S94)</f>
        <v>3000000</v>
      </c>
      <c r="T93" s="179">
        <f t="shared" si="17"/>
        <v>100</v>
      </c>
      <c r="U93" s="163">
        <f t="shared" si="14"/>
        <v>100</v>
      </c>
      <c r="V93" s="138">
        <f>SUM(V94)</f>
        <v>0</v>
      </c>
      <c r="W93" s="180"/>
      <c r="X93" s="181"/>
      <c r="Y93" s="166"/>
      <c r="Z93" s="145"/>
      <c r="AA93" s="6"/>
      <c r="AB93" s="6"/>
      <c r="AC93" s="6"/>
      <c r="AD93" s="78">
        <f>+N93/12</f>
        <v>250000</v>
      </c>
      <c r="AE93" s="97">
        <f>+AD93/N93*100</f>
        <v>8.3333333333333321</v>
      </c>
      <c r="AF93" s="98">
        <f t="shared" si="15"/>
        <v>83.333333333333314</v>
      </c>
      <c r="AG93" s="6"/>
      <c r="AH93" s="6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ht="19.5" customHeight="1" x14ac:dyDescent="0.25">
      <c r="A94" s="1"/>
      <c r="B94" s="174"/>
      <c r="C94" s="175"/>
      <c r="D94" s="176"/>
      <c r="E94" s="177"/>
      <c r="F94" s="177"/>
      <c r="G94" s="177"/>
      <c r="H94" s="177"/>
      <c r="I94" s="177"/>
      <c r="J94" s="177"/>
      <c r="K94" s="120"/>
      <c r="L94" s="162" t="s">
        <v>86</v>
      </c>
      <c r="M94" s="158"/>
      <c r="N94" s="138">
        <f>SUM(N95)</f>
        <v>3000000</v>
      </c>
      <c r="O94" s="139"/>
      <c r="P94" s="139"/>
      <c r="Q94" s="163">
        <f t="shared" si="13"/>
        <v>83.333333333333314</v>
      </c>
      <c r="R94" s="140">
        <f t="shared" si="16"/>
        <v>83.333333333333314</v>
      </c>
      <c r="S94" s="138">
        <f>SUM(S95)</f>
        <v>3000000</v>
      </c>
      <c r="T94" s="179">
        <f t="shared" si="17"/>
        <v>100</v>
      </c>
      <c r="U94" s="163">
        <f t="shared" si="14"/>
        <v>100</v>
      </c>
      <c r="V94" s="138">
        <f>SUM(V95)</f>
        <v>0</v>
      </c>
      <c r="W94" s="180"/>
      <c r="X94" s="181"/>
      <c r="Y94" s="166"/>
      <c r="Z94" s="145"/>
      <c r="AA94" s="6"/>
      <c r="AB94" s="6"/>
      <c r="AC94" s="6"/>
      <c r="AD94" s="78">
        <f>+N94/12</f>
        <v>250000</v>
      </c>
      <c r="AE94" s="97">
        <f>+AD94/N94*100</f>
        <v>8.3333333333333321</v>
      </c>
      <c r="AF94" s="98">
        <f t="shared" si="15"/>
        <v>83.333333333333314</v>
      </c>
      <c r="AG94" s="6"/>
      <c r="AH94" s="6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spans="1:59" ht="20.100000000000001" customHeight="1" thickBot="1" x14ac:dyDescent="0.3">
      <c r="A95" s="1"/>
      <c r="B95" s="200"/>
      <c r="C95" s="201"/>
      <c r="D95" s="202"/>
      <c r="E95" s="203"/>
      <c r="F95" s="203"/>
      <c r="G95" s="203"/>
      <c r="H95" s="203"/>
      <c r="I95" s="203"/>
      <c r="J95" s="203"/>
      <c r="K95" s="239"/>
      <c r="L95" s="239"/>
      <c r="M95" s="240" t="s">
        <v>87</v>
      </c>
      <c r="N95" s="209">
        <v>3000000</v>
      </c>
      <c r="O95" s="210"/>
      <c r="P95" s="210"/>
      <c r="Q95" s="163">
        <f t="shared" si="13"/>
        <v>83.333333333333314</v>
      </c>
      <c r="R95" s="212">
        <f t="shared" si="16"/>
        <v>83.333333333333314</v>
      </c>
      <c r="S95" s="213">
        <v>3000000</v>
      </c>
      <c r="T95" s="179">
        <f t="shared" si="17"/>
        <v>100</v>
      </c>
      <c r="U95" s="163">
        <f t="shared" si="14"/>
        <v>100</v>
      </c>
      <c r="V95" s="168">
        <f t="shared" ref="V95:V103" si="19">+N95-S95</f>
        <v>0</v>
      </c>
      <c r="W95" s="216"/>
      <c r="X95" s="217"/>
      <c r="Y95" s="187"/>
      <c r="Z95" s="241"/>
      <c r="AA95" s="6"/>
      <c r="AB95" s="6"/>
      <c r="AC95" s="6"/>
      <c r="AD95" s="78">
        <f>+N95/12</f>
        <v>250000</v>
      </c>
      <c r="AE95" s="97">
        <f>+AD95/N95*100</f>
        <v>8.3333333333333321</v>
      </c>
      <c r="AF95" s="98">
        <f t="shared" si="15"/>
        <v>83.333333333333314</v>
      </c>
      <c r="AG95" s="6"/>
      <c r="AH95" s="6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spans="1:59" ht="19.5" customHeight="1" thickBot="1" x14ac:dyDescent="0.3">
      <c r="A96" s="80"/>
      <c r="B96" s="107" t="s">
        <v>24</v>
      </c>
      <c r="C96" s="108"/>
      <c r="D96" s="109"/>
      <c r="E96" s="109"/>
      <c r="F96" s="110" t="s">
        <v>88</v>
      </c>
      <c r="G96" s="111"/>
      <c r="H96" s="111"/>
      <c r="I96" s="111"/>
      <c r="J96" s="111"/>
      <c r="K96" s="111"/>
      <c r="L96" s="111"/>
      <c r="M96" s="112"/>
      <c r="N96" s="86">
        <f>SUM(N103)</f>
        <v>198000000</v>
      </c>
      <c r="O96" s="113"/>
      <c r="P96" s="113"/>
      <c r="Q96" s="114">
        <f t="shared" si="13"/>
        <v>83.333333333333314</v>
      </c>
      <c r="R96" s="115">
        <f t="shared" si="16"/>
        <v>83.333333333333314</v>
      </c>
      <c r="S96" s="86">
        <f>SUM(S103)</f>
        <v>86472838</v>
      </c>
      <c r="T96" s="89">
        <f>SUM(T103)</f>
        <v>42.642857142857139</v>
      </c>
      <c r="U96" s="90">
        <f t="shared" si="14"/>
        <v>43.673150505050508</v>
      </c>
      <c r="V96" s="91">
        <f t="shared" si="19"/>
        <v>111527162</v>
      </c>
      <c r="W96" s="92" t="s">
        <v>21</v>
      </c>
      <c r="X96" s="105" t="s">
        <v>26</v>
      </c>
      <c r="Y96" s="116"/>
      <c r="Z96" s="117"/>
      <c r="AA96" s="96"/>
      <c r="AB96" s="96"/>
      <c r="AC96" s="96"/>
      <c r="AD96" s="78">
        <f>+N96/12</f>
        <v>16500000</v>
      </c>
      <c r="AE96" s="97">
        <f>+AD96/N96*100</f>
        <v>8.3333333333333321</v>
      </c>
      <c r="AF96" s="98">
        <f t="shared" si="15"/>
        <v>83.333333333333314</v>
      </c>
      <c r="AG96" s="96"/>
      <c r="AH96" s="96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</row>
    <row r="97" spans="1:59" ht="19.5" hidden="1" customHeight="1" thickBot="1" x14ac:dyDescent="0.3">
      <c r="A97" s="80"/>
      <c r="B97" s="118"/>
      <c r="C97" s="119"/>
      <c r="D97" s="120"/>
      <c r="E97" s="121"/>
      <c r="F97" s="121"/>
      <c r="G97" s="121"/>
      <c r="H97" s="121"/>
      <c r="I97" s="121"/>
      <c r="J97" s="121"/>
      <c r="K97" s="121"/>
      <c r="L97" s="121"/>
      <c r="M97" s="121" t="s">
        <v>27</v>
      </c>
      <c r="N97" s="122"/>
      <c r="O97" s="123"/>
      <c r="P97" s="123"/>
      <c r="Q97" s="124" t="e">
        <f t="shared" si="13"/>
        <v>#DIV/0!</v>
      </c>
      <c r="R97" s="124" t="e">
        <f t="shared" si="16"/>
        <v>#DIV/0!</v>
      </c>
      <c r="S97" s="125"/>
      <c r="T97" s="88" t="e">
        <f t="shared" si="17"/>
        <v>#DIV/0!</v>
      </c>
      <c r="U97" s="124"/>
      <c r="V97" s="91">
        <f t="shared" si="19"/>
        <v>0</v>
      </c>
      <c r="W97" s="126"/>
      <c r="X97" s="127"/>
      <c r="Y97" s="128"/>
      <c r="Z97" s="129"/>
      <c r="AA97" s="96"/>
      <c r="AB97" s="96"/>
      <c r="AC97" s="96"/>
      <c r="AD97" s="78">
        <f>+N97/12</f>
        <v>0</v>
      </c>
      <c r="AE97" s="97" t="e">
        <f>+AD97/N97*100</f>
        <v>#DIV/0!</v>
      </c>
      <c r="AF97" s="98" t="e">
        <f t="shared" si="15"/>
        <v>#DIV/0!</v>
      </c>
      <c r="AG97" s="96"/>
      <c r="AH97" s="96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</row>
    <row r="98" spans="1:59" ht="19.5" hidden="1" customHeight="1" thickBot="1" x14ac:dyDescent="0.3">
      <c r="A98" s="80"/>
      <c r="B98" s="118">
        <v>1</v>
      </c>
      <c r="C98" s="119"/>
      <c r="D98" s="120"/>
      <c r="E98" s="120"/>
      <c r="F98" s="120"/>
      <c r="G98" s="120"/>
      <c r="H98" s="120"/>
      <c r="I98" s="120"/>
      <c r="J98" s="120"/>
      <c r="K98" s="120"/>
      <c r="L98" s="120"/>
      <c r="M98" s="120" t="s">
        <v>28</v>
      </c>
      <c r="N98" s="122"/>
      <c r="O98" s="130"/>
      <c r="P98" s="130"/>
      <c r="Q98" s="131" t="e">
        <f t="shared" si="13"/>
        <v>#DIV/0!</v>
      </c>
      <c r="R98" s="131" t="e">
        <f t="shared" si="16"/>
        <v>#DIV/0!</v>
      </c>
      <c r="S98" s="132"/>
      <c r="T98" s="88" t="e">
        <f t="shared" si="17"/>
        <v>#DIV/0!</v>
      </c>
      <c r="U98" s="131"/>
      <c r="V98" s="91">
        <f t="shared" si="19"/>
        <v>0</v>
      </c>
      <c r="W98" s="133"/>
      <c r="X98" s="134" t="s">
        <v>29</v>
      </c>
      <c r="Y98" s="135"/>
      <c r="Z98" s="129"/>
      <c r="AA98" s="96"/>
      <c r="AB98" s="96"/>
      <c r="AC98" s="96"/>
      <c r="AD98" s="78">
        <f>+N98/12</f>
        <v>0</v>
      </c>
      <c r="AE98" s="97" t="e">
        <f>+AD98/N98*100</f>
        <v>#DIV/0!</v>
      </c>
      <c r="AF98" s="98" t="e">
        <f t="shared" si="15"/>
        <v>#DIV/0!</v>
      </c>
      <c r="AG98" s="96"/>
      <c r="AH98" s="96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</row>
    <row r="99" spans="1:59" ht="19.5" hidden="1" customHeight="1" thickBot="1" x14ac:dyDescent="0.3">
      <c r="A99" s="1"/>
      <c r="B99" s="136"/>
      <c r="C99" s="137"/>
      <c r="D99" s="121"/>
      <c r="E99" s="121"/>
      <c r="F99" s="121"/>
      <c r="G99" s="121"/>
      <c r="H99" s="121"/>
      <c r="I99" s="121"/>
      <c r="J99" s="121"/>
      <c r="K99" s="121"/>
      <c r="L99" s="121"/>
      <c r="M99" s="121" t="s">
        <v>30</v>
      </c>
      <c r="N99" s="138"/>
      <c r="O99" s="139"/>
      <c r="P99" s="139"/>
      <c r="Q99" s="140" t="e">
        <f t="shared" si="13"/>
        <v>#DIV/0!</v>
      </c>
      <c r="R99" s="140" t="e">
        <f t="shared" si="16"/>
        <v>#DIV/0!</v>
      </c>
      <c r="S99" s="141"/>
      <c r="T99" s="88" t="e">
        <f t="shared" si="17"/>
        <v>#DIV/0!</v>
      </c>
      <c r="U99" s="163"/>
      <c r="V99" s="91">
        <f t="shared" si="19"/>
        <v>0</v>
      </c>
      <c r="W99" s="142" t="s">
        <v>31</v>
      </c>
      <c r="X99" s="143" t="s">
        <v>32</v>
      </c>
      <c r="Y99" s="144"/>
      <c r="Z99" s="145"/>
      <c r="AA99" s="6"/>
      <c r="AB99" s="6"/>
      <c r="AC99" s="6"/>
      <c r="AD99" s="78">
        <f>+N99/12</f>
        <v>0</v>
      </c>
      <c r="AE99" s="97" t="e">
        <f>+AD99/N99*100</f>
        <v>#DIV/0!</v>
      </c>
      <c r="AF99" s="98" t="e">
        <f t="shared" si="15"/>
        <v>#DIV/0!</v>
      </c>
      <c r="AG99" s="6"/>
      <c r="AH99" s="6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spans="1:59" ht="19.5" hidden="1" customHeight="1" thickBot="1" x14ac:dyDescent="0.3">
      <c r="A100" s="1"/>
      <c r="B100" s="136"/>
      <c r="C100" s="137"/>
      <c r="D100" s="120"/>
      <c r="E100" s="121"/>
      <c r="F100" s="121"/>
      <c r="G100" s="121"/>
      <c r="H100" s="121"/>
      <c r="I100" s="121"/>
      <c r="J100" s="121"/>
      <c r="K100" s="121"/>
      <c r="L100" s="121"/>
      <c r="M100" s="121" t="s">
        <v>33</v>
      </c>
      <c r="N100" s="138"/>
      <c r="O100" s="139"/>
      <c r="P100" s="139"/>
      <c r="Q100" s="140" t="e">
        <f t="shared" si="13"/>
        <v>#DIV/0!</v>
      </c>
      <c r="R100" s="140" t="e">
        <f t="shared" si="16"/>
        <v>#DIV/0!</v>
      </c>
      <c r="S100" s="141"/>
      <c r="T100" s="88" t="e">
        <f t="shared" si="17"/>
        <v>#DIV/0!</v>
      </c>
      <c r="U100" s="163"/>
      <c r="V100" s="91">
        <f t="shared" si="19"/>
        <v>0</v>
      </c>
      <c r="W100" s="142" t="s">
        <v>31</v>
      </c>
      <c r="X100" s="143" t="s">
        <v>26</v>
      </c>
      <c r="Y100" s="144"/>
      <c r="Z100" s="145"/>
      <c r="AA100" s="6"/>
      <c r="AB100" s="6"/>
      <c r="AC100" s="6"/>
      <c r="AD100" s="78">
        <f>+N100/12</f>
        <v>0</v>
      </c>
      <c r="AE100" s="97" t="e">
        <f>+AD100/N100*100</f>
        <v>#DIV/0!</v>
      </c>
      <c r="AF100" s="98" t="e">
        <f t="shared" si="15"/>
        <v>#DIV/0!</v>
      </c>
      <c r="AG100" s="6"/>
      <c r="AH100" s="6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spans="1:59" ht="19.5" hidden="1" customHeight="1" thickBot="1" x14ac:dyDescent="0.3">
      <c r="A101" s="1"/>
      <c r="B101" s="136"/>
      <c r="C101" s="146"/>
      <c r="D101" s="120"/>
      <c r="E101" s="121"/>
      <c r="F101" s="121"/>
      <c r="G101" s="121"/>
      <c r="H101" s="121"/>
      <c r="I101" s="121"/>
      <c r="J101" s="121"/>
      <c r="K101" s="121"/>
      <c r="L101" s="121"/>
      <c r="M101" s="121" t="s">
        <v>34</v>
      </c>
      <c r="N101" s="138"/>
      <c r="O101" s="139"/>
      <c r="P101" s="139"/>
      <c r="Q101" s="140" t="e">
        <f t="shared" si="13"/>
        <v>#DIV/0!</v>
      </c>
      <c r="R101" s="140" t="e">
        <f t="shared" si="16"/>
        <v>#DIV/0!</v>
      </c>
      <c r="S101" s="141"/>
      <c r="T101" s="88" t="e">
        <f t="shared" si="17"/>
        <v>#DIV/0!</v>
      </c>
      <c r="U101" s="163"/>
      <c r="V101" s="91">
        <f t="shared" si="19"/>
        <v>0</v>
      </c>
      <c r="W101" s="142" t="s">
        <v>31</v>
      </c>
      <c r="X101" s="143" t="s">
        <v>35</v>
      </c>
      <c r="Y101" s="144"/>
      <c r="Z101" s="145"/>
      <c r="AA101" s="6"/>
      <c r="AB101" s="6"/>
      <c r="AC101" s="6"/>
      <c r="AD101" s="78">
        <f>+N101/12</f>
        <v>0</v>
      </c>
      <c r="AE101" s="97" t="e">
        <f>+AD101/N101*100</f>
        <v>#DIV/0!</v>
      </c>
      <c r="AF101" s="98" t="e">
        <f t="shared" si="15"/>
        <v>#DIV/0!</v>
      </c>
      <c r="AG101" s="6"/>
      <c r="AH101" s="6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spans="1:59" ht="19.5" hidden="1" customHeight="1" thickBot="1" x14ac:dyDescent="0.3">
      <c r="A102" s="1"/>
      <c r="B102" s="136"/>
      <c r="C102" s="146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 t="s">
        <v>36</v>
      </c>
      <c r="N102" s="138"/>
      <c r="O102" s="139"/>
      <c r="P102" s="139"/>
      <c r="Q102" s="140" t="e">
        <f t="shared" si="13"/>
        <v>#DIV/0!</v>
      </c>
      <c r="R102" s="140" t="e">
        <f t="shared" si="16"/>
        <v>#DIV/0!</v>
      </c>
      <c r="S102" s="141"/>
      <c r="T102" s="88" t="e">
        <f t="shared" si="17"/>
        <v>#DIV/0!</v>
      </c>
      <c r="U102" s="163"/>
      <c r="V102" s="91">
        <f t="shared" si="19"/>
        <v>0</v>
      </c>
      <c r="W102" s="142"/>
      <c r="X102" s="147"/>
      <c r="Y102" s="144"/>
      <c r="Z102" s="145"/>
      <c r="AA102" s="6"/>
      <c r="AB102" s="6"/>
      <c r="AC102" s="6"/>
      <c r="AD102" s="78">
        <f>+N102/12</f>
        <v>0</v>
      </c>
      <c r="AE102" s="97" t="e">
        <f>+AD102/N102*100</f>
        <v>#DIV/0!</v>
      </c>
      <c r="AF102" s="98" t="e">
        <f t="shared" si="15"/>
        <v>#DIV/0!</v>
      </c>
      <c r="AG102" s="6"/>
      <c r="AH102" s="6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spans="1:59" ht="19.5" customHeight="1" thickBot="1" x14ac:dyDescent="0.3">
      <c r="A103" s="80"/>
      <c r="B103" s="99">
        <v>2</v>
      </c>
      <c r="C103" s="148"/>
      <c r="D103" s="149"/>
      <c r="E103" s="101"/>
      <c r="F103" s="101"/>
      <c r="G103" s="102" t="s">
        <v>37</v>
      </c>
      <c r="H103" s="84"/>
      <c r="I103" s="84"/>
      <c r="J103" s="84"/>
      <c r="K103" s="84"/>
      <c r="L103" s="84"/>
      <c r="M103" s="85"/>
      <c r="N103" s="86">
        <f>+N104</f>
        <v>198000000</v>
      </c>
      <c r="O103" s="87"/>
      <c r="P103" s="87"/>
      <c r="Q103" s="90">
        <f t="shared" si="13"/>
        <v>83.333333333333314</v>
      </c>
      <c r="R103" s="90">
        <f t="shared" si="16"/>
        <v>83.333333333333314</v>
      </c>
      <c r="S103" s="86">
        <f>+S104</f>
        <v>86472838</v>
      </c>
      <c r="T103" s="88">
        <f>T104</f>
        <v>42.642857142857139</v>
      </c>
      <c r="U103" s="90">
        <f t="shared" ref="U103:U112" si="20">+S103/N103*100</f>
        <v>43.673150505050508</v>
      </c>
      <c r="V103" s="91">
        <f t="shared" si="19"/>
        <v>111527162</v>
      </c>
      <c r="W103" s="150"/>
      <c r="X103" s="151"/>
      <c r="Y103" s="106"/>
      <c r="Z103" s="95"/>
      <c r="AA103" s="96"/>
      <c r="AB103" s="96"/>
      <c r="AC103" s="96"/>
      <c r="AD103" s="78">
        <f>+N103/12</f>
        <v>16500000</v>
      </c>
      <c r="AE103" s="97">
        <f>+AD103/N103*100</f>
        <v>8.3333333333333321</v>
      </c>
      <c r="AF103" s="98">
        <f t="shared" si="15"/>
        <v>83.333333333333314</v>
      </c>
      <c r="AG103" s="96"/>
      <c r="AH103" s="96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</row>
    <row r="104" spans="1:59" ht="19.5" customHeight="1" x14ac:dyDescent="0.25">
      <c r="A104" s="80"/>
      <c r="B104" s="118"/>
      <c r="C104" s="152"/>
      <c r="D104" s="153"/>
      <c r="E104" s="154"/>
      <c r="F104" s="154"/>
      <c r="G104" s="121"/>
      <c r="H104" s="156" t="s">
        <v>46</v>
      </c>
      <c r="I104" s="157"/>
      <c r="J104" s="157"/>
      <c r="K104" s="157"/>
      <c r="L104" s="157"/>
      <c r="M104" s="158"/>
      <c r="N104" s="122">
        <f>+N105+N108</f>
        <v>198000000</v>
      </c>
      <c r="O104" s="130"/>
      <c r="P104" s="130"/>
      <c r="Q104" s="131">
        <f t="shared" si="13"/>
        <v>83.333333333333314</v>
      </c>
      <c r="R104" s="131">
        <f t="shared" si="16"/>
        <v>83.333333333333314</v>
      </c>
      <c r="S104" s="159">
        <f>+S105+S108</f>
        <v>86472838</v>
      </c>
      <c r="T104" s="184">
        <f>AVERAGE(T105+T108)/2</f>
        <v>42.642857142857139</v>
      </c>
      <c r="U104" s="131">
        <f t="shared" si="20"/>
        <v>43.673150505050508</v>
      </c>
      <c r="V104" s="122">
        <f>+V105+V108</f>
        <v>112391162</v>
      </c>
      <c r="W104" s="133"/>
      <c r="X104" s="134"/>
      <c r="Y104" s="135"/>
      <c r="Z104" s="186"/>
      <c r="AA104" s="96"/>
      <c r="AB104" s="96"/>
      <c r="AC104" s="96"/>
      <c r="AD104" s="78">
        <f>+N104/12</f>
        <v>16500000</v>
      </c>
      <c r="AE104" s="97">
        <f>+AD104/N104*100</f>
        <v>8.3333333333333321</v>
      </c>
      <c r="AF104" s="98">
        <f t="shared" si="15"/>
        <v>83.333333333333314</v>
      </c>
      <c r="AG104" s="96"/>
      <c r="AH104" s="96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</row>
    <row r="105" spans="1:59" ht="19.5" customHeight="1" x14ac:dyDescent="0.25">
      <c r="A105" s="80"/>
      <c r="B105" s="118"/>
      <c r="C105" s="152"/>
      <c r="D105" s="153"/>
      <c r="E105" s="154"/>
      <c r="F105" s="154"/>
      <c r="G105" s="155"/>
      <c r="H105" s="121"/>
      <c r="I105" s="162" t="s">
        <v>47</v>
      </c>
      <c r="J105" s="157"/>
      <c r="K105" s="157"/>
      <c r="L105" s="157"/>
      <c r="M105" s="158"/>
      <c r="N105" s="138">
        <f>SUM(N106)</f>
        <v>8400000</v>
      </c>
      <c r="O105" s="130"/>
      <c r="P105" s="130"/>
      <c r="Q105" s="163">
        <f t="shared" si="13"/>
        <v>83.333333333333314</v>
      </c>
      <c r="R105" s="163">
        <f t="shared" si="16"/>
        <v>83.333333333333314</v>
      </c>
      <c r="S105" s="164">
        <f>SUM(S106)</f>
        <v>864000</v>
      </c>
      <c r="T105" s="179">
        <f t="shared" si="17"/>
        <v>10.285714285714285</v>
      </c>
      <c r="U105" s="163">
        <f t="shared" si="20"/>
        <v>10.285714285714285</v>
      </c>
      <c r="V105" s="138">
        <f>SUM(V106)</f>
        <v>8400000</v>
      </c>
      <c r="W105" s="133"/>
      <c r="X105" s="134"/>
      <c r="Y105" s="166"/>
      <c r="Z105" s="242"/>
      <c r="AA105" s="96"/>
      <c r="AB105" s="96"/>
      <c r="AC105" s="96"/>
      <c r="AD105" s="78">
        <f>+N105/12</f>
        <v>700000</v>
      </c>
      <c r="AE105" s="97">
        <f>+AD105/N105*100</f>
        <v>8.3333333333333321</v>
      </c>
      <c r="AF105" s="98">
        <f t="shared" si="15"/>
        <v>83.333333333333314</v>
      </c>
      <c r="AG105" s="96"/>
      <c r="AH105" s="96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</row>
    <row r="106" spans="1:59" ht="19.5" customHeight="1" x14ac:dyDescent="0.25">
      <c r="A106" s="80"/>
      <c r="B106" s="118"/>
      <c r="C106" s="152"/>
      <c r="D106" s="153"/>
      <c r="E106" s="154"/>
      <c r="F106" s="154"/>
      <c r="G106" s="155"/>
      <c r="H106" s="155"/>
      <c r="I106" s="121"/>
      <c r="J106" s="162" t="s">
        <v>48</v>
      </c>
      <c r="K106" s="157"/>
      <c r="L106" s="157"/>
      <c r="M106" s="158"/>
      <c r="N106" s="138">
        <f>SUM(N107)</f>
        <v>8400000</v>
      </c>
      <c r="O106" s="130"/>
      <c r="P106" s="130"/>
      <c r="Q106" s="163">
        <f t="shared" si="13"/>
        <v>83.333333333333314</v>
      </c>
      <c r="R106" s="163">
        <f t="shared" si="16"/>
        <v>83.333333333333314</v>
      </c>
      <c r="S106" s="164">
        <f>SUM(S107)</f>
        <v>864000</v>
      </c>
      <c r="T106" s="179">
        <f t="shared" si="17"/>
        <v>10.285714285714285</v>
      </c>
      <c r="U106" s="163">
        <f t="shared" si="20"/>
        <v>10.285714285714285</v>
      </c>
      <c r="V106" s="138">
        <f>SUM(V107)</f>
        <v>8400000</v>
      </c>
      <c r="W106" s="133"/>
      <c r="X106" s="134"/>
      <c r="Y106" s="166"/>
      <c r="Z106" s="242"/>
      <c r="AA106" s="96"/>
      <c r="AB106" s="96"/>
      <c r="AC106" s="96"/>
      <c r="AD106" s="78">
        <f>+N106/12</f>
        <v>700000</v>
      </c>
      <c r="AE106" s="97">
        <f>+AD106/N106*100</f>
        <v>8.3333333333333321</v>
      </c>
      <c r="AF106" s="98">
        <f t="shared" si="15"/>
        <v>83.333333333333314</v>
      </c>
      <c r="AG106" s="96"/>
      <c r="AH106" s="96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</row>
    <row r="107" spans="1:59" ht="19.5" customHeight="1" x14ac:dyDescent="0.25">
      <c r="A107" s="1"/>
      <c r="B107" s="174"/>
      <c r="C107" s="175"/>
      <c r="D107" s="176"/>
      <c r="E107" s="177"/>
      <c r="F107" s="177"/>
      <c r="G107" s="177"/>
      <c r="H107" s="177"/>
      <c r="I107" s="177"/>
      <c r="J107" s="121"/>
      <c r="K107" s="162" t="s">
        <v>57</v>
      </c>
      <c r="L107" s="157"/>
      <c r="M107" s="158"/>
      <c r="N107" s="138">
        <v>8400000</v>
      </c>
      <c r="O107" s="139"/>
      <c r="P107" s="139"/>
      <c r="Q107" s="163">
        <f t="shared" si="13"/>
        <v>83.333333333333314</v>
      </c>
      <c r="R107" s="140">
        <f t="shared" si="16"/>
        <v>83.333333333333314</v>
      </c>
      <c r="S107" s="178">
        <v>864000</v>
      </c>
      <c r="T107" s="179">
        <f t="shared" si="17"/>
        <v>10.285714285714285</v>
      </c>
      <c r="U107" s="163">
        <f t="shared" si="20"/>
        <v>10.285714285714285</v>
      </c>
      <c r="V107" s="138">
        <v>8400000</v>
      </c>
      <c r="W107" s="180"/>
      <c r="X107" s="181"/>
      <c r="Y107" s="166"/>
      <c r="Z107" s="242"/>
      <c r="AA107" s="6"/>
      <c r="AB107" s="6"/>
      <c r="AC107" s="6"/>
      <c r="AD107" s="78">
        <f>+N107/12</f>
        <v>700000</v>
      </c>
      <c r="AE107" s="97">
        <f>+AD107/N107*100</f>
        <v>8.3333333333333321</v>
      </c>
      <c r="AF107" s="98">
        <f t="shared" si="15"/>
        <v>83.333333333333314</v>
      </c>
      <c r="AG107" s="6"/>
      <c r="AH107" s="6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spans="1:59" ht="19.5" customHeight="1" x14ac:dyDescent="0.25">
      <c r="A108" s="1"/>
      <c r="B108" s="174"/>
      <c r="C108" s="175"/>
      <c r="D108" s="176"/>
      <c r="E108" s="177"/>
      <c r="F108" s="177"/>
      <c r="G108" s="177"/>
      <c r="H108" s="182"/>
      <c r="I108" s="162" t="s">
        <v>68</v>
      </c>
      <c r="J108" s="199"/>
      <c r="K108" s="199"/>
      <c r="L108" s="199"/>
      <c r="M108" s="199"/>
      <c r="N108" s="138">
        <f>SUM(N109)</f>
        <v>189600000</v>
      </c>
      <c r="O108" s="139"/>
      <c r="P108" s="139"/>
      <c r="Q108" s="163">
        <f t="shared" si="13"/>
        <v>83.333333333333314</v>
      </c>
      <c r="R108" s="140">
        <f t="shared" si="16"/>
        <v>83.333333333333314</v>
      </c>
      <c r="S108" s="164">
        <f>SUM(S109)</f>
        <v>85608838</v>
      </c>
      <c r="T108" s="179">
        <f t="shared" ref="T108:T109" si="21">21/28*100</f>
        <v>75</v>
      </c>
      <c r="U108" s="163">
        <f t="shared" si="20"/>
        <v>45.15234071729958</v>
      </c>
      <c r="V108" s="138">
        <f>SUM(V109)</f>
        <v>103991162</v>
      </c>
      <c r="W108" s="180"/>
      <c r="X108" s="181"/>
      <c r="Y108" s="166" t="s">
        <v>89</v>
      </c>
      <c r="Z108" s="170" t="s">
        <v>80</v>
      </c>
      <c r="AA108" s="6"/>
      <c r="AB108" s="6"/>
      <c r="AC108" s="6"/>
      <c r="AD108" s="78">
        <f>+N108/12</f>
        <v>15800000</v>
      </c>
      <c r="AE108" s="97">
        <f>+AD108/N108*100</f>
        <v>8.3333333333333321</v>
      </c>
      <c r="AF108" s="98">
        <f t="shared" si="15"/>
        <v>83.333333333333314</v>
      </c>
      <c r="AG108" s="6"/>
      <c r="AH108" s="6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spans="1:59" ht="19.5" customHeight="1" x14ac:dyDescent="0.25">
      <c r="A109" s="1"/>
      <c r="B109" s="174"/>
      <c r="C109" s="175"/>
      <c r="D109" s="176"/>
      <c r="E109" s="177"/>
      <c r="F109" s="177"/>
      <c r="G109" s="177"/>
      <c r="H109" s="182"/>
      <c r="I109" s="198"/>
      <c r="J109" s="162" t="s">
        <v>69</v>
      </c>
      <c r="K109" s="157"/>
      <c r="L109" s="157"/>
      <c r="M109" s="157"/>
      <c r="N109" s="138">
        <f>SUM(N110)</f>
        <v>189600000</v>
      </c>
      <c r="O109" s="139"/>
      <c r="P109" s="139"/>
      <c r="Q109" s="163">
        <f t="shared" si="13"/>
        <v>83.333333333333314</v>
      </c>
      <c r="R109" s="140">
        <f t="shared" si="16"/>
        <v>83.333333333333314</v>
      </c>
      <c r="S109" s="164">
        <f>SUM(S110)</f>
        <v>85608838</v>
      </c>
      <c r="T109" s="179">
        <f t="shared" si="21"/>
        <v>75</v>
      </c>
      <c r="U109" s="163">
        <f t="shared" si="20"/>
        <v>45.15234071729958</v>
      </c>
      <c r="V109" s="138">
        <f>SUM(V110)</f>
        <v>103991162</v>
      </c>
      <c r="W109" s="180"/>
      <c r="X109" s="181"/>
      <c r="Y109" s="166"/>
      <c r="Z109" s="243"/>
      <c r="AA109" s="6"/>
      <c r="AB109" s="6"/>
      <c r="AC109" s="6"/>
      <c r="AD109" s="78">
        <f>+N109/12</f>
        <v>15800000</v>
      </c>
      <c r="AE109" s="97">
        <f>+AD109/N109*100</f>
        <v>8.3333333333333321</v>
      </c>
      <c r="AF109" s="98">
        <f t="shared" si="15"/>
        <v>83.333333333333314</v>
      </c>
      <c r="AG109" s="6"/>
      <c r="AH109" s="6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spans="1:59" ht="30.6" customHeight="1" thickBot="1" x14ac:dyDescent="0.3">
      <c r="A110" s="1"/>
      <c r="B110" s="200"/>
      <c r="C110" s="201"/>
      <c r="D110" s="202"/>
      <c r="E110" s="203"/>
      <c r="F110" s="203"/>
      <c r="G110" s="203"/>
      <c r="H110" s="244"/>
      <c r="I110" s="204"/>
      <c r="J110" s="205"/>
      <c r="K110" s="206" t="s">
        <v>70</v>
      </c>
      <c r="L110" s="207"/>
      <c r="M110" s="207"/>
      <c r="N110" s="209">
        <v>189600000</v>
      </c>
      <c r="O110" s="210"/>
      <c r="P110" s="210"/>
      <c r="Q110" s="163">
        <f t="shared" si="13"/>
        <v>83.333333333333314</v>
      </c>
      <c r="R110" s="212">
        <f t="shared" si="16"/>
        <v>83.333333333333314</v>
      </c>
      <c r="S110" s="213">
        <v>85608838</v>
      </c>
      <c r="T110" s="179">
        <f>21/28*100</f>
        <v>75</v>
      </c>
      <c r="U110" s="163">
        <f t="shared" si="20"/>
        <v>45.15234071729958</v>
      </c>
      <c r="V110" s="168">
        <f t="shared" ref="V110:V119" si="22">+N110-S110</f>
        <v>103991162</v>
      </c>
      <c r="W110" s="216"/>
      <c r="X110" s="217"/>
      <c r="Y110" s="187"/>
      <c r="Z110" s="245"/>
      <c r="AA110" s="6"/>
      <c r="AB110" s="3"/>
      <c r="AC110" s="6"/>
      <c r="AD110" s="78">
        <f>+N110/12</f>
        <v>15800000</v>
      </c>
      <c r="AE110" s="97">
        <f>+AD110/N110*100</f>
        <v>8.3333333333333321</v>
      </c>
      <c r="AF110" s="98">
        <f t="shared" si="15"/>
        <v>83.333333333333314</v>
      </c>
      <c r="AG110" s="6"/>
      <c r="AH110" s="6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ht="30" customHeight="1" thickBot="1" x14ac:dyDescent="0.3">
      <c r="A111" s="80"/>
      <c r="B111" s="99" t="s">
        <v>22</v>
      </c>
      <c r="C111" s="100"/>
      <c r="D111" s="101"/>
      <c r="E111" s="102" t="s">
        <v>90</v>
      </c>
      <c r="F111" s="84"/>
      <c r="G111" s="84"/>
      <c r="H111" s="84"/>
      <c r="I111" s="84"/>
      <c r="J111" s="84"/>
      <c r="K111" s="84"/>
      <c r="L111" s="84"/>
      <c r="M111" s="85"/>
      <c r="N111" s="86">
        <f>+N112+N127+N161</f>
        <v>477911672</v>
      </c>
      <c r="O111" s="103"/>
      <c r="P111" s="103"/>
      <c r="Q111" s="90">
        <f t="shared" si="13"/>
        <v>83.333333333333314</v>
      </c>
      <c r="R111" s="88">
        <f t="shared" si="16"/>
        <v>83.333333333333314</v>
      </c>
      <c r="S111" s="86">
        <f>+S112+S127+S161</f>
        <v>134136579</v>
      </c>
      <c r="T111" s="88">
        <f>AVERAGE(T112+T127+T161)/3</f>
        <v>52.011845111334367</v>
      </c>
      <c r="U111" s="114">
        <f t="shared" si="20"/>
        <v>28.067232264626508</v>
      </c>
      <c r="V111" s="91">
        <f t="shared" si="22"/>
        <v>343775093</v>
      </c>
      <c r="W111" s="92" t="s">
        <v>21</v>
      </c>
      <c r="X111" s="93"/>
      <c r="Y111" s="106"/>
      <c r="Z111" s="95"/>
      <c r="AA111" s="96"/>
      <c r="AB111" s="96"/>
      <c r="AC111" s="96"/>
      <c r="AD111" s="78">
        <f>+N111/12</f>
        <v>39825972.666666664</v>
      </c>
      <c r="AE111" s="97">
        <f>+AD111/N111*100</f>
        <v>8.3333333333333321</v>
      </c>
      <c r="AF111" s="98">
        <f t="shared" si="15"/>
        <v>83.333333333333314</v>
      </c>
      <c r="AG111" s="96"/>
      <c r="AH111" s="96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</row>
    <row r="112" spans="1:59" ht="19.5" customHeight="1" thickBot="1" x14ac:dyDescent="0.3">
      <c r="A112" s="80"/>
      <c r="B112" s="107" t="s">
        <v>24</v>
      </c>
      <c r="C112" s="108"/>
      <c r="D112" s="109"/>
      <c r="E112" s="109"/>
      <c r="F112" s="110" t="s">
        <v>91</v>
      </c>
      <c r="G112" s="111"/>
      <c r="H112" s="111"/>
      <c r="I112" s="111"/>
      <c r="J112" s="111"/>
      <c r="K112" s="111"/>
      <c r="L112" s="111"/>
      <c r="M112" s="112"/>
      <c r="N112" s="86">
        <f>SUM(N119)</f>
        <v>25500000</v>
      </c>
      <c r="O112" s="113"/>
      <c r="P112" s="113"/>
      <c r="Q112" s="114">
        <f t="shared" si="13"/>
        <v>83.333333333333314</v>
      </c>
      <c r="R112" s="115">
        <f t="shared" si="16"/>
        <v>83.333333333333314</v>
      </c>
      <c r="S112" s="86">
        <f>SUM(S119)</f>
        <v>24497000</v>
      </c>
      <c r="T112" s="88">
        <f>T119</f>
        <v>100</v>
      </c>
      <c r="U112" s="90">
        <f t="shared" si="20"/>
        <v>96.066666666666663</v>
      </c>
      <c r="V112" s="91">
        <f t="shared" si="22"/>
        <v>1003000</v>
      </c>
      <c r="W112" s="92" t="s">
        <v>21</v>
      </c>
      <c r="X112" s="93" t="s">
        <v>92</v>
      </c>
      <c r="Y112" s="116"/>
      <c r="Z112" s="117"/>
      <c r="AA112" s="96"/>
      <c r="AB112" s="96"/>
      <c r="AC112" s="96"/>
      <c r="AD112" s="78">
        <f>+N112/12</f>
        <v>2125000</v>
      </c>
      <c r="AE112" s="97">
        <f>+AD112/N112*100</f>
        <v>8.3333333333333321</v>
      </c>
      <c r="AF112" s="98">
        <f t="shared" si="15"/>
        <v>83.333333333333314</v>
      </c>
      <c r="AG112" s="96"/>
      <c r="AH112" s="96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</row>
    <row r="113" spans="1:59" ht="19.5" hidden="1" customHeight="1" thickBot="1" x14ac:dyDescent="0.3">
      <c r="A113" s="80"/>
      <c r="B113" s="118"/>
      <c r="C113" s="119"/>
      <c r="D113" s="120"/>
      <c r="E113" s="121"/>
      <c r="F113" s="121"/>
      <c r="G113" s="121"/>
      <c r="H113" s="121"/>
      <c r="I113" s="121"/>
      <c r="J113" s="121"/>
      <c r="K113" s="121"/>
      <c r="L113" s="121"/>
      <c r="M113" s="121" t="s">
        <v>27</v>
      </c>
      <c r="N113" s="122"/>
      <c r="O113" s="123"/>
      <c r="P113" s="123"/>
      <c r="Q113" s="124" t="e">
        <f t="shared" si="13"/>
        <v>#DIV/0!</v>
      </c>
      <c r="R113" s="124" t="e">
        <f t="shared" si="16"/>
        <v>#DIV/0!</v>
      </c>
      <c r="S113" s="122"/>
      <c r="T113" s="88" t="e">
        <f t="shared" si="17"/>
        <v>#DIV/0!</v>
      </c>
      <c r="U113" s="124"/>
      <c r="V113" s="91">
        <f t="shared" si="22"/>
        <v>0</v>
      </c>
      <c r="W113" s="126"/>
      <c r="X113" s="127"/>
      <c r="Y113" s="128"/>
      <c r="Z113" s="129"/>
      <c r="AA113" s="96"/>
      <c r="AB113" s="96"/>
      <c r="AC113" s="96"/>
      <c r="AD113" s="78">
        <f>+N113/12</f>
        <v>0</v>
      </c>
      <c r="AE113" s="97" t="e">
        <f>+AD113/N113*100</f>
        <v>#DIV/0!</v>
      </c>
      <c r="AF113" s="98" t="e">
        <f t="shared" si="15"/>
        <v>#DIV/0!</v>
      </c>
      <c r="AG113" s="96"/>
      <c r="AH113" s="96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</row>
    <row r="114" spans="1:59" ht="19.5" hidden="1" customHeight="1" thickBot="1" x14ac:dyDescent="0.3">
      <c r="A114" s="80"/>
      <c r="B114" s="118">
        <v>1</v>
      </c>
      <c r="C114" s="119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 t="s">
        <v>28</v>
      </c>
      <c r="N114" s="122"/>
      <c r="O114" s="130"/>
      <c r="P114" s="130"/>
      <c r="Q114" s="131" t="e">
        <f t="shared" si="13"/>
        <v>#DIV/0!</v>
      </c>
      <c r="R114" s="131" t="e">
        <f t="shared" si="16"/>
        <v>#DIV/0!</v>
      </c>
      <c r="S114" s="122"/>
      <c r="T114" s="88" t="e">
        <f t="shared" si="17"/>
        <v>#DIV/0!</v>
      </c>
      <c r="U114" s="131"/>
      <c r="V114" s="91">
        <f t="shared" si="22"/>
        <v>0</v>
      </c>
      <c r="W114" s="133"/>
      <c r="X114" s="134" t="s">
        <v>29</v>
      </c>
      <c r="Y114" s="135"/>
      <c r="Z114" s="129"/>
      <c r="AA114" s="96"/>
      <c r="AB114" s="96"/>
      <c r="AC114" s="96"/>
      <c r="AD114" s="78">
        <f>+N114/12</f>
        <v>0</v>
      </c>
      <c r="AE114" s="97" t="e">
        <f>+AD114/N114*100</f>
        <v>#DIV/0!</v>
      </c>
      <c r="AF114" s="98" t="e">
        <f t="shared" si="15"/>
        <v>#DIV/0!</v>
      </c>
      <c r="AG114" s="96"/>
      <c r="AH114" s="96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</row>
    <row r="115" spans="1:59" ht="19.5" hidden="1" customHeight="1" thickBot="1" x14ac:dyDescent="0.3">
      <c r="A115" s="1"/>
      <c r="B115" s="136"/>
      <c r="C115" s="137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 t="s">
        <v>30</v>
      </c>
      <c r="N115" s="138"/>
      <c r="O115" s="139"/>
      <c r="P115" s="139"/>
      <c r="Q115" s="140" t="e">
        <f t="shared" si="13"/>
        <v>#DIV/0!</v>
      </c>
      <c r="R115" s="140" t="e">
        <f t="shared" si="16"/>
        <v>#DIV/0!</v>
      </c>
      <c r="S115" s="138"/>
      <c r="T115" s="88" t="e">
        <f t="shared" si="17"/>
        <v>#DIV/0!</v>
      </c>
      <c r="U115" s="163"/>
      <c r="V115" s="91">
        <f t="shared" si="22"/>
        <v>0</v>
      </c>
      <c r="W115" s="142" t="s">
        <v>31</v>
      </c>
      <c r="X115" s="143" t="s">
        <v>32</v>
      </c>
      <c r="Y115" s="144"/>
      <c r="Z115" s="145"/>
      <c r="AA115" s="6"/>
      <c r="AB115" s="6"/>
      <c r="AC115" s="6"/>
      <c r="AD115" s="78">
        <f>+N115/12</f>
        <v>0</v>
      </c>
      <c r="AE115" s="97" t="e">
        <f>+AD115/N115*100</f>
        <v>#DIV/0!</v>
      </c>
      <c r="AF115" s="98" t="e">
        <f t="shared" si="15"/>
        <v>#DIV/0!</v>
      </c>
      <c r="AG115" s="6"/>
      <c r="AH115" s="6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spans="1:59" ht="19.5" hidden="1" customHeight="1" thickBot="1" x14ac:dyDescent="0.3">
      <c r="A116" s="1"/>
      <c r="B116" s="136"/>
      <c r="C116" s="137"/>
      <c r="D116" s="120"/>
      <c r="E116" s="121"/>
      <c r="F116" s="121"/>
      <c r="G116" s="121"/>
      <c r="H116" s="121"/>
      <c r="I116" s="121"/>
      <c r="J116" s="121"/>
      <c r="K116" s="121"/>
      <c r="L116" s="121"/>
      <c r="M116" s="121" t="s">
        <v>33</v>
      </c>
      <c r="N116" s="138"/>
      <c r="O116" s="139"/>
      <c r="P116" s="139"/>
      <c r="Q116" s="140" t="e">
        <f t="shared" si="13"/>
        <v>#DIV/0!</v>
      </c>
      <c r="R116" s="140" t="e">
        <f t="shared" si="16"/>
        <v>#DIV/0!</v>
      </c>
      <c r="S116" s="138"/>
      <c r="T116" s="88" t="e">
        <f t="shared" si="17"/>
        <v>#DIV/0!</v>
      </c>
      <c r="U116" s="163"/>
      <c r="V116" s="91">
        <f t="shared" si="22"/>
        <v>0</v>
      </c>
      <c r="W116" s="142" t="s">
        <v>31</v>
      </c>
      <c r="X116" s="143" t="s">
        <v>26</v>
      </c>
      <c r="Y116" s="144"/>
      <c r="Z116" s="145"/>
      <c r="AA116" s="6"/>
      <c r="AB116" s="6"/>
      <c r="AC116" s="6"/>
      <c r="AD116" s="78">
        <f>+N116/12</f>
        <v>0</v>
      </c>
      <c r="AE116" s="97" t="e">
        <f>+AD116/N116*100</f>
        <v>#DIV/0!</v>
      </c>
      <c r="AF116" s="98" t="e">
        <f t="shared" si="15"/>
        <v>#DIV/0!</v>
      </c>
      <c r="AG116" s="6"/>
      <c r="AH116" s="6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 spans="1:59" ht="19.5" hidden="1" customHeight="1" thickBot="1" x14ac:dyDescent="0.3">
      <c r="A117" s="1"/>
      <c r="B117" s="136"/>
      <c r="C117" s="146"/>
      <c r="D117" s="120"/>
      <c r="E117" s="121"/>
      <c r="F117" s="121"/>
      <c r="G117" s="121"/>
      <c r="H117" s="121"/>
      <c r="I117" s="121"/>
      <c r="J117" s="121"/>
      <c r="K117" s="121"/>
      <c r="L117" s="121"/>
      <c r="M117" s="121" t="s">
        <v>34</v>
      </c>
      <c r="N117" s="138"/>
      <c r="O117" s="139"/>
      <c r="P117" s="139"/>
      <c r="Q117" s="140" t="e">
        <f t="shared" si="13"/>
        <v>#DIV/0!</v>
      </c>
      <c r="R117" s="140" t="e">
        <f t="shared" si="16"/>
        <v>#DIV/0!</v>
      </c>
      <c r="S117" s="138"/>
      <c r="T117" s="88" t="e">
        <f t="shared" si="17"/>
        <v>#DIV/0!</v>
      </c>
      <c r="U117" s="163"/>
      <c r="V117" s="91">
        <f t="shared" si="22"/>
        <v>0</v>
      </c>
      <c r="W117" s="142" t="s">
        <v>31</v>
      </c>
      <c r="X117" s="143" t="s">
        <v>35</v>
      </c>
      <c r="Y117" s="144"/>
      <c r="Z117" s="145"/>
      <c r="AA117" s="6"/>
      <c r="AB117" s="6"/>
      <c r="AC117" s="6"/>
      <c r="AD117" s="78">
        <f>+N117/12</f>
        <v>0</v>
      </c>
      <c r="AE117" s="97" t="e">
        <f>+AD117/N117*100</f>
        <v>#DIV/0!</v>
      </c>
      <c r="AF117" s="98" t="e">
        <f t="shared" si="15"/>
        <v>#DIV/0!</v>
      </c>
      <c r="AG117" s="6"/>
      <c r="AH117" s="6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spans="1:59" ht="19.5" hidden="1" customHeight="1" thickBot="1" x14ac:dyDescent="0.3">
      <c r="A118" s="1"/>
      <c r="B118" s="136"/>
      <c r="C118" s="146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 t="s">
        <v>36</v>
      </c>
      <c r="N118" s="138"/>
      <c r="O118" s="139"/>
      <c r="P118" s="139"/>
      <c r="Q118" s="140" t="e">
        <f t="shared" si="13"/>
        <v>#DIV/0!</v>
      </c>
      <c r="R118" s="140" t="e">
        <f t="shared" si="16"/>
        <v>#DIV/0!</v>
      </c>
      <c r="S118" s="138"/>
      <c r="T118" s="88" t="e">
        <f t="shared" si="17"/>
        <v>#DIV/0!</v>
      </c>
      <c r="U118" s="163"/>
      <c r="V118" s="91">
        <f t="shared" si="22"/>
        <v>0</v>
      </c>
      <c r="W118" s="142"/>
      <c r="X118" s="147"/>
      <c r="Y118" s="144"/>
      <c r="Z118" s="145"/>
      <c r="AA118" s="6"/>
      <c r="AB118" s="6"/>
      <c r="AC118" s="6"/>
      <c r="AD118" s="78">
        <f>+N118/12</f>
        <v>0</v>
      </c>
      <c r="AE118" s="97" t="e">
        <f>+AD118/N118*100</f>
        <v>#DIV/0!</v>
      </c>
      <c r="AF118" s="98" t="e">
        <f t="shared" si="15"/>
        <v>#DIV/0!</v>
      </c>
      <c r="AG118" s="6"/>
      <c r="AH118" s="6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spans="1:59" ht="19.5" customHeight="1" thickBot="1" x14ac:dyDescent="0.3">
      <c r="A119" s="80"/>
      <c r="B119" s="99">
        <v>2</v>
      </c>
      <c r="C119" s="148"/>
      <c r="D119" s="149"/>
      <c r="E119" s="101"/>
      <c r="F119" s="101"/>
      <c r="G119" s="102" t="s">
        <v>81</v>
      </c>
      <c r="H119" s="84"/>
      <c r="I119" s="84"/>
      <c r="J119" s="84"/>
      <c r="K119" s="84"/>
      <c r="L119" s="84"/>
      <c r="M119" s="85"/>
      <c r="N119" s="86">
        <f>+N120</f>
        <v>25500000</v>
      </c>
      <c r="O119" s="87"/>
      <c r="P119" s="87"/>
      <c r="Q119" s="90">
        <f t="shared" si="13"/>
        <v>83.333333333333314</v>
      </c>
      <c r="R119" s="90">
        <f t="shared" si="16"/>
        <v>83.333333333333314</v>
      </c>
      <c r="S119" s="86">
        <f>+S120</f>
        <v>24497000</v>
      </c>
      <c r="T119" s="88">
        <f>T120</f>
        <v>100</v>
      </c>
      <c r="U119" s="90">
        <f t="shared" ref="U119:U127" si="23">+S119/N119*100</f>
        <v>96.066666666666663</v>
      </c>
      <c r="V119" s="91">
        <f t="shared" si="22"/>
        <v>1003000</v>
      </c>
      <c r="W119" s="150"/>
      <c r="X119" s="151"/>
      <c r="Y119" s="106"/>
      <c r="Z119" s="95"/>
      <c r="AA119" s="96"/>
      <c r="AB119" s="96"/>
      <c r="AC119" s="96"/>
      <c r="AD119" s="78">
        <f>+N119/12</f>
        <v>2125000</v>
      </c>
      <c r="AE119" s="97">
        <f>+AD119/N119*100</f>
        <v>8.3333333333333321</v>
      </c>
      <c r="AF119" s="98">
        <f t="shared" si="15"/>
        <v>83.333333333333314</v>
      </c>
      <c r="AG119" s="96"/>
      <c r="AH119" s="96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</row>
    <row r="120" spans="1:59" ht="19.5" customHeight="1" x14ac:dyDescent="0.25">
      <c r="A120" s="1"/>
      <c r="B120" s="246"/>
      <c r="C120" s="247"/>
      <c r="D120" s="248"/>
      <c r="E120" s="249"/>
      <c r="F120" s="249"/>
      <c r="G120" s="233"/>
      <c r="H120" s="110" t="s">
        <v>82</v>
      </c>
      <c r="I120" s="234"/>
      <c r="J120" s="234"/>
      <c r="K120" s="234"/>
      <c r="L120" s="234"/>
      <c r="M120" s="235"/>
      <c r="N120" s="192">
        <f>SUM(N121)</f>
        <v>25500000</v>
      </c>
      <c r="O120" s="250"/>
      <c r="P120" s="250"/>
      <c r="Q120" s="115">
        <f t="shared" si="13"/>
        <v>83.333333333333314</v>
      </c>
      <c r="R120" s="251">
        <f t="shared" si="16"/>
        <v>83.333333333333314</v>
      </c>
      <c r="S120" s="192">
        <f>SUM(S121)</f>
        <v>24497000</v>
      </c>
      <c r="T120" s="184">
        <f>T121</f>
        <v>100</v>
      </c>
      <c r="U120" s="131">
        <f t="shared" si="23"/>
        <v>96.066666666666663</v>
      </c>
      <c r="V120" s="192">
        <f>SUM(V121)</f>
        <v>1003000</v>
      </c>
      <c r="W120" s="252"/>
      <c r="X120" s="253"/>
      <c r="Y120" s="185" t="s">
        <v>41</v>
      </c>
      <c r="Z120" s="254"/>
      <c r="AA120" s="6"/>
      <c r="AB120" s="6"/>
      <c r="AC120" s="6"/>
      <c r="AD120" s="78">
        <f>+N120/12</f>
        <v>2125000</v>
      </c>
      <c r="AE120" s="97">
        <f>+AD120/N120*100</f>
        <v>8.3333333333333321</v>
      </c>
      <c r="AF120" s="98">
        <f t="shared" si="15"/>
        <v>83.333333333333314</v>
      </c>
      <c r="AG120" s="6"/>
      <c r="AH120" s="6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spans="1:59" ht="19.5" customHeight="1" x14ac:dyDescent="0.25">
      <c r="A121" s="1"/>
      <c r="B121" s="174"/>
      <c r="C121" s="175"/>
      <c r="D121" s="176"/>
      <c r="E121" s="177"/>
      <c r="F121" s="177"/>
      <c r="G121" s="238"/>
      <c r="H121" s="238"/>
      <c r="I121" s="162" t="s">
        <v>83</v>
      </c>
      <c r="J121" s="157"/>
      <c r="K121" s="157"/>
      <c r="L121" s="157"/>
      <c r="M121" s="158"/>
      <c r="N121" s="138">
        <f>SUM(N122)</f>
        <v>25500000</v>
      </c>
      <c r="O121" s="139"/>
      <c r="P121" s="139"/>
      <c r="Q121" s="163">
        <f t="shared" si="13"/>
        <v>83.333333333333314</v>
      </c>
      <c r="R121" s="140">
        <f t="shared" si="16"/>
        <v>83.333333333333314</v>
      </c>
      <c r="S121" s="138">
        <f>SUM(S122)</f>
        <v>24497000</v>
      </c>
      <c r="T121" s="179">
        <f>T122</f>
        <v>100</v>
      </c>
      <c r="U121" s="163">
        <f t="shared" si="23"/>
        <v>96.066666666666663</v>
      </c>
      <c r="V121" s="138">
        <f>SUM(V122)</f>
        <v>1003000</v>
      </c>
      <c r="W121" s="180"/>
      <c r="X121" s="181"/>
      <c r="Y121" s="166"/>
      <c r="Z121" s="145"/>
      <c r="AA121" s="6"/>
      <c r="AB121" s="6"/>
      <c r="AC121" s="6"/>
      <c r="AD121" s="78">
        <f>+N121/12</f>
        <v>2125000</v>
      </c>
      <c r="AE121" s="97">
        <f>+AD121/N121*100</f>
        <v>8.3333333333333321</v>
      </c>
      <c r="AF121" s="98">
        <f t="shared" si="15"/>
        <v>83.333333333333314</v>
      </c>
      <c r="AG121" s="6"/>
      <c r="AH121" s="6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 spans="1:59" ht="19.5" customHeight="1" x14ac:dyDescent="0.25">
      <c r="A122" s="1"/>
      <c r="B122" s="174"/>
      <c r="C122" s="175"/>
      <c r="D122" s="176"/>
      <c r="E122" s="177"/>
      <c r="F122" s="177"/>
      <c r="G122" s="238"/>
      <c r="H122" s="238"/>
      <c r="I122" s="238"/>
      <c r="J122" s="162" t="s">
        <v>84</v>
      </c>
      <c r="K122" s="157"/>
      <c r="L122" s="157"/>
      <c r="M122" s="158"/>
      <c r="N122" s="138">
        <f>SUM(N123)</f>
        <v>25500000</v>
      </c>
      <c r="O122" s="139"/>
      <c r="P122" s="139"/>
      <c r="Q122" s="163">
        <f t="shared" si="13"/>
        <v>83.333333333333314</v>
      </c>
      <c r="R122" s="140">
        <f t="shared" si="16"/>
        <v>83.333333333333314</v>
      </c>
      <c r="S122" s="138">
        <f>SUM(S123)</f>
        <v>24497000</v>
      </c>
      <c r="T122" s="179">
        <f>T123</f>
        <v>100</v>
      </c>
      <c r="U122" s="163">
        <f t="shared" si="23"/>
        <v>96.066666666666663</v>
      </c>
      <c r="V122" s="138">
        <f>SUM(V123)</f>
        <v>1003000</v>
      </c>
      <c r="W122" s="180"/>
      <c r="X122" s="181"/>
      <c r="Y122" s="166"/>
      <c r="Z122" s="145"/>
      <c r="AA122" s="6"/>
      <c r="AB122" s="6"/>
      <c r="AC122" s="6"/>
      <c r="AD122" s="78">
        <f>+N122/12</f>
        <v>2125000</v>
      </c>
      <c r="AE122" s="97">
        <f>+AD122/N122*100</f>
        <v>8.3333333333333321</v>
      </c>
      <c r="AF122" s="98">
        <f t="shared" si="15"/>
        <v>83.333333333333314</v>
      </c>
      <c r="AG122" s="6"/>
      <c r="AH122" s="6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spans="1:59" ht="19.5" customHeight="1" x14ac:dyDescent="0.25">
      <c r="A123" s="1"/>
      <c r="B123" s="174"/>
      <c r="C123" s="175"/>
      <c r="D123" s="176"/>
      <c r="E123" s="177"/>
      <c r="F123" s="177"/>
      <c r="G123" s="177"/>
      <c r="H123" s="177"/>
      <c r="I123" s="177"/>
      <c r="J123" s="177"/>
      <c r="K123" s="162" t="s">
        <v>93</v>
      </c>
      <c r="L123" s="157"/>
      <c r="M123" s="158"/>
      <c r="N123" s="138">
        <f>N124</f>
        <v>25500000</v>
      </c>
      <c r="O123" s="139"/>
      <c r="P123" s="139"/>
      <c r="Q123" s="163">
        <f t="shared" si="13"/>
        <v>83.333333333333314</v>
      </c>
      <c r="R123" s="140">
        <f t="shared" si="16"/>
        <v>83.333333333333314</v>
      </c>
      <c r="S123" s="138">
        <f>S124</f>
        <v>24497000</v>
      </c>
      <c r="T123" s="179">
        <f>T124</f>
        <v>100</v>
      </c>
      <c r="U123" s="163">
        <f t="shared" si="23"/>
        <v>96.066666666666663</v>
      </c>
      <c r="V123" s="138">
        <f>V124</f>
        <v>1003000</v>
      </c>
      <c r="W123" s="180"/>
      <c r="X123" s="181"/>
      <c r="Y123" s="166"/>
      <c r="Z123" s="145"/>
      <c r="AA123" s="6"/>
      <c r="AB123" s="6"/>
      <c r="AC123" s="6"/>
      <c r="AD123" s="78">
        <f>+N123/12</f>
        <v>2125000</v>
      </c>
      <c r="AE123" s="97">
        <f>+AD123/N123*100</f>
        <v>8.3333333333333321</v>
      </c>
      <c r="AF123" s="98">
        <f t="shared" si="15"/>
        <v>83.333333333333314</v>
      </c>
      <c r="AG123" s="6"/>
      <c r="AH123" s="6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spans="1:59" ht="19.5" customHeight="1" x14ac:dyDescent="0.25">
      <c r="A124" s="1"/>
      <c r="B124" s="174"/>
      <c r="C124" s="175"/>
      <c r="D124" s="176"/>
      <c r="E124" s="177"/>
      <c r="F124" s="177"/>
      <c r="G124" s="177"/>
      <c r="H124" s="177"/>
      <c r="I124" s="177"/>
      <c r="J124" s="177"/>
      <c r="K124" s="120"/>
      <c r="L124" s="162" t="s">
        <v>94</v>
      </c>
      <c r="M124" s="158"/>
      <c r="N124" s="138">
        <f>SUM(N125:N126)</f>
        <v>25500000</v>
      </c>
      <c r="O124" s="139"/>
      <c r="P124" s="139"/>
      <c r="Q124" s="163">
        <f t="shared" si="13"/>
        <v>83.333333333333314</v>
      </c>
      <c r="R124" s="140">
        <f t="shared" si="16"/>
        <v>83.333333333333314</v>
      </c>
      <c r="S124" s="178">
        <f>SUM(S125:S126)</f>
        <v>24497000</v>
      </c>
      <c r="T124" s="179">
        <f>AVERAGE(T125:T126)</f>
        <v>100</v>
      </c>
      <c r="U124" s="163">
        <f t="shared" si="23"/>
        <v>96.066666666666663</v>
      </c>
      <c r="V124" s="138">
        <f>SUM(V125:V126)</f>
        <v>1003000</v>
      </c>
      <c r="W124" s="180"/>
      <c r="X124" s="181"/>
      <c r="Y124" s="166"/>
      <c r="Z124" s="145"/>
      <c r="AA124" s="6"/>
      <c r="AB124" s="6"/>
      <c r="AC124" s="6"/>
      <c r="AD124" s="78">
        <f>+N124/12</f>
        <v>2125000</v>
      </c>
      <c r="AE124" s="97">
        <f>+AD124/N124*100</f>
        <v>8.3333333333333321</v>
      </c>
      <c r="AF124" s="98">
        <f t="shared" si="15"/>
        <v>83.333333333333314</v>
      </c>
      <c r="AG124" s="6"/>
      <c r="AH124" s="6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spans="1:59" ht="36" customHeight="1" x14ac:dyDescent="0.25">
      <c r="A125" s="1"/>
      <c r="B125" s="174"/>
      <c r="C125" s="175"/>
      <c r="D125" s="176"/>
      <c r="E125" s="177"/>
      <c r="F125" s="177"/>
      <c r="G125" s="177"/>
      <c r="H125" s="177"/>
      <c r="I125" s="177"/>
      <c r="J125" s="177"/>
      <c r="K125" s="120"/>
      <c r="L125" s="120"/>
      <c r="M125" s="255" t="s">
        <v>95</v>
      </c>
      <c r="N125" s="138">
        <v>12000000</v>
      </c>
      <c r="O125" s="139"/>
      <c r="P125" s="139"/>
      <c r="Q125" s="163">
        <f t="shared" si="13"/>
        <v>83.333333333333314</v>
      </c>
      <c r="R125" s="140">
        <f t="shared" si="16"/>
        <v>83.333333333333314</v>
      </c>
      <c r="S125" s="178">
        <v>11187000</v>
      </c>
      <c r="T125" s="179">
        <f>6/6*100</f>
        <v>100</v>
      </c>
      <c r="U125" s="163">
        <f t="shared" si="23"/>
        <v>93.225000000000009</v>
      </c>
      <c r="V125" s="168">
        <f t="shared" ref="V125:V134" si="24">+N125-S125</f>
        <v>813000</v>
      </c>
      <c r="W125" s="180"/>
      <c r="X125" s="181"/>
      <c r="Y125" s="166"/>
      <c r="Z125" s="145"/>
      <c r="AA125" s="6"/>
      <c r="AB125" s="6"/>
      <c r="AC125" s="6"/>
      <c r="AD125" s="78">
        <f>+N125/12</f>
        <v>1000000</v>
      </c>
      <c r="AE125" s="97">
        <f>+AD125/N125*100</f>
        <v>8.3333333333333321</v>
      </c>
      <c r="AF125" s="98">
        <f t="shared" si="15"/>
        <v>83.333333333333314</v>
      </c>
      <c r="AG125" s="6"/>
      <c r="AH125" s="6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 spans="1:59" ht="33.950000000000003" customHeight="1" thickBot="1" x14ac:dyDescent="0.3">
      <c r="A126" s="1"/>
      <c r="B126" s="200"/>
      <c r="C126" s="201"/>
      <c r="D126" s="202"/>
      <c r="E126" s="203"/>
      <c r="F126" s="203"/>
      <c r="G126" s="203"/>
      <c r="H126" s="203"/>
      <c r="I126" s="203"/>
      <c r="J126" s="203"/>
      <c r="K126" s="239"/>
      <c r="L126" s="239"/>
      <c r="M126" s="240" t="s">
        <v>96</v>
      </c>
      <c r="N126" s="209">
        <v>13500000</v>
      </c>
      <c r="O126" s="210"/>
      <c r="P126" s="210"/>
      <c r="Q126" s="163">
        <f t="shared" si="13"/>
        <v>83.333333333333314</v>
      </c>
      <c r="R126" s="212">
        <f t="shared" si="16"/>
        <v>83.333333333333314</v>
      </c>
      <c r="S126" s="213">
        <v>13310000</v>
      </c>
      <c r="T126" s="179">
        <f>1/1*100</f>
        <v>100</v>
      </c>
      <c r="U126" s="163">
        <f t="shared" si="23"/>
        <v>98.592592592592581</v>
      </c>
      <c r="V126" s="168">
        <f t="shared" si="24"/>
        <v>190000</v>
      </c>
      <c r="W126" s="216"/>
      <c r="X126" s="217"/>
      <c r="Y126" s="187"/>
      <c r="Z126" s="241"/>
      <c r="AA126" s="6"/>
      <c r="AB126" s="6"/>
      <c r="AC126" s="6"/>
      <c r="AD126" s="78">
        <f>+N126/12</f>
        <v>1125000</v>
      </c>
      <c r="AE126" s="97">
        <f>+AD126/N126*100</f>
        <v>8.3333333333333321</v>
      </c>
      <c r="AF126" s="98">
        <f t="shared" si="15"/>
        <v>83.333333333333314</v>
      </c>
      <c r="AG126" s="6"/>
      <c r="AH126" s="6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 spans="1:59" ht="19.5" customHeight="1" thickBot="1" x14ac:dyDescent="0.3">
      <c r="A127" s="80"/>
      <c r="B127" s="107" t="s">
        <v>24</v>
      </c>
      <c r="C127" s="108"/>
      <c r="D127" s="109"/>
      <c r="E127" s="109"/>
      <c r="F127" s="110" t="s">
        <v>97</v>
      </c>
      <c r="G127" s="111"/>
      <c r="H127" s="111"/>
      <c r="I127" s="111"/>
      <c r="J127" s="111"/>
      <c r="K127" s="111"/>
      <c r="L127" s="111"/>
      <c r="M127" s="112"/>
      <c r="N127" s="86">
        <f>N134+N144</f>
        <v>240304372</v>
      </c>
      <c r="O127" s="113"/>
      <c r="P127" s="113"/>
      <c r="Q127" s="114">
        <f t="shared" si="13"/>
        <v>83.333333333333314</v>
      </c>
      <c r="R127" s="115">
        <f t="shared" si="16"/>
        <v>83.333333333333314</v>
      </c>
      <c r="S127" s="86">
        <f>S134+S144</f>
        <v>96068879</v>
      </c>
      <c r="T127" s="88">
        <f>AVERAGE(T134+T144)/2</f>
        <v>49.637500000000003</v>
      </c>
      <c r="U127" s="114">
        <f t="shared" si="23"/>
        <v>39.977998818931184</v>
      </c>
      <c r="V127" s="91">
        <f t="shared" si="24"/>
        <v>144235493</v>
      </c>
      <c r="W127" s="92" t="s">
        <v>21</v>
      </c>
      <c r="X127" s="105" t="s">
        <v>98</v>
      </c>
      <c r="Y127" s="116"/>
      <c r="Z127" s="117"/>
      <c r="AA127" s="96"/>
      <c r="AB127" s="96"/>
      <c r="AC127" s="96"/>
      <c r="AD127" s="78">
        <f>+N127/12</f>
        <v>20025364.333333332</v>
      </c>
      <c r="AE127" s="97">
        <f>+AD127/N127*100</f>
        <v>8.3333333333333321</v>
      </c>
      <c r="AF127" s="98">
        <f t="shared" si="15"/>
        <v>83.333333333333314</v>
      </c>
      <c r="AG127" s="96"/>
      <c r="AH127" s="96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</row>
    <row r="128" spans="1:59" ht="19.5" hidden="1" customHeight="1" thickBot="1" x14ac:dyDescent="0.3">
      <c r="A128" s="80"/>
      <c r="B128" s="118"/>
      <c r="C128" s="119"/>
      <c r="D128" s="120"/>
      <c r="E128" s="121"/>
      <c r="F128" s="121"/>
      <c r="G128" s="121"/>
      <c r="H128" s="121"/>
      <c r="I128" s="121"/>
      <c r="J128" s="121"/>
      <c r="K128" s="121"/>
      <c r="L128" s="121"/>
      <c r="M128" s="121" t="s">
        <v>27</v>
      </c>
      <c r="N128" s="122"/>
      <c r="O128" s="123"/>
      <c r="P128" s="123"/>
      <c r="Q128" s="124" t="e">
        <f t="shared" si="13"/>
        <v>#DIV/0!</v>
      </c>
      <c r="R128" s="124" t="e">
        <f t="shared" si="16"/>
        <v>#DIV/0!</v>
      </c>
      <c r="S128" s="122"/>
      <c r="T128" s="88" t="e">
        <f t="shared" si="17"/>
        <v>#DIV/0!</v>
      </c>
      <c r="U128" s="124"/>
      <c r="V128" s="91">
        <f t="shared" si="24"/>
        <v>0</v>
      </c>
      <c r="W128" s="126"/>
      <c r="X128" s="127"/>
      <c r="Y128" s="128"/>
      <c r="Z128" s="129"/>
      <c r="AA128" s="96"/>
      <c r="AB128" s="96"/>
      <c r="AC128" s="96"/>
      <c r="AD128" s="78">
        <f>+N128/12</f>
        <v>0</v>
      </c>
      <c r="AE128" s="97" t="e">
        <f>+AD128/N128*100</f>
        <v>#DIV/0!</v>
      </c>
      <c r="AF128" s="98" t="e">
        <f t="shared" si="15"/>
        <v>#DIV/0!</v>
      </c>
      <c r="AG128" s="96"/>
      <c r="AH128" s="96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</row>
    <row r="129" spans="1:59" ht="19.5" hidden="1" customHeight="1" thickBot="1" x14ac:dyDescent="0.3">
      <c r="A129" s="80"/>
      <c r="B129" s="118">
        <v>1</v>
      </c>
      <c r="C129" s="119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 t="s">
        <v>28</v>
      </c>
      <c r="N129" s="122"/>
      <c r="O129" s="130"/>
      <c r="P129" s="130"/>
      <c r="Q129" s="131" t="e">
        <f t="shared" si="13"/>
        <v>#DIV/0!</v>
      </c>
      <c r="R129" s="131" t="e">
        <f t="shared" si="16"/>
        <v>#DIV/0!</v>
      </c>
      <c r="S129" s="122"/>
      <c r="T129" s="88" t="e">
        <f t="shared" si="17"/>
        <v>#DIV/0!</v>
      </c>
      <c r="U129" s="131"/>
      <c r="V129" s="91">
        <f t="shared" si="24"/>
        <v>0</v>
      </c>
      <c r="W129" s="133"/>
      <c r="X129" s="134" t="s">
        <v>29</v>
      </c>
      <c r="Y129" s="135"/>
      <c r="Z129" s="129"/>
      <c r="AA129" s="96"/>
      <c r="AB129" s="96"/>
      <c r="AC129" s="96"/>
      <c r="AD129" s="78">
        <f>+N129/12</f>
        <v>0</v>
      </c>
      <c r="AE129" s="97" t="e">
        <f>+AD129/N129*100</f>
        <v>#DIV/0!</v>
      </c>
      <c r="AF129" s="98" t="e">
        <f t="shared" si="15"/>
        <v>#DIV/0!</v>
      </c>
      <c r="AG129" s="96"/>
      <c r="AH129" s="96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</row>
    <row r="130" spans="1:59" ht="19.5" hidden="1" customHeight="1" thickBot="1" x14ac:dyDescent="0.3">
      <c r="A130" s="1"/>
      <c r="B130" s="136"/>
      <c r="C130" s="137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 t="s">
        <v>30</v>
      </c>
      <c r="N130" s="138"/>
      <c r="O130" s="139"/>
      <c r="P130" s="139"/>
      <c r="Q130" s="140" t="e">
        <f t="shared" si="13"/>
        <v>#DIV/0!</v>
      </c>
      <c r="R130" s="140" t="e">
        <f t="shared" si="16"/>
        <v>#DIV/0!</v>
      </c>
      <c r="S130" s="138"/>
      <c r="T130" s="88" t="e">
        <f t="shared" si="17"/>
        <v>#DIV/0!</v>
      </c>
      <c r="U130" s="163"/>
      <c r="V130" s="91">
        <f t="shared" si="24"/>
        <v>0</v>
      </c>
      <c r="W130" s="142" t="s">
        <v>31</v>
      </c>
      <c r="X130" s="143" t="s">
        <v>32</v>
      </c>
      <c r="Y130" s="144"/>
      <c r="Z130" s="145"/>
      <c r="AA130" s="6"/>
      <c r="AB130" s="6"/>
      <c r="AC130" s="6"/>
      <c r="AD130" s="78">
        <f>+N130/12</f>
        <v>0</v>
      </c>
      <c r="AE130" s="97" t="e">
        <f>+AD130/N130*100</f>
        <v>#DIV/0!</v>
      </c>
      <c r="AF130" s="98" t="e">
        <f t="shared" si="15"/>
        <v>#DIV/0!</v>
      </c>
      <c r="AG130" s="6"/>
      <c r="AH130" s="6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spans="1:59" ht="19.5" hidden="1" customHeight="1" thickBot="1" x14ac:dyDescent="0.3">
      <c r="A131" s="1"/>
      <c r="B131" s="136"/>
      <c r="C131" s="137"/>
      <c r="D131" s="120"/>
      <c r="E131" s="121"/>
      <c r="F131" s="121"/>
      <c r="G131" s="121"/>
      <c r="H131" s="121"/>
      <c r="I131" s="121"/>
      <c r="J131" s="121"/>
      <c r="K131" s="121"/>
      <c r="L131" s="121"/>
      <c r="M131" s="121" t="s">
        <v>33</v>
      </c>
      <c r="N131" s="138"/>
      <c r="O131" s="139"/>
      <c r="P131" s="139"/>
      <c r="Q131" s="140" t="e">
        <f t="shared" si="13"/>
        <v>#DIV/0!</v>
      </c>
      <c r="R131" s="140" t="e">
        <f t="shared" si="16"/>
        <v>#DIV/0!</v>
      </c>
      <c r="S131" s="138"/>
      <c r="T131" s="88" t="e">
        <f t="shared" si="17"/>
        <v>#DIV/0!</v>
      </c>
      <c r="U131" s="163"/>
      <c r="V131" s="91">
        <f t="shared" si="24"/>
        <v>0</v>
      </c>
      <c r="W131" s="142" t="s">
        <v>31</v>
      </c>
      <c r="X131" s="143" t="s">
        <v>26</v>
      </c>
      <c r="Y131" s="144"/>
      <c r="Z131" s="145"/>
      <c r="AA131" s="6"/>
      <c r="AB131" s="6"/>
      <c r="AC131" s="6"/>
      <c r="AD131" s="78">
        <f>+N131/12</f>
        <v>0</v>
      </c>
      <c r="AE131" s="97" t="e">
        <f>+AD131/N131*100</f>
        <v>#DIV/0!</v>
      </c>
      <c r="AF131" s="98" t="e">
        <f t="shared" si="15"/>
        <v>#DIV/0!</v>
      </c>
      <c r="AG131" s="6"/>
      <c r="AH131" s="6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spans="1:59" ht="19.5" hidden="1" customHeight="1" thickBot="1" x14ac:dyDescent="0.3">
      <c r="A132" s="1"/>
      <c r="B132" s="136"/>
      <c r="C132" s="146"/>
      <c r="D132" s="120"/>
      <c r="E132" s="121"/>
      <c r="F132" s="121"/>
      <c r="G132" s="121"/>
      <c r="H132" s="121"/>
      <c r="I132" s="121"/>
      <c r="J132" s="121"/>
      <c r="K132" s="121"/>
      <c r="L132" s="121"/>
      <c r="M132" s="121" t="s">
        <v>34</v>
      </c>
      <c r="N132" s="138"/>
      <c r="O132" s="139"/>
      <c r="P132" s="139"/>
      <c r="Q132" s="140" t="e">
        <f t="shared" si="13"/>
        <v>#DIV/0!</v>
      </c>
      <c r="R132" s="140" t="e">
        <f t="shared" si="16"/>
        <v>#DIV/0!</v>
      </c>
      <c r="S132" s="138"/>
      <c r="T132" s="88" t="e">
        <f t="shared" si="17"/>
        <v>#DIV/0!</v>
      </c>
      <c r="U132" s="163"/>
      <c r="V132" s="91">
        <f t="shared" si="24"/>
        <v>0</v>
      </c>
      <c r="W132" s="142" t="s">
        <v>31</v>
      </c>
      <c r="X132" s="143" t="s">
        <v>35</v>
      </c>
      <c r="Y132" s="144"/>
      <c r="Z132" s="145"/>
      <c r="AA132" s="6"/>
      <c r="AB132" s="6"/>
      <c r="AC132" s="6"/>
      <c r="AD132" s="78">
        <f>+N132/12</f>
        <v>0</v>
      </c>
      <c r="AE132" s="97" t="e">
        <f>+AD132/N132*100</f>
        <v>#DIV/0!</v>
      </c>
      <c r="AF132" s="98" t="e">
        <f t="shared" si="15"/>
        <v>#DIV/0!</v>
      </c>
      <c r="AG132" s="6"/>
      <c r="AH132" s="6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spans="1:59" ht="19.5" hidden="1" customHeight="1" thickBot="1" x14ac:dyDescent="0.3">
      <c r="A133" s="1"/>
      <c r="B133" s="136"/>
      <c r="C133" s="146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 t="s">
        <v>36</v>
      </c>
      <c r="N133" s="138"/>
      <c r="O133" s="139"/>
      <c r="P133" s="139"/>
      <c r="Q133" s="140" t="e">
        <f t="shared" si="13"/>
        <v>#DIV/0!</v>
      </c>
      <c r="R133" s="140" t="e">
        <f t="shared" si="16"/>
        <v>#DIV/0!</v>
      </c>
      <c r="S133" s="138"/>
      <c r="T133" s="88" t="e">
        <f t="shared" si="17"/>
        <v>#DIV/0!</v>
      </c>
      <c r="U133" s="163"/>
      <c r="V133" s="91">
        <f t="shared" si="24"/>
        <v>0</v>
      </c>
      <c r="W133" s="142"/>
      <c r="X133" s="147"/>
      <c r="Y133" s="144"/>
      <c r="Z133" s="145"/>
      <c r="AA133" s="6"/>
      <c r="AB133" s="6"/>
      <c r="AC133" s="6"/>
      <c r="AD133" s="78">
        <f>+N133/12</f>
        <v>0</v>
      </c>
      <c r="AE133" s="97" t="e">
        <f>+AD133/N133*100</f>
        <v>#DIV/0!</v>
      </c>
      <c r="AF133" s="98" t="e">
        <f t="shared" si="15"/>
        <v>#DIV/0!</v>
      </c>
      <c r="AG133" s="6"/>
      <c r="AH133" s="6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spans="1:59" ht="19.5" customHeight="1" thickBot="1" x14ac:dyDescent="0.3">
      <c r="A134" s="80"/>
      <c r="B134" s="99">
        <v>2</v>
      </c>
      <c r="C134" s="148"/>
      <c r="D134" s="149"/>
      <c r="E134" s="101"/>
      <c r="F134" s="101"/>
      <c r="G134" s="102" t="s">
        <v>37</v>
      </c>
      <c r="H134" s="84"/>
      <c r="I134" s="84"/>
      <c r="J134" s="84"/>
      <c r="K134" s="84"/>
      <c r="L134" s="84"/>
      <c r="M134" s="85"/>
      <c r="N134" s="86">
        <f>+N135+N139</f>
        <v>12000672</v>
      </c>
      <c r="O134" s="87"/>
      <c r="P134" s="87"/>
      <c r="Q134" s="90">
        <f t="shared" si="13"/>
        <v>83.333333333333314</v>
      </c>
      <c r="R134" s="90">
        <f t="shared" si="16"/>
        <v>83.333333333333314</v>
      </c>
      <c r="S134" s="86">
        <f>+S135+S139</f>
        <v>7710000</v>
      </c>
      <c r="T134" s="88">
        <f>AVERAGE(T135+T139)/2</f>
        <v>19.275000000000002</v>
      </c>
      <c r="U134" s="256">
        <f t="shared" ref="U134:U161" si="25">+S134/N134*100</f>
        <v>64.246402201476712</v>
      </c>
      <c r="V134" s="91">
        <f t="shared" si="24"/>
        <v>4290672</v>
      </c>
      <c r="W134" s="150"/>
      <c r="X134" s="151"/>
      <c r="Y134" s="106"/>
      <c r="Z134" s="95"/>
      <c r="AA134" s="96"/>
      <c r="AB134" s="96"/>
      <c r="AC134" s="96"/>
      <c r="AD134" s="78">
        <f>+N134/12</f>
        <v>1000056</v>
      </c>
      <c r="AE134" s="97">
        <f>+AD134/N134*100</f>
        <v>8.3333333333333321</v>
      </c>
      <c r="AF134" s="98">
        <f t="shared" si="15"/>
        <v>83.333333333333314</v>
      </c>
      <c r="AG134" s="96"/>
      <c r="AH134" s="96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</row>
    <row r="135" spans="1:59" ht="19.5" customHeight="1" x14ac:dyDescent="0.25">
      <c r="A135" s="80"/>
      <c r="B135" s="118"/>
      <c r="C135" s="152"/>
      <c r="D135" s="153"/>
      <c r="E135" s="154"/>
      <c r="F135" s="154"/>
      <c r="G135" s="155"/>
      <c r="H135" s="156" t="s">
        <v>38</v>
      </c>
      <c r="I135" s="157"/>
      <c r="J135" s="157"/>
      <c r="K135" s="157"/>
      <c r="L135" s="157"/>
      <c r="M135" s="158"/>
      <c r="N135" s="122">
        <f>SUM(N136)</f>
        <v>1800000</v>
      </c>
      <c r="O135" s="130"/>
      <c r="P135" s="130"/>
      <c r="Q135" s="131">
        <f t="shared" si="13"/>
        <v>83.333333333333314</v>
      </c>
      <c r="R135" s="131">
        <f t="shared" si="16"/>
        <v>83.333333333333314</v>
      </c>
      <c r="S135" s="122">
        <f>SUM(S136)</f>
        <v>0</v>
      </c>
      <c r="T135" s="184">
        <f t="shared" si="17"/>
        <v>0</v>
      </c>
      <c r="U135" s="131">
        <f t="shared" si="25"/>
        <v>0</v>
      </c>
      <c r="V135" s="122">
        <f>SUM(V136)</f>
        <v>1800000</v>
      </c>
      <c r="W135" s="133"/>
      <c r="X135" s="134"/>
      <c r="Y135" s="185"/>
      <c r="Z135" s="186"/>
      <c r="AA135" s="96"/>
      <c r="AB135" s="96"/>
      <c r="AC135" s="96"/>
      <c r="AD135" s="78">
        <f>+N135/12</f>
        <v>150000</v>
      </c>
      <c r="AE135" s="97">
        <f>+AD135/N135*100</f>
        <v>8.3333333333333321</v>
      </c>
      <c r="AF135" s="98">
        <f t="shared" si="15"/>
        <v>83.333333333333314</v>
      </c>
      <c r="AG135" s="96"/>
      <c r="AH135" s="96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</row>
    <row r="136" spans="1:59" ht="19.5" customHeight="1" x14ac:dyDescent="0.25">
      <c r="A136" s="80"/>
      <c r="B136" s="118"/>
      <c r="C136" s="152"/>
      <c r="D136" s="153"/>
      <c r="E136" s="154"/>
      <c r="F136" s="154"/>
      <c r="G136" s="155"/>
      <c r="H136" s="155"/>
      <c r="I136" s="162" t="s">
        <v>39</v>
      </c>
      <c r="J136" s="157"/>
      <c r="K136" s="157"/>
      <c r="L136" s="157"/>
      <c r="M136" s="158"/>
      <c r="N136" s="138">
        <f>N137</f>
        <v>1800000</v>
      </c>
      <c r="O136" s="130"/>
      <c r="P136" s="130"/>
      <c r="Q136" s="163">
        <f t="shared" si="13"/>
        <v>83.333333333333314</v>
      </c>
      <c r="R136" s="163">
        <f t="shared" si="16"/>
        <v>83.333333333333314</v>
      </c>
      <c r="S136" s="138">
        <f>S137</f>
        <v>0</v>
      </c>
      <c r="T136" s="179">
        <f t="shared" si="17"/>
        <v>0</v>
      </c>
      <c r="U136" s="163">
        <f t="shared" si="25"/>
        <v>0</v>
      </c>
      <c r="V136" s="138">
        <f>V137</f>
        <v>1800000</v>
      </c>
      <c r="W136" s="133"/>
      <c r="X136" s="134"/>
      <c r="Y136" s="166"/>
      <c r="Z136" s="170"/>
      <c r="AA136" s="96"/>
      <c r="AB136" s="96"/>
      <c r="AC136" s="96"/>
      <c r="AD136" s="78">
        <f>+N136/12</f>
        <v>150000</v>
      </c>
      <c r="AE136" s="97">
        <f>+AD136/N136*100</f>
        <v>8.3333333333333321</v>
      </c>
      <c r="AF136" s="98">
        <f t="shared" si="15"/>
        <v>83.333333333333314</v>
      </c>
      <c r="AG136" s="96"/>
      <c r="AH136" s="96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</row>
    <row r="137" spans="1:59" ht="19.5" customHeight="1" x14ac:dyDescent="0.25">
      <c r="A137" s="80"/>
      <c r="B137" s="118"/>
      <c r="C137" s="152"/>
      <c r="D137" s="153"/>
      <c r="E137" s="154"/>
      <c r="F137" s="154"/>
      <c r="G137" s="155"/>
      <c r="H137" s="155"/>
      <c r="I137" s="155"/>
      <c r="J137" s="162" t="s">
        <v>40</v>
      </c>
      <c r="K137" s="157"/>
      <c r="L137" s="157"/>
      <c r="M137" s="158"/>
      <c r="N137" s="138">
        <f>SUM(N138:N138)</f>
        <v>1800000</v>
      </c>
      <c r="O137" s="130"/>
      <c r="P137" s="130"/>
      <c r="Q137" s="163">
        <f t="shared" si="13"/>
        <v>83.333333333333314</v>
      </c>
      <c r="R137" s="163">
        <f t="shared" si="16"/>
        <v>83.333333333333314</v>
      </c>
      <c r="S137" s="138">
        <f>SUM(S138:S138)</f>
        <v>0</v>
      </c>
      <c r="T137" s="179">
        <f t="shared" si="17"/>
        <v>0</v>
      </c>
      <c r="U137" s="163">
        <f t="shared" si="25"/>
        <v>0</v>
      </c>
      <c r="V137" s="138">
        <f>SUM(V138:V138)</f>
        <v>1800000</v>
      </c>
      <c r="W137" s="133"/>
      <c r="X137" s="134"/>
      <c r="Y137" s="166"/>
      <c r="Z137" s="170"/>
      <c r="AA137" s="96"/>
      <c r="AB137" s="96"/>
      <c r="AC137" s="96"/>
      <c r="AD137" s="78">
        <f>+N137/12</f>
        <v>150000</v>
      </c>
      <c r="AE137" s="97">
        <f>+AD137/N137*100</f>
        <v>8.3333333333333321</v>
      </c>
      <c r="AF137" s="98">
        <f t="shared" si="15"/>
        <v>83.333333333333314</v>
      </c>
      <c r="AG137" s="96"/>
      <c r="AH137" s="96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</row>
    <row r="138" spans="1:59" ht="19.5" customHeight="1" x14ac:dyDescent="0.25">
      <c r="A138" s="80"/>
      <c r="B138" s="118"/>
      <c r="C138" s="152"/>
      <c r="D138" s="153"/>
      <c r="E138" s="154"/>
      <c r="F138" s="154"/>
      <c r="G138" s="155"/>
      <c r="H138" s="155"/>
      <c r="I138" s="155"/>
      <c r="J138" s="120"/>
      <c r="K138" s="162" t="s">
        <v>43</v>
      </c>
      <c r="L138" s="157"/>
      <c r="M138" s="158"/>
      <c r="N138" s="167">
        <v>1800000</v>
      </c>
      <c r="O138" s="130"/>
      <c r="P138" s="130"/>
      <c r="Q138" s="163">
        <f t="shared" si="13"/>
        <v>83.333333333333314</v>
      </c>
      <c r="R138" s="163">
        <f t="shared" si="16"/>
        <v>83.333333333333314</v>
      </c>
      <c r="S138" s="178">
        <v>0</v>
      </c>
      <c r="T138" s="179">
        <f t="shared" si="17"/>
        <v>0</v>
      </c>
      <c r="U138" s="163">
        <f t="shared" si="25"/>
        <v>0</v>
      </c>
      <c r="V138" s="168">
        <f>+N138-S138</f>
        <v>1800000</v>
      </c>
      <c r="W138" s="133"/>
      <c r="X138" s="134"/>
      <c r="Y138" s="166"/>
      <c r="Z138" s="170"/>
      <c r="AA138" s="96"/>
      <c r="AB138" s="96"/>
      <c r="AC138" s="96"/>
      <c r="AD138" s="78">
        <f>+N138/12</f>
        <v>150000</v>
      </c>
      <c r="AE138" s="97">
        <f>+AD138/N138*100</f>
        <v>8.3333333333333321</v>
      </c>
      <c r="AF138" s="98">
        <f t="shared" si="15"/>
        <v>83.333333333333314</v>
      </c>
      <c r="AG138" s="96"/>
      <c r="AH138" s="96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</row>
    <row r="139" spans="1:59" ht="19.5" customHeight="1" x14ac:dyDescent="0.25">
      <c r="A139" s="80"/>
      <c r="B139" s="118"/>
      <c r="C139" s="152"/>
      <c r="D139" s="153"/>
      <c r="E139" s="154"/>
      <c r="F139" s="154"/>
      <c r="G139" s="121"/>
      <c r="H139" s="156" t="s">
        <v>46</v>
      </c>
      <c r="I139" s="157"/>
      <c r="J139" s="157"/>
      <c r="K139" s="157"/>
      <c r="L139" s="157"/>
      <c r="M139" s="158"/>
      <c r="N139" s="122">
        <f>SUM(N140)</f>
        <v>10200672</v>
      </c>
      <c r="O139" s="130"/>
      <c r="P139" s="130"/>
      <c r="Q139" s="131">
        <f t="shared" si="13"/>
        <v>83.333333333333314</v>
      </c>
      <c r="R139" s="131">
        <f t="shared" si="16"/>
        <v>83.333333333333314</v>
      </c>
      <c r="S139" s="122">
        <f>SUM(S140)</f>
        <v>7710000</v>
      </c>
      <c r="T139" s="184">
        <f>T140</f>
        <v>38.550000000000004</v>
      </c>
      <c r="U139" s="131">
        <f t="shared" si="25"/>
        <v>75.583255691389738</v>
      </c>
      <c r="V139" s="122">
        <f>SUM(V140)</f>
        <v>2490672</v>
      </c>
      <c r="W139" s="133"/>
      <c r="X139" s="134"/>
      <c r="Y139" s="135"/>
      <c r="Z139" s="129"/>
      <c r="AA139" s="96"/>
      <c r="AB139" s="96"/>
      <c r="AC139" s="96"/>
      <c r="AD139" s="78">
        <f>+N139/12</f>
        <v>850056</v>
      </c>
      <c r="AE139" s="97">
        <f>+AD139/N139*100</f>
        <v>8.3333333333333321</v>
      </c>
      <c r="AF139" s="98">
        <f t="shared" si="15"/>
        <v>83.333333333333314</v>
      </c>
      <c r="AG139" s="96"/>
      <c r="AH139" s="96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</row>
    <row r="140" spans="1:59" ht="19.5" customHeight="1" x14ac:dyDescent="0.25">
      <c r="A140" s="80"/>
      <c r="B140" s="118"/>
      <c r="C140" s="152"/>
      <c r="D140" s="153"/>
      <c r="E140" s="154"/>
      <c r="F140" s="154"/>
      <c r="G140" s="155"/>
      <c r="H140" s="121"/>
      <c r="I140" s="162" t="s">
        <v>47</v>
      </c>
      <c r="J140" s="157"/>
      <c r="K140" s="157"/>
      <c r="L140" s="157"/>
      <c r="M140" s="158"/>
      <c r="N140" s="138">
        <f>N141</f>
        <v>10200672</v>
      </c>
      <c r="O140" s="130"/>
      <c r="P140" s="130"/>
      <c r="Q140" s="163">
        <f t="shared" si="13"/>
        <v>83.333333333333314</v>
      </c>
      <c r="R140" s="163">
        <f t="shared" si="16"/>
        <v>83.333333333333314</v>
      </c>
      <c r="S140" s="138">
        <f>S141</f>
        <v>7710000</v>
      </c>
      <c r="T140" s="179">
        <f>T141</f>
        <v>38.550000000000004</v>
      </c>
      <c r="U140" s="163">
        <f t="shared" si="25"/>
        <v>75.583255691389738</v>
      </c>
      <c r="V140" s="138">
        <f>V141</f>
        <v>2490672</v>
      </c>
      <c r="W140" s="133"/>
      <c r="X140" s="134"/>
      <c r="Y140" s="135"/>
      <c r="Z140" s="129"/>
      <c r="AA140" s="96"/>
      <c r="AB140" s="96"/>
      <c r="AC140" s="96"/>
      <c r="AD140" s="78">
        <f>+N140/12</f>
        <v>850056</v>
      </c>
      <c r="AE140" s="97">
        <f>+AD140/N140*100</f>
        <v>8.3333333333333321</v>
      </c>
      <c r="AF140" s="98">
        <f t="shared" si="15"/>
        <v>83.333333333333314</v>
      </c>
      <c r="AG140" s="96"/>
      <c r="AH140" s="96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</row>
    <row r="141" spans="1:59" ht="19.5" customHeight="1" x14ac:dyDescent="0.25">
      <c r="A141" s="80"/>
      <c r="B141" s="118"/>
      <c r="C141" s="152"/>
      <c r="D141" s="153"/>
      <c r="E141" s="154"/>
      <c r="F141" s="154"/>
      <c r="G141" s="155"/>
      <c r="H141" s="155"/>
      <c r="I141" s="121"/>
      <c r="J141" s="162" t="s">
        <v>48</v>
      </c>
      <c r="K141" s="157"/>
      <c r="L141" s="157"/>
      <c r="M141" s="158"/>
      <c r="N141" s="138">
        <f>SUM(N142:N143)</f>
        <v>10200672</v>
      </c>
      <c r="O141" s="130"/>
      <c r="P141" s="130"/>
      <c r="Q141" s="163">
        <f t="shared" si="13"/>
        <v>83.333333333333314</v>
      </c>
      <c r="R141" s="163">
        <f t="shared" si="16"/>
        <v>83.333333333333314</v>
      </c>
      <c r="S141" s="138">
        <f>SUM(S142:S143)</f>
        <v>7710000</v>
      </c>
      <c r="T141" s="179">
        <f>AVERAGE(T142:T143)</f>
        <v>38.550000000000004</v>
      </c>
      <c r="U141" s="163">
        <f t="shared" si="25"/>
        <v>75.583255691389738</v>
      </c>
      <c r="V141" s="138">
        <f>SUM(V142:V143)</f>
        <v>2490672</v>
      </c>
      <c r="W141" s="133"/>
      <c r="X141" s="134"/>
      <c r="Y141" s="135"/>
      <c r="Z141" s="129"/>
      <c r="AA141" s="96"/>
      <c r="AB141" s="96"/>
      <c r="AC141" s="96"/>
      <c r="AD141" s="78">
        <f>+N141/12</f>
        <v>850056</v>
      </c>
      <c r="AE141" s="97">
        <f>+AD141/N141*100</f>
        <v>8.3333333333333321</v>
      </c>
      <c r="AF141" s="98">
        <f t="shared" si="15"/>
        <v>83.333333333333314</v>
      </c>
      <c r="AG141" s="96"/>
      <c r="AH141" s="96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</row>
    <row r="142" spans="1:59" ht="19.5" customHeight="1" x14ac:dyDescent="0.25">
      <c r="A142" s="1"/>
      <c r="B142" s="174"/>
      <c r="C142" s="175"/>
      <c r="D142" s="176"/>
      <c r="E142" s="177"/>
      <c r="F142" s="177"/>
      <c r="G142" s="177"/>
      <c r="H142" s="177"/>
      <c r="I142" s="177"/>
      <c r="J142" s="121"/>
      <c r="K142" s="162" t="s">
        <v>99</v>
      </c>
      <c r="L142" s="157"/>
      <c r="M142" s="158"/>
      <c r="N142" s="138">
        <v>200672</v>
      </c>
      <c r="O142" s="139"/>
      <c r="P142" s="139"/>
      <c r="Q142" s="163">
        <f t="shared" si="13"/>
        <v>83.333333333333343</v>
      </c>
      <c r="R142" s="140">
        <f t="shared" si="16"/>
        <v>83.333333333333343</v>
      </c>
      <c r="S142" s="178">
        <v>0</v>
      </c>
      <c r="T142" s="179">
        <f t="shared" si="17"/>
        <v>0</v>
      </c>
      <c r="U142" s="163">
        <f t="shared" si="25"/>
        <v>0</v>
      </c>
      <c r="V142" s="168">
        <f>+N142-S142</f>
        <v>200672</v>
      </c>
      <c r="W142" s="180"/>
      <c r="X142" s="181"/>
      <c r="Y142" s="173" t="s">
        <v>100</v>
      </c>
      <c r="Z142" s="145"/>
      <c r="AA142" s="6"/>
      <c r="AB142" s="6"/>
      <c r="AC142" s="6"/>
      <c r="AD142" s="78">
        <f>+N142/12</f>
        <v>16722.666666666668</v>
      </c>
      <c r="AE142" s="97">
        <f>+AD142/N142*100</f>
        <v>8.3333333333333339</v>
      </c>
      <c r="AF142" s="98">
        <f t="shared" si="15"/>
        <v>83.333333333333343</v>
      </c>
      <c r="AG142" s="6"/>
      <c r="AH142" s="6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spans="1:59" ht="19.5" customHeight="1" thickBot="1" x14ac:dyDescent="0.3">
      <c r="A143" s="1"/>
      <c r="B143" s="174"/>
      <c r="C143" s="175"/>
      <c r="D143" s="176"/>
      <c r="E143" s="177"/>
      <c r="F143" s="177"/>
      <c r="G143" s="177"/>
      <c r="H143" s="182"/>
      <c r="I143" s="177"/>
      <c r="J143" s="121"/>
      <c r="K143" s="162" t="s">
        <v>74</v>
      </c>
      <c r="L143" s="157"/>
      <c r="M143" s="158"/>
      <c r="N143" s="138">
        <v>10000000</v>
      </c>
      <c r="O143" s="139"/>
      <c r="P143" s="139"/>
      <c r="Q143" s="163">
        <f t="shared" si="13"/>
        <v>83.333333333333343</v>
      </c>
      <c r="R143" s="140">
        <f t="shared" si="16"/>
        <v>83.333333333333343</v>
      </c>
      <c r="S143" s="178">
        <v>7710000</v>
      </c>
      <c r="T143" s="179">
        <f t="shared" si="17"/>
        <v>77.100000000000009</v>
      </c>
      <c r="U143" s="163">
        <f t="shared" si="25"/>
        <v>77.100000000000009</v>
      </c>
      <c r="V143" s="168">
        <f>+N143-S143</f>
        <v>2290000</v>
      </c>
      <c r="W143" s="180"/>
      <c r="X143" s="181"/>
      <c r="Y143" s="173" t="s">
        <v>41</v>
      </c>
      <c r="Z143" s="145"/>
      <c r="AA143" s="6"/>
      <c r="AB143" s="6"/>
      <c r="AC143" s="6"/>
      <c r="AD143" s="78">
        <f>+N143/12</f>
        <v>833333.33333333337</v>
      </c>
      <c r="AE143" s="97">
        <f>+AD143/N143*100</f>
        <v>8.3333333333333339</v>
      </c>
      <c r="AF143" s="98">
        <f t="shared" si="15"/>
        <v>83.333333333333343</v>
      </c>
      <c r="AG143" s="6"/>
      <c r="AH143" s="6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spans="1:59" ht="19.5" customHeight="1" thickBot="1" x14ac:dyDescent="0.3">
      <c r="A144" s="80"/>
      <c r="B144" s="99">
        <v>2</v>
      </c>
      <c r="C144" s="148"/>
      <c r="D144" s="149"/>
      <c r="E144" s="101"/>
      <c r="F144" s="101"/>
      <c r="G144" s="102" t="s">
        <v>81</v>
      </c>
      <c r="H144" s="84"/>
      <c r="I144" s="84"/>
      <c r="J144" s="84"/>
      <c r="K144" s="84"/>
      <c r="L144" s="84"/>
      <c r="M144" s="85"/>
      <c r="N144" s="86">
        <f>N145</f>
        <v>228303700</v>
      </c>
      <c r="O144" s="87"/>
      <c r="P144" s="87"/>
      <c r="Q144" s="90">
        <f t="shared" si="13"/>
        <v>83.333333333333314</v>
      </c>
      <c r="R144" s="90">
        <f t="shared" si="16"/>
        <v>83.333333333333314</v>
      </c>
      <c r="S144" s="86">
        <f>S145</f>
        <v>88358879</v>
      </c>
      <c r="T144" s="88">
        <f>T145</f>
        <v>80</v>
      </c>
      <c r="U144" s="88">
        <f>U145</f>
        <v>76.472747944547436</v>
      </c>
      <c r="V144" s="91">
        <f>+N144-S144</f>
        <v>139944821</v>
      </c>
      <c r="W144" s="150"/>
      <c r="X144" s="151"/>
      <c r="Y144" s="106"/>
      <c r="Z144" s="95"/>
      <c r="AA144" s="96"/>
      <c r="AB144" s="96"/>
      <c r="AC144" s="96"/>
      <c r="AD144" s="78">
        <f>+N144/12</f>
        <v>19025308.333333332</v>
      </c>
      <c r="AE144" s="97">
        <f>+AD144/N144*100</f>
        <v>8.3333333333333321</v>
      </c>
      <c r="AF144" s="98">
        <f t="shared" ref="AF144:AF207" si="26">+AE144*10</f>
        <v>83.333333333333314</v>
      </c>
      <c r="AG144" s="96"/>
      <c r="AH144" s="96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</row>
    <row r="145" spans="1:59" ht="19.5" customHeight="1" x14ac:dyDescent="0.25">
      <c r="A145" s="1"/>
      <c r="B145" s="246"/>
      <c r="C145" s="247"/>
      <c r="D145" s="248"/>
      <c r="E145" s="249"/>
      <c r="F145" s="249"/>
      <c r="G145" s="233"/>
      <c r="H145" s="110" t="s">
        <v>82</v>
      </c>
      <c r="I145" s="234"/>
      <c r="J145" s="234"/>
      <c r="K145" s="234"/>
      <c r="L145" s="234"/>
      <c r="M145" s="235"/>
      <c r="N145" s="192">
        <f>+N146+N155+N158</f>
        <v>228303700</v>
      </c>
      <c r="O145" s="250"/>
      <c r="P145" s="250"/>
      <c r="Q145" s="131">
        <f t="shared" si="13"/>
        <v>83.333333333333314</v>
      </c>
      <c r="R145" s="115">
        <f t="shared" ref="R145:R208" si="27">AF145</f>
        <v>83.333333333333314</v>
      </c>
      <c r="S145" s="192">
        <f>+S146+S155+S158</f>
        <v>88358879</v>
      </c>
      <c r="T145" s="184">
        <f>T146</f>
        <v>80</v>
      </c>
      <c r="U145" s="184">
        <f>U146</f>
        <v>76.472747944547436</v>
      </c>
      <c r="V145" s="192">
        <f>SUM(V146)</f>
        <v>4822094</v>
      </c>
      <c r="W145" s="252"/>
      <c r="X145" s="253"/>
      <c r="Y145" s="257"/>
      <c r="Z145" s="254"/>
      <c r="AA145" s="6"/>
      <c r="AB145" s="6"/>
      <c r="AC145" s="6"/>
      <c r="AD145" s="78">
        <f>+N145/12</f>
        <v>19025308.333333332</v>
      </c>
      <c r="AE145" s="97">
        <f>+AD145/N145*100</f>
        <v>8.3333333333333321</v>
      </c>
      <c r="AF145" s="98">
        <f t="shared" si="26"/>
        <v>83.333333333333314</v>
      </c>
      <c r="AG145" s="6"/>
      <c r="AH145" s="6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spans="1:59" ht="19.5" customHeight="1" x14ac:dyDescent="0.25">
      <c r="A146" s="1"/>
      <c r="B146" s="174"/>
      <c r="C146" s="175"/>
      <c r="D146" s="176"/>
      <c r="E146" s="177"/>
      <c r="F146" s="177"/>
      <c r="G146" s="238"/>
      <c r="H146" s="238"/>
      <c r="I146" s="162" t="s">
        <v>83</v>
      </c>
      <c r="J146" s="157"/>
      <c r="K146" s="157"/>
      <c r="L146" s="157"/>
      <c r="M146" s="158"/>
      <c r="N146" s="138">
        <f>+N147+N150+N152</f>
        <v>85053700</v>
      </c>
      <c r="O146" s="139"/>
      <c r="P146" s="139"/>
      <c r="Q146" s="163">
        <f t="shared" si="13"/>
        <v>83.333333333333314</v>
      </c>
      <c r="R146" s="140">
        <f t="shared" si="27"/>
        <v>83.333333333333314</v>
      </c>
      <c r="S146" s="138">
        <f>+S147+S150+S152</f>
        <v>80231606</v>
      </c>
      <c r="T146" s="179">
        <f>AVERAGE(T147+T150+T152+T155+T158)/5</f>
        <v>80</v>
      </c>
      <c r="U146" s="179">
        <f>AVERAGE(U147+U150+U152+U155+U158)/5</f>
        <v>76.472747944547436</v>
      </c>
      <c r="V146" s="138">
        <f>+V147+V150+V152</f>
        <v>4822094</v>
      </c>
      <c r="W146" s="180"/>
      <c r="X146" s="181"/>
      <c r="Y146" s="166" t="s">
        <v>41</v>
      </c>
      <c r="Z146" s="145"/>
      <c r="AA146" s="6"/>
      <c r="AB146" s="6"/>
      <c r="AC146" s="6"/>
      <c r="AD146" s="78">
        <f>+N146/12</f>
        <v>7087808.333333333</v>
      </c>
      <c r="AE146" s="97">
        <f>+AD146/N146*100</f>
        <v>8.3333333333333321</v>
      </c>
      <c r="AF146" s="98">
        <f t="shared" si="26"/>
        <v>83.333333333333314</v>
      </c>
      <c r="AG146" s="6"/>
      <c r="AH146" s="6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spans="1:59" ht="19.5" customHeight="1" x14ac:dyDescent="0.25">
      <c r="A147" s="1"/>
      <c r="B147" s="174"/>
      <c r="C147" s="175"/>
      <c r="D147" s="176"/>
      <c r="E147" s="177"/>
      <c r="F147" s="177"/>
      <c r="G147" s="238"/>
      <c r="H147" s="238"/>
      <c r="I147" s="238"/>
      <c r="J147" s="162" t="s">
        <v>101</v>
      </c>
      <c r="K147" s="157"/>
      <c r="L147" s="157"/>
      <c r="M147" s="158"/>
      <c r="N147" s="138">
        <f>SUM(N148:P149)</f>
        <v>33450000</v>
      </c>
      <c r="O147" s="139"/>
      <c r="P147" s="139"/>
      <c r="Q147" s="163">
        <f t="shared" ref="Q147:Q210" si="28">AF147</f>
        <v>83.333333333333314</v>
      </c>
      <c r="R147" s="140">
        <f t="shared" si="27"/>
        <v>83.333333333333314</v>
      </c>
      <c r="S147" s="138">
        <f>SUM(S148:S149)</f>
        <v>31009746</v>
      </c>
      <c r="T147" s="179">
        <f>AVERAGE(T148:T149)</f>
        <v>100</v>
      </c>
      <c r="U147" s="163">
        <f t="shared" si="25"/>
        <v>92.704771300448428</v>
      </c>
      <c r="V147" s="138">
        <f>SUM(V148:X149)</f>
        <v>2440254</v>
      </c>
      <c r="W147" s="180"/>
      <c r="X147" s="181"/>
      <c r="Y147" s="166"/>
      <c r="Z147" s="145"/>
      <c r="AA147" s="6"/>
      <c r="AB147" s="6"/>
      <c r="AC147" s="6"/>
      <c r="AD147" s="78">
        <f>+N147/12</f>
        <v>2787500</v>
      </c>
      <c r="AE147" s="97">
        <f>+AD147/N147*100</f>
        <v>8.3333333333333321</v>
      </c>
      <c r="AF147" s="98">
        <f t="shared" si="26"/>
        <v>83.333333333333314</v>
      </c>
      <c r="AG147" s="6"/>
      <c r="AH147" s="6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spans="1:59" ht="19.5" customHeight="1" x14ac:dyDescent="0.25">
      <c r="A148" s="1"/>
      <c r="B148" s="174"/>
      <c r="C148" s="175"/>
      <c r="D148" s="176"/>
      <c r="E148" s="177"/>
      <c r="F148" s="177"/>
      <c r="G148" s="177"/>
      <c r="H148" s="177"/>
      <c r="I148" s="177"/>
      <c r="J148" s="177"/>
      <c r="K148" s="162" t="s">
        <v>102</v>
      </c>
      <c r="L148" s="157"/>
      <c r="M148" s="158"/>
      <c r="N148" s="138">
        <v>12500000</v>
      </c>
      <c r="O148" s="139"/>
      <c r="P148" s="139"/>
      <c r="Q148" s="163">
        <f t="shared" si="28"/>
        <v>83.333333333333314</v>
      </c>
      <c r="R148" s="140">
        <f t="shared" si="27"/>
        <v>83.333333333333314</v>
      </c>
      <c r="S148" s="178">
        <v>11345455</v>
      </c>
      <c r="T148" s="179">
        <f>2/2*100</f>
        <v>100</v>
      </c>
      <c r="U148" s="163">
        <f t="shared" si="25"/>
        <v>90.763639999999995</v>
      </c>
      <c r="V148" s="258">
        <f>+N148-S148</f>
        <v>1154545</v>
      </c>
      <c r="W148" s="180"/>
      <c r="X148" s="181"/>
      <c r="Y148" s="166"/>
      <c r="Z148" s="145"/>
      <c r="AA148" s="6"/>
      <c r="AB148" s="6"/>
      <c r="AC148" s="6"/>
      <c r="AD148" s="78">
        <f>+N148/12</f>
        <v>1041666.6666666666</v>
      </c>
      <c r="AE148" s="97">
        <f>+AD148/N148*100</f>
        <v>8.3333333333333321</v>
      </c>
      <c r="AF148" s="98">
        <f t="shared" si="26"/>
        <v>83.333333333333314</v>
      </c>
      <c r="AG148" s="6"/>
      <c r="AH148" s="6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spans="1:59" ht="19.5" customHeight="1" x14ac:dyDescent="0.25">
      <c r="A149" s="1"/>
      <c r="B149" s="174"/>
      <c r="C149" s="175"/>
      <c r="D149" s="176"/>
      <c r="E149" s="177"/>
      <c r="F149" s="177"/>
      <c r="G149" s="177"/>
      <c r="H149" s="177"/>
      <c r="I149" s="177"/>
      <c r="J149" s="177"/>
      <c r="K149" s="162" t="s">
        <v>103</v>
      </c>
      <c r="L149" s="157"/>
      <c r="M149" s="158"/>
      <c r="N149" s="138">
        <v>20950000</v>
      </c>
      <c r="O149" s="139"/>
      <c r="P149" s="139"/>
      <c r="Q149" s="163">
        <f t="shared" si="28"/>
        <v>83.333333333333314</v>
      </c>
      <c r="R149" s="140">
        <f t="shared" si="27"/>
        <v>83.333333333333314</v>
      </c>
      <c r="S149" s="178">
        <v>19664291</v>
      </c>
      <c r="T149" s="179">
        <f>2/2*100</f>
        <v>100</v>
      </c>
      <c r="U149" s="163">
        <f t="shared" si="25"/>
        <v>93.862964200477322</v>
      </c>
      <c r="V149" s="258">
        <f>+N149-S149</f>
        <v>1285709</v>
      </c>
      <c r="W149" s="180"/>
      <c r="X149" s="181"/>
      <c r="Y149" s="166"/>
      <c r="Z149" s="145"/>
      <c r="AA149" s="6"/>
      <c r="AB149" s="6"/>
      <c r="AC149" s="6"/>
      <c r="AD149" s="78">
        <f>+N149/12</f>
        <v>1745833.3333333333</v>
      </c>
      <c r="AE149" s="97">
        <f>+AD149/N149*100</f>
        <v>8.3333333333333321</v>
      </c>
      <c r="AF149" s="98">
        <f t="shared" si="26"/>
        <v>83.333333333333314</v>
      </c>
      <c r="AG149" s="6"/>
      <c r="AH149" s="6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spans="1:59" ht="19.5" customHeight="1" x14ac:dyDescent="0.25">
      <c r="A150" s="1"/>
      <c r="B150" s="174"/>
      <c r="C150" s="175"/>
      <c r="D150" s="176"/>
      <c r="E150" s="177"/>
      <c r="F150" s="177"/>
      <c r="G150" s="177"/>
      <c r="H150" s="177"/>
      <c r="I150" s="177"/>
      <c r="J150" s="162" t="s">
        <v>84</v>
      </c>
      <c r="K150" s="157"/>
      <c r="L150" s="157"/>
      <c r="M150" s="158"/>
      <c r="N150" s="138">
        <f>SUM(N151)</f>
        <v>24000000</v>
      </c>
      <c r="O150" s="139"/>
      <c r="P150" s="139"/>
      <c r="Q150" s="163">
        <f t="shared" si="28"/>
        <v>83.333333333333314</v>
      </c>
      <c r="R150" s="140">
        <f t="shared" si="27"/>
        <v>83.333333333333314</v>
      </c>
      <c r="S150" s="138">
        <f>SUM(S151)</f>
        <v>23586860</v>
      </c>
      <c r="T150" s="179">
        <f>T151</f>
        <v>100</v>
      </c>
      <c r="U150" s="163">
        <f t="shared" si="25"/>
        <v>98.27858333333333</v>
      </c>
      <c r="V150" s="138">
        <f>SUM(V151)</f>
        <v>413140</v>
      </c>
      <c r="W150" s="180"/>
      <c r="X150" s="181"/>
      <c r="Y150" s="166"/>
      <c r="Z150" s="145"/>
      <c r="AA150" s="6"/>
      <c r="AB150" s="6"/>
      <c r="AC150" s="6"/>
      <c r="AD150" s="78">
        <f>+N150/12</f>
        <v>2000000</v>
      </c>
      <c r="AE150" s="97">
        <f>+AD150/N150*100</f>
        <v>8.3333333333333321</v>
      </c>
      <c r="AF150" s="98">
        <f t="shared" si="26"/>
        <v>83.333333333333314</v>
      </c>
      <c r="AG150" s="6"/>
      <c r="AH150" s="6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spans="1:59" ht="19.5" customHeight="1" x14ac:dyDescent="0.25">
      <c r="A151" s="1"/>
      <c r="B151" s="174"/>
      <c r="C151" s="175"/>
      <c r="D151" s="176"/>
      <c r="E151" s="177"/>
      <c r="F151" s="177"/>
      <c r="G151" s="177"/>
      <c r="H151" s="177"/>
      <c r="I151" s="177"/>
      <c r="J151" s="177"/>
      <c r="K151" s="162" t="s">
        <v>104</v>
      </c>
      <c r="L151" s="157"/>
      <c r="M151" s="158"/>
      <c r="N151" s="138">
        <v>24000000</v>
      </c>
      <c r="O151" s="139"/>
      <c r="P151" s="139"/>
      <c r="Q151" s="163">
        <f t="shared" si="28"/>
        <v>83.333333333333314</v>
      </c>
      <c r="R151" s="140">
        <f t="shared" si="27"/>
        <v>83.333333333333314</v>
      </c>
      <c r="S151" s="178">
        <v>23586860</v>
      </c>
      <c r="T151" s="179">
        <f>4/4*100</f>
        <v>100</v>
      </c>
      <c r="U151" s="163">
        <f t="shared" si="25"/>
        <v>98.27858333333333</v>
      </c>
      <c r="V151" s="258">
        <v>413140</v>
      </c>
      <c r="W151" s="180"/>
      <c r="X151" s="181"/>
      <c r="Y151" s="166"/>
      <c r="Z151" s="145"/>
      <c r="AA151" s="6"/>
      <c r="AB151" s="6"/>
      <c r="AC151" s="6"/>
      <c r="AD151" s="78">
        <f>+N151/12</f>
        <v>2000000</v>
      </c>
      <c r="AE151" s="97">
        <f>+AD151/N151*100</f>
        <v>8.3333333333333321</v>
      </c>
      <c r="AF151" s="98">
        <f t="shared" si="26"/>
        <v>83.333333333333314</v>
      </c>
      <c r="AG151" s="6"/>
      <c r="AH151" s="6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spans="1:59" ht="19.5" customHeight="1" x14ac:dyDescent="0.25">
      <c r="A152" s="1"/>
      <c r="B152" s="174"/>
      <c r="C152" s="175"/>
      <c r="D152" s="176"/>
      <c r="E152" s="177"/>
      <c r="F152" s="177"/>
      <c r="G152" s="177"/>
      <c r="H152" s="177"/>
      <c r="I152" s="177"/>
      <c r="J152" s="162" t="s">
        <v>105</v>
      </c>
      <c r="K152" s="157"/>
      <c r="L152" s="157"/>
      <c r="M152" s="158"/>
      <c r="N152" s="138">
        <f>SUM(N153:N154)</f>
        <v>27603700</v>
      </c>
      <c r="O152" s="139"/>
      <c r="P152" s="139"/>
      <c r="Q152" s="163">
        <f t="shared" si="28"/>
        <v>83.333333333333343</v>
      </c>
      <c r="R152" s="140">
        <f t="shared" si="27"/>
        <v>83.333333333333343</v>
      </c>
      <c r="S152" s="138">
        <f>SUM(S153:S154)</f>
        <v>25635000</v>
      </c>
      <c r="T152" s="179">
        <f>AVERAGE(T153:T154)</f>
        <v>100</v>
      </c>
      <c r="U152" s="163">
        <f t="shared" si="25"/>
        <v>92.867985088955464</v>
      </c>
      <c r="V152" s="138">
        <f>SUM(V153:V154)</f>
        <v>1968700</v>
      </c>
      <c r="W152" s="180"/>
      <c r="X152" s="181"/>
      <c r="Y152" s="166"/>
      <c r="Z152" s="145"/>
      <c r="AA152" s="6"/>
      <c r="AB152" s="6"/>
      <c r="AC152" s="6"/>
      <c r="AD152" s="78">
        <f>+N152/12</f>
        <v>2300308.3333333335</v>
      </c>
      <c r="AE152" s="97">
        <f>+AD152/N152*100</f>
        <v>8.3333333333333339</v>
      </c>
      <c r="AF152" s="98">
        <f t="shared" si="26"/>
        <v>83.333333333333343</v>
      </c>
      <c r="AG152" s="6"/>
      <c r="AH152" s="6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spans="1:59" ht="19.5" customHeight="1" x14ac:dyDescent="0.25">
      <c r="A153" s="1"/>
      <c r="B153" s="174"/>
      <c r="C153" s="175"/>
      <c r="D153" s="176"/>
      <c r="E153" s="177"/>
      <c r="F153" s="177"/>
      <c r="G153" s="177"/>
      <c r="H153" s="177"/>
      <c r="I153" s="177"/>
      <c r="J153" s="177"/>
      <c r="K153" s="162" t="s">
        <v>106</v>
      </c>
      <c r="L153" s="157"/>
      <c r="M153" s="158"/>
      <c r="N153" s="138">
        <v>1103700</v>
      </c>
      <c r="O153" s="139"/>
      <c r="P153" s="139"/>
      <c r="Q153" s="163">
        <f t="shared" si="28"/>
        <v>83.333333333333314</v>
      </c>
      <c r="R153" s="140">
        <f t="shared" si="27"/>
        <v>83.333333333333314</v>
      </c>
      <c r="S153" s="178">
        <v>1080000</v>
      </c>
      <c r="T153" s="179">
        <f>3/3*100</f>
        <v>100</v>
      </c>
      <c r="U153" s="163">
        <f t="shared" si="25"/>
        <v>97.852677357977711</v>
      </c>
      <c r="V153" s="258">
        <f>+N153-S153</f>
        <v>23700</v>
      </c>
      <c r="W153" s="180"/>
      <c r="X153" s="181"/>
      <c r="Y153" s="166"/>
      <c r="Z153" s="145"/>
      <c r="AA153" s="6"/>
      <c r="AB153" s="6"/>
      <c r="AC153" s="6"/>
      <c r="AD153" s="78">
        <f>+N153/12</f>
        <v>91975</v>
      </c>
      <c r="AE153" s="97">
        <f>+AD153/N153*100</f>
        <v>8.3333333333333321</v>
      </c>
      <c r="AF153" s="98">
        <f t="shared" si="26"/>
        <v>83.333333333333314</v>
      </c>
      <c r="AG153" s="6"/>
      <c r="AH153" s="6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1:59" ht="19.5" customHeight="1" x14ac:dyDescent="0.25">
      <c r="A154" s="1"/>
      <c r="B154" s="174"/>
      <c r="C154" s="175"/>
      <c r="D154" s="176"/>
      <c r="E154" s="177"/>
      <c r="F154" s="177"/>
      <c r="G154" s="177"/>
      <c r="H154" s="177"/>
      <c r="I154" s="177"/>
      <c r="J154" s="177"/>
      <c r="K154" s="162" t="s">
        <v>107</v>
      </c>
      <c r="L154" s="157"/>
      <c r="M154" s="158"/>
      <c r="N154" s="138">
        <v>26500000</v>
      </c>
      <c r="O154" s="139"/>
      <c r="P154" s="139"/>
      <c r="Q154" s="163">
        <f t="shared" si="28"/>
        <v>83.333333333333343</v>
      </c>
      <c r="R154" s="140">
        <f t="shared" si="27"/>
        <v>83.333333333333343</v>
      </c>
      <c r="S154" s="178">
        <v>24555000</v>
      </c>
      <c r="T154" s="179">
        <f>5/5*100</f>
        <v>100</v>
      </c>
      <c r="U154" s="163">
        <f t="shared" si="25"/>
        <v>92.660377358490564</v>
      </c>
      <c r="V154" s="258">
        <f>+N154-S154</f>
        <v>1945000</v>
      </c>
      <c r="W154" s="180"/>
      <c r="X154" s="181"/>
      <c r="Y154" s="166"/>
      <c r="Z154" s="145"/>
      <c r="AA154" s="6"/>
      <c r="AB154" s="6"/>
      <c r="AC154" s="6"/>
      <c r="AD154" s="78">
        <f>+N154/12</f>
        <v>2208333.3333333335</v>
      </c>
      <c r="AE154" s="97">
        <f>+AD154/N154*100</f>
        <v>8.3333333333333339</v>
      </c>
      <c r="AF154" s="98">
        <f t="shared" si="26"/>
        <v>83.333333333333343</v>
      </c>
      <c r="AG154" s="6"/>
      <c r="AH154" s="6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spans="1:59" ht="19.5" customHeight="1" x14ac:dyDescent="0.25">
      <c r="A155" s="1"/>
      <c r="B155" s="174"/>
      <c r="C155" s="175"/>
      <c r="D155" s="176"/>
      <c r="E155" s="177"/>
      <c r="F155" s="177"/>
      <c r="G155" s="177"/>
      <c r="H155" s="177"/>
      <c r="I155" s="162" t="s">
        <v>108</v>
      </c>
      <c r="J155" s="157"/>
      <c r="K155" s="157"/>
      <c r="L155" s="157"/>
      <c r="M155" s="158"/>
      <c r="N155" s="138">
        <f>SUM(N156)</f>
        <v>8250000</v>
      </c>
      <c r="O155" s="139"/>
      <c r="P155" s="139"/>
      <c r="Q155" s="163">
        <f t="shared" si="28"/>
        <v>83.333333333333314</v>
      </c>
      <c r="R155" s="140">
        <f t="shared" si="27"/>
        <v>83.333333333333314</v>
      </c>
      <c r="S155" s="138">
        <f>SUM(S156)</f>
        <v>8127273</v>
      </c>
      <c r="T155" s="179">
        <f>T156</f>
        <v>100</v>
      </c>
      <c r="U155" s="163">
        <f t="shared" si="25"/>
        <v>98.5124</v>
      </c>
      <c r="V155" s="138">
        <f>SUM(V156)</f>
        <v>122727</v>
      </c>
      <c r="W155" s="180"/>
      <c r="X155" s="181"/>
      <c r="Y155" s="166"/>
      <c r="Z155" s="145"/>
      <c r="AA155" s="6"/>
      <c r="AB155" s="6"/>
      <c r="AC155" s="6"/>
      <c r="AD155" s="78">
        <f>+N155/12</f>
        <v>687500</v>
      </c>
      <c r="AE155" s="97">
        <f>+AD155/N155*100</f>
        <v>8.3333333333333321</v>
      </c>
      <c r="AF155" s="98">
        <f t="shared" si="26"/>
        <v>83.333333333333314</v>
      </c>
      <c r="AG155" s="6"/>
      <c r="AH155" s="6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1:59" ht="19.5" customHeight="1" x14ac:dyDescent="0.25">
      <c r="A156" s="1"/>
      <c r="B156" s="174"/>
      <c r="C156" s="175"/>
      <c r="D156" s="176"/>
      <c r="E156" s="177"/>
      <c r="F156" s="177"/>
      <c r="G156" s="177"/>
      <c r="H156" s="177"/>
      <c r="I156" s="120"/>
      <c r="J156" s="176" t="s">
        <v>109</v>
      </c>
      <c r="K156" s="198"/>
      <c r="L156" s="198"/>
      <c r="M156" s="259"/>
      <c r="N156" s="138">
        <f>SUM(N157)</f>
        <v>8250000</v>
      </c>
      <c r="O156" s="139"/>
      <c r="P156" s="139"/>
      <c r="Q156" s="163">
        <f t="shared" si="28"/>
        <v>83.333333333333314</v>
      </c>
      <c r="R156" s="140">
        <f t="shared" si="27"/>
        <v>83.333333333333314</v>
      </c>
      <c r="S156" s="138">
        <f>SUM(S157)</f>
        <v>8127273</v>
      </c>
      <c r="T156" s="179">
        <f>T157</f>
        <v>100</v>
      </c>
      <c r="U156" s="163">
        <f t="shared" si="25"/>
        <v>98.5124</v>
      </c>
      <c r="V156" s="138">
        <f>SUM(V157)</f>
        <v>122727</v>
      </c>
      <c r="W156" s="180"/>
      <c r="X156" s="181"/>
      <c r="Y156" s="166"/>
      <c r="Z156" s="145"/>
      <c r="AA156" s="6"/>
      <c r="AB156" s="6"/>
      <c r="AC156" s="6"/>
      <c r="AD156" s="78">
        <f>+N156/12</f>
        <v>687500</v>
      </c>
      <c r="AE156" s="97">
        <f>+AD156/N156*100</f>
        <v>8.3333333333333321</v>
      </c>
      <c r="AF156" s="98">
        <f t="shared" si="26"/>
        <v>83.333333333333314</v>
      </c>
      <c r="AG156" s="6"/>
      <c r="AH156" s="6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spans="1:59" ht="19.5" customHeight="1" x14ac:dyDescent="0.25">
      <c r="A157" s="1"/>
      <c r="B157" s="174"/>
      <c r="C157" s="175"/>
      <c r="D157" s="176"/>
      <c r="E157" s="177"/>
      <c r="F157" s="177"/>
      <c r="G157" s="177"/>
      <c r="H157" s="177"/>
      <c r="I157" s="177"/>
      <c r="J157" s="177"/>
      <c r="K157" s="162" t="s">
        <v>109</v>
      </c>
      <c r="L157" s="157"/>
      <c r="M157" s="158"/>
      <c r="N157" s="138">
        <v>8250000</v>
      </c>
      <c r="O157" s="139"/>
      <c r="P157" s="139"/>
      <c r="Q157" s="163">
        <f t="shared" si="28"/>
        <v>83.333333333333314</v>
      </c>
      <c r="R157" s="140">
        <f t="shared" si="27"/>
        <v>83.333333333333314</v>
      </c>
      <c r="S157" s="178">
        <v>8127273</v>
      </c>
      <c r="T157" s="179">
        <f>1/1*100</f>
        <v>100</v>
      </c>
      <c r="U157" s="163">
        <f t="shared" si="25"/>
        <v>98.5124</v>
      </c>
      <c r="V157" s="258">
        <v>122727</v>
      </c>
      <c r="W157" s="180"/>
      <c r="X157" s="181"/>
      <c r="Y157" s="166"/>
      <c r="Z157" s="145"/>
      <c r="AA157" s="6"/>
      <c r="AB157" s="6"/>
      <c r="AC157" s="6"/>
      <c r="AD157" s="78">
        <f>+N157/12</f>
        <v>687500</v>
      </c>
      <c r="AE157" s="97">
        <f>+AD157/N157*100</f>
        <v>8.3333333333333321</v>
      </c>
      <c r="AF157" s="98">
        <f t="shared" si="26"/>
        <v>83.333333333333314</v>
      </c>
      <c r="AG157" s="6"/>
      <c r="AH157" s="6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spans="1:59" ht="19.5" customHeight="1" x14ac:dyDescent="0.25">
      <c r="A158" s="1"/>
      <c r="B158" s="174"/>
      <c r="C158" s="175"/>
      <c r="D158" s="176"/>
      <c r="E158" s="177"/>
      <c r="F158" s="177"/>
      <c r="G158" s="177"/>
      <c r="H158" s="177"/>
      <c r="I158" s="162" t="s">
        <v>110</v>
      </c>
      <c r="J158" s="157"/>
      <c r="K158" s="157"/>
      <c r="L158" s="157"/>
      <c r="M158" s="158"/>
      <c r="N158" s="138">
        <f>SUM(N159)</f>
        <v>135000000</v>
      </c>
      <c r="O158" s="139"/>
      <c r="P158" s="139"/>
      <c r="Q158" s="163">
        <f t="shared" si="28"/>
        <v>83.333333333333314</v>
      </c>
      <c r="R158" s="140">
        <f t="shared" si="27"/>
        <v>83.333333333333314</v>
      </c>
      <c r="S158" s="138">
        <f>SUM(S159)</f>
        <v>0</v>
      </c>
      <c r="T158" s="179">
        <v>0</v>
      </c>
      <c r="U158" s="163">
        <f t="shared" si="25"/>
        <v>0</v>
      </c>
      <c r="V158" s="138">
        <f>SUM(V159)</f>
        <v>135000000</v>
      </c>
      <c r="W158" s="180"/>
      <c r="X158" s="181"/>
      <c r="Y158" s="166"/>
      <c r="Z158" s="170"/>
      <c r="AA158" s="6"/>
      <c r="AB158" s="6"/>
      <c r="AC158" s="6"/>
      <c r="AD158" s="78">
        <f>+N158/12</f>
        <v>11250000</v>
      </c>
      <c r="AE158" s="97">
        <f>+AD158/N158*100</f>
        <v>8.3333333333333321</v>
      </c>
      <c r="AF158" s="98">
        <f t="shared" si="26"/>
        <v>83.333333333333314</v>
      </c>
      <c r="AG158" s="6"/>
      <c r="AH158" s="6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spans="1:59" ht="19.5" customHeight="1" x14ac:dyDescent="0.25">
      <c r="A159" s="1"/>
      <c r="B159" s="174"/>
      <c r="C159" s="175"/>
      <c r="D159" s="176"/>
      <c r="E159" s="177"/>
      <c r="F159" s="177"/>
      <c r="G159" s="177"/>
      <c r="H159" s="177"/>
      <c r="I159" s="177"/>
      <c r="J159" s="162" t="s">
        <v>111</v>
      </c>
      <c r="K159" s="162"/>
      <c r="L159" s="162"/>
      <c r="M159" s="260"/>
      <c r="N159" s="138">
        <f>SUM(N160)</f>
        <v>135000000</v>
      </c>
      <c r="O159" s="139"/>
      <c r="P159" s="139"/>
      <c r="Q159" s="163">
        <f t="shared" si="28"/>
        <v>83.333333333333314</v>
      </c>
      <c r="R159" s="140">
        <f t="shared" si="27"/>
        <v>83.333333333333314</v>
      </c>
      <c r="S159" s="138">
        <f>SUM(S160)</f>
        <v>0</v>
      </c>
      <c r="T159" s="179">
        <v>0</v>
      </c>
      <c r="U159" s="163">
        <f t="shared" si="25"/>
        <v>0</v>
      </c>
      <c r="V159" s="138">
        <f>SUM(V160)</f>
        <v>135000000</v>
      </c>
      <c r="W159" s="180"/>
      <c r="X159" s="181"/>
      <c r="Y159" s="166"/>
      <c r="Z159" s="170"/>
      <c r="AA159" s="6"/>
      <c r="AB159" s="6"/>
      <c r="AC159" s="6"/>
      <c r="AD159" s="78">
        <f>+N159/12</f>
        <v>11250000</v>
      </c>
      <c r="AE159" s="97">
        <f>+AD159/N159*100</f>
        <v>8.3333333333333321</v>
      </c>
      <c r="AF159" s="98">
        <f t="shared" si="26"/>
        <v>83.333333333333314</v>
      </c>
      <c r="AG159" s="6"/>
      <c r="AH159" s="6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spans="1:59" ht="19.5" customHeight="1" thickBot="1" x14ac:dyDescent="0.3">
      <c r="A160" s="1"/>
      <c r="B160" s="200"/>
      <c r="C160" s="201"/>
      <c r="D160" s="202"/>
      <c r="E160" s="203"/>
      <c r="F160" s="203"/>
      <c r="G160" s="203"/>
      <c r="H160" s="203"/>
      <c r="I160" s="203"/>
      <c r="J160" s="203"/>
      <c r="K160" s="206" t="s">
        <v>112</v>
      </c>
      <c r="L160" s="207"/>
      <c r="M160" s="208"/>
      <c r="N160" s="209">
        <v>135000000</v>
      </c>
      <c r="O160" s="210"/>
      <c r="P160" s="210"/>
      <c r="Q160" s="163">
        <f t="shared" si="28"/>
        <v>83.333333333333314</v>
      </c>
      <c r="R160" s="140">
        <f t="shared" si="27"/>
        <v>83.333333333333314</v>
      </c>
      <c r="S160" s="213">
        <v>0</v>
      </c>
      <c r="T160" s="179">
        <v>0</v>
      </c>
      <c r="U160" s="163">
        <f t="shared" si="25"/>
        <v>0</v>
      </c>
      <c r="V160" s="258">
        <f t="shared" ref="V160:V168" si="29">+N160-S160</f>
        <v>135000000</v>
      </c>
      <c r="W160" s="216"/>
      <c r="X160" s="217"/>
      <c r="Y160" s="187"/>
      <c r="Z160" s="183"/>
      <c r="AA160" s="6"/>
      <c r="AB160" s="6"/>
      <c r="AC160" s="6"/>
      <c r="AD160" s="78">
        <f>+N160/12</f>
        <v>11250000</v>
      </c>
      <c r="AE160" s="97">
        <f>+AD160/N160*100</f>
        <v>8.3333333333333321</v>
      </c>
      <c r="AF160" s="98">
        <f t="shared" si="26"/>
        <v>83.333333333333314</v>
      </c>
      <c r="AG160" s="6"/>
      <c r="AH160" s="6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spans="1:59" ht="19.5" customHeight="1" thickBot="1" x14ac:dyDescent="0.3">
      <c r="A161" s="80"/>
      <c r="B161" s="107" t="s">
        <v>24</v>
      </c>
      <c r="C161" s="108"/>
      <c r="D161" s="109"/>
      <c r="E161" s="109"/>
      <c r="F161" s="110" t="s">
        <v>113</v>
      </c>
      <c r="G161" s="111"/>
      <c r="H161" s="111"/>
      <c r="I161" s="111"/>
      <c r="J161" s="111"/>
      <c r="K161" s="111"/>
      <c r="L161" s="111"/>
      <c r="M161" s="112"/>
      <c r="N161" s="86">
        <f>N168+N177</f>
        <v>212107300</v>
      </c>
      <c r="O161" s="113"/>
      <c r="P161" s="113"/>
      <c r="Q161" s="114">
        <f t="shared" si="28"/>
        <v>83.333333333333314</v>
      </c>
      <c r="R161" s="115">
        <f t="shared" si="27"/>
        <v>83.333333333333314</v>
      </c>
      <c r="S161" s="86">
        <f>S168+S177</f>
        <v>13570700</v>
      </c>
      <c r="T161" s="88">
        <f t="shared" ref="T161:T209" si="30">+S161/N161*100</f>
        <v>6.3980353340031204</v>
      </c>
      <c r="U161" s="114">
        <f t="shared" si="25"/>
        <v>6.3980353340031204</v>
      </c>
      <c r="V161" s="91">
        <f t="shared" si="29"/>
        <v>198536600</v>
      </c>
      <c r="W161" s="92" t="s">
        <v>21</v>
      </c>
      <c r="X161" s="105" t="s">
        <v>114</v>
      </c>
      <c r="Y161" s="116"/>
      <c r="Z161" s="117"/>
      <c r="AA161" s="96"/>
      <c r="AB161" s="96"/>
      <c r="AC161" s="96"/>
      <c r="AD161" s="78">
        <f>+N161/12</f>
        <v>17675608.333333332</v>
      </c>
      <c r="AE161" s="97">
        <f>+AD161/N161*100</f>
        <v>8.3333333333333321</v>
      </c>
      <c r="AF161" s="98">
        <f t="shared" si="26"/>
        <v>83.333333333333314</v>
      </c>
      <c r="AG161" s="96"/>
      <c r="AH161" s="96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</row>
    <row r="162" spans="1:59" ht="19.5" hidden="1" customHeight="1" thickBot="1" x14ac:dyDescent="0.3">
      <c r="A162" s="80"/>
      <c r="B162" s="118"/>
      <c r="C162" s="119"/>
      <c r="D162" s="120"/>
      <c r="E162" s="121"/>
      <c r="F162" s="121"/>
      <c r="G162" s="121"/>
      <c r="H162" s="121"/>
      <c r="I162" s="121"/>
      <c r="J162" s="121"/>
      <c r="K162" s="121"/>
      <c r="L162" s="121"/>
      <c r="M162" s="121" t="s">
        <v>27</v>
      </c>
      <c r="N162" s="122"/>
      <c r="O162" s="123"/>
      <c r="P162" s="123"/>
      <c r="Q162" s="124" t="e">
        <f t="shared" si="28"/>
        <v>#DIV/0!</v>
      </c>
      <c r="R162" s="124" t="e">
        <f t="shared" si="27"/>
        <v>#DIV/0!</v>
      </c>
      <c r="S162" s="122"/>
      <c r="T162" s="88" t="e">
        <f t="shared" si="30"/>
        <v>#DIV/0!</v>
      </c>
      <c r="U162" s="124"/>
      <c r="V162" s="91">
        <f t="shared" si="29"/>
        <v>0</v>
      </c>
      <c r="W162" s="126"/>
      <c r="X162" s="127"/>
      <c r="Y162" s="128"/>
      <c r="Z162" s="129"/>
      <c r="AA162" s="96"/>
      <c r="AB162" s="96"/>
      <c r="AC162" s="96"/>
      <c r="AD162" s="78">
        <f>+N162/12</f>
        <v>0</v>
      </c>
      <c r="AE162" s="97" t="e">
        <f>+AD162/N162*100</f>
        <v>#DIV/0!</v>
      </c>
      <c r="AF162" s="98" t="e">
        <f t="shared" si="26"/>
        <v>#DIV/0!</v>
      </c>
      <c r="AG162" s="96"/>
      <c r="AH162" s="96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</row>
    <row r="163" spans="1:59" ht="19.5" hidden="1" customHeight="1" thickBot="1" x14ac:dyDescent="0.3">
      <c r="A163" s="80"/>
      <c r="B163" s="118">
        <v>1</v>
      </c>
      <c r="C163" s="119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 t="s">
        <v>28</v>
      </c>
      <c r="N163" s="122"/>
      <c r="O163" s="130"/>
      <c r="P163" s="130"/>
      <c r="Q163" s="131" t="e">
        <f t="shared" si="28"/>
        <v>#DIV/0!</v>
      </c>
      <c r="R163" s="131" t="e">
        <f t="shared" si="27"/>
        <v>#DIV/0!</v>
      </c>
      <c r="S163" s="122"/>
      <c r="T163" s="88" t="e">
        <f t="shared" si="30"/>
        <v>#DIV/0!</v>
      </c>
      <c r="U163" s="131"/>
      <c r="V163" s="91">
        <f t="shared" si="29"/>
        <v>0</v>
      </c>
      <c r="W163" s="133"/>
      <c r="X163" s="134" t="s">
        <v>29</v>
      </c>
      <c r="Y163" s="135"/>
      <c r="Z163" s="129"/>
      <c r="AA163" s="96"/>
      <c r="AB163" s="96"/>
      <c r="AC163" s="96"/>
      <c r="AD163" s="78">
        <f>+N163/12</f>
        <v>0</v>
      </c>
      <c r="AE163" s="97" t="e">
        <f>+AD163/N163*100</f>
        <v>#DIV/0!</v>
      </c>
      <c r="AF163" s="98" t="e">
        <f t="shared" si="26"/>
        <v>#DIV/0!</v>
      </c>
      <c r="AG163" s="96"/>
      <c r="AH163" s="96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</row>
    <row r="164" spans="1:59" ht="19.5" hidden="1" customHeight="1" thickBot="1" x14ac:dyDescent="0.3">
      <c r="A164" s="1"/>
      <c r="B164" s="136"/>
      <c r="C164" s="137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 t="s">
        <v>30</v>
      </c>
      <c r="N164" s="138"/>
      <c r="O164" s="139"/>
      <c r="P164" s="139"/>
      <c r="Q164" s="140" t="e">
        <f t="shared" si="28"/>
        <v>#DIV/0!</v>
      </c>
      <c r="R164" s="140" t="e">
        <f t="shared" si="27"/>
        <v>#DIV/0!</v>
      </c>
      <c r="S164" s="138"/>
      <c r="T164" s="88" t="e">
        <f t="shared" si="30"/>
        <v>#DIV/0!</v>
      </c>
      <c r="U164" s="163"/>
      <c r="V164" s="91">
        <f t="shared" si="29"/>
        <v>0</v>
      </c>
      <c r="W164" s="142" t="s">
        <v>31</v>
      </c>
      <c r="X164" s="143" t="s">
        <v>32</v>
      </c>
      <c r="Y164" s="144"/>
      <c r="Z164" s="145"/>
      <c r="AA164" s="6"/>
      <c r="AB164" s="6"/>
      <c r="AC164" s="6"/>
      <c r="AD164" s="78">
        <f>+N164/12</f>
        <v>0</v>
      </c>
      <c r="AE164" s="97" t="e">
        <f>+AD164/N164*100</f>
        <v>#DIV/0!</v>
      </c>
      <c r="AF164" s="98" t="e">
        <f t="shared" si="26"/>
        <v>#DIV/0!</v>
      </c>
      <c r="AG164" s="6"/>
      <c r="AH164" s="6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spans="1:59" ht="19.5" hidden="1" customHeight="1" thickBot="1" x14ac:dyDescent="0.3">
      <c r="A165" s="1"/>
      <c r="B165" s="136"/>
      <c r="C165" s="137"/>
      <c r="D165" s="120"/>
      <c r="E165" s="121"/>
      <c r="F165" s="121"/>
      <c r="G165" s="121"/>
      <c r="H165" s="121"/>
      <c r="I165" s="121"/>
      <c r="J165" s="121"/>
      <c r="K165" s="121"/>
      <c r="L165" s="121"/>
      <c r="M165" s="121" t="s">
        <v>33</v>
      </c>
      <c r="N165" s="138"/>
      <c r="O165" s="139"/>
      <c r="P165" s="139"/>
      <c r="Q165" s="140" t="e">
        <f t="shared" si="28"/>
        <v>#DIV/0!</v>
      </c>
      <c r="R165" s="140" t="e">
        <f t="shared" si="27"/>
        <v>#DIV/0!</v>
      </c>
      <c r="S165" s="138"/>
      <c r="T165" s="88" t="e">
        <f t="shared" si="30"/>
        <v>#DIV/0!</v>
      </c>
      <c r="U165" s="163"/>
      <c r="V165" s="91">
        <f t="shared" si="29"/>
        <v>0</v>
      </c>
      <c r="W165" s="142" t="s">
        <v>31</v>
      </c>
      <c r="X165" s="143" t="s">
        <v>26</v>
      </c>
      <c r="Y165" s="144"/>
      <c r="Z165" s="145"/>
      <c r="AA165" s="6"/>
      <c r="AB165" s="6"/>
      <c r="AC165" s="6"/>
      <c r="AD165" s="78">
        <f>+N165/12</f>
        <v>0</v>
      </c>
      <c r="AE165" s="97" t="e">
        <f>+AD165/N165*100</f>
        <v>#DIV/0!</v>
      </c>
      <c r="AF165" s="98" t="e">
        <f t="shared" si="26"/>
        <v>#DIV/0!</v>
      </c>
      <c r="AG165" s="6"/>
      <c r="AH165" s="6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spans="1:59" ht="19.5" hidden="1" customHeight="1" thickBot="1" x14ac:dyDescent="0.3">
      <c r="A166" s="1"/>
      <c r="B166" s="136"/>
      <c r="C166" s="146"/>
      <c r="D166" s="120"/>
      <c r="E166" s="121"/>
      <c r="F166" s="121"/>
      <c r="G166" s="121"/>
      <c r="H166" s="121"/>
      <c r="I166" s="121"/>
      <c r="J166" s="121"/>
      <c r="K166" s="121"/>
      <c r="L166" s="121"/>
      <c r="M166" s="121" t="s">
        <v>34</v>
      </c>
      <c r="N166" s="138"/>
      <c r="O166" s="139"/>
      <c r="P166" s="139"/>
      <c r="Q166" s="140" t="e">
        <f t="shared" si="28"/>
        <v>#DIV/0!</v>
      </c>
      <c r="R166" s="140" t="e">
        <f t="shared" si="27"/>
        <v>#DIV/0!</v>
      </c>
      <c r="S166" s="138"/>
      <c r="T166" s="88" t="e">
        <f t="shared" si="30"/>
        <v>#DIV/0!</v>
      </c>
      <c r="U166" s="163"/>
      <c r="V166" s="91">
        <f t="shared" si="29"/>
        <v>0</v>
      </c>
      <c r="W166" s="142" t="s">
        <v>31</v>
      </c>
      <c r="X166" s="143" t="s">
        <v>35</v>
      </c>
      <c r="Y166" s="144"/>
      <c r="Z166" s="145"/>
      <c r="AA166" s="6"/>
      <c r="AB166" s="6"/>
      <c r="AC166" s="6"/>
      <c r="AD166" s="78">
        <f>+N166/12</f>
        <v>0</v>
      </c>
      <c r="AE166" s="97" t="e">
        <f>+AD166/N166*100</f>
        <v>#DIV/0!</v>
      </c>
      <c r="AF166" s="98" t="e">
        <f t="shared" si="26"/>
        <v>#DIV/0!</v>
      </c>
      <c r="AG166" s="6"/>
      <c r="AH166" s="6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spans="1:59" ht="19.5" hidden="1" customHeight="1" thickBot="1" x14ac:dyDescent="0.3">
      <c r="A167" s="1"/>
      <c r="B167" s="136"/>
      <c r="C167" s="146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 t="s">
        <v>36</v>
      </c>
      <c r="N167" s="138"/>
      <c r="O167" s="139"/>
      <c r="P167" s="139"/>
      <c r="Q167" s="140" t="e">
        <f t="shared" si="28"/>
        <v>#DIV/0!</v>
      </c>
      <c r="R167" s="140" t="e">
        <f t="shared" si="27"/>
        <v>#DIV/0!</v>
      </c>
      <c r="S167" s="138"/>
      <c r="T167" s="88" t="e">
        <f t="shared" si="30"/>
        <v>#DIV/0!</v>
      </c>
      <c r="U167" s="163"/>
      <c r="V167" s="91">
        <f t="shared" si="29"/>
        <v>0</v>
      </c>
      <c r="W167" s="142"/>
      <c r="X167" s="147"/>
      <c r="Y167" s="144"/>
      <c r="Z167" s="145"/>
      <c r="AA167" s="6"/>
      <c r="AB167" s="6"/>
      <c r="AC167" s="6"/>
      <c r="AD167" s="78">
        <f>+N167/12</f>
        <v>0</v>
      </c>
      <c r="AE167" s="97" t="e">
        <f>+AD167/N167*100</f>
        <v>#DIV/0!</v>
      </c>
      <c r="AF167" s="98" t="e">
        <f t="shared" si="26"/>
        <v>#DIV/0!</v>
      </c>
      <c r="AG167" s="6"/>
      <c r="AH167" s="6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spans="1:59" ht="19.5" customHeight="1" thickBot="1" x14ac:dyDescent="0.3">
      <c r="A168" s="80"/>
      <c r="B168" s="99">
        <v>2</v>
      </c>
      <c r="C168" s="148"/>
      <c r="D168" s="149"/>
      <c r="E168" s="101"/>
      <c r="F168" s="101"/>
      <c r="G168" s="102" t="s">
        <v>37</v>
      </c>
      <c r="H168" s="84"/>
      <c r="I168" s="84"/>
      <c r="J168" s="84"/>
      <c r="K168" s="84"/>
      <c r="L168" s="84"/>
      <c r="M168" s="85"/>
      <c r="N168" s="86">
        <f>+N169+N173</f>
        <v>14282500</v>
      </c>
      <c r="O168" s="87"/>
      <c r="P168" s="87"/>
      <c r="Q168" s="90">
        <f t="shared" si="28"/>
        <v>83.333333333333314</v>
      </c>
      <c r="R168" s="90">
        <f t="shared" si="27"/>
        <v>83.333333333333314</v>
      </c>
      <c r="S168" s="86">
        <f>+S169+S173</f>
        <v>13570700</v>
      </c>
      <c r="T168" s="88">
        <f t="shared" si="30"/>
        <v>95.016278662699108</v>
      </c>
      <c r="U168" s="256">
        <f t="shared" ref="U168:U183" si="31">+S168/N168*100</f>
        <v>95.016278662699108</v>
      </c>
      <c r="V168" s="91">
        <f t="shared" si="29"/>
        <v>711800</v>
      </c>
      <c r="W168" s="150"/>
      <c r="X168" s="151"/>
      <c r="Y168" s="106"/>
      <c r="Z168" s="95"/>
      <c r="AA168" s="96"/>
      <c r="AB168" s="96"/>
      <c r="AC168" s="96"/>
      <c r="AD168" s="78">
        <f>+N168/12</f>
        <v>1190208.3333333333</v>
      </c>
      <c r="AE168" s="97">
        <f>+AD168/N168*100</f>
        <v>8.3333333333333321</v>
      </c>
      <c r="AF168" s="98">
        <f t="shared" si="26"/>
        <v>83.333333333333314</v>
      </c>
      <c r="AG168" s="96"/>
      <c r="AH168" s="96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</row>
    <row r="169" spans="1:59" ht="19.5" customHeight="1" x14ac:dyDescent="0.25">
      <c r="A169" s="80"/>
      <c r="B169" s="118"/>
      <c r="C169" s="152"/>
      <c r="D169" s="153"/>
      <c r="E169" s="154"/>
      <c r="F169" s="154"/>
      <c r="G169" s="155"/>
      <c r="H169" s="156" t="s">
        <v>38</v>
      </c>
      <c r="I169" s="157"/>
      <c r="J169" s="157"/>
      <c r="K169" s="157"/>
      <c r="L169" s="157"/>
      <c r="M169" s="158"/>
      <c r="N169" s="122">
        <f>SUM(N170)</f>
        <v>700000</v>
      </c>
      <c r="O169" s="130"/>
      <c r="P169" s="130"/>
      <c r="Q169" s="131">
        <f t="shared" si="28"/>
        <v>83.333333333333343</v>
      </c>
      <c r="R169" s="131">
        <f t="shared" si="27"/>
        <v>83.333333333333343</v>
      </c>
      <c r="S169" s="122">
        <f>SUM(S170)</f>
        <v>0</v>
      </c>
      <c r="T169" s="184">
        <f t="shared" si="30"/>
        <v>0</v>
      </c>
      <c r="U169" s="131">
        <f t="shared" si="31"/>
        <v>0</v>
      </c>
      <c r="V169" s="122">
        <f>SUM(V170)</f>
        <v>700000</v>
      </c>
      <c r="W169" s="133"/>
      <c r="X169" s="134"/>
      <c r="Y169" s="185"/>
      <c r="Z169" s="186"/>
      <c r="AA169" s="96"/>
      <c r="AB169" s="96"/>
      <c r="AC169" s="96"/>
      <c r="AD169" s="78">
        <f>+N169/12</f>
        <v>58333.333333333336</v>
      </c>
      <c r="AE169" s="97">
        <f>+AD169/N169*100</f>
        <v>8.3333333333333339</v>
      </c>
      <c r="AF169" s="98">
        <f t="shared" si="26"/>
        <v>83.333333333333343</v>
      </c>
      <c r="AG169" s="96"/>
      <c r="AH169" s="96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</row>
    <row r="170" spans="1:59" ht="19.5" customHeight="1" x14ac:dyDescent="0.25">
      <c r="A170" s="80"/>
      <c r="B170" s="118"/>
      <c r="C170" s="152"/>
      <c r="D170" s="153"/>
      <c r="E170" s="154"/>
      <c r="F170" s="154"/>
      <c r="G170" s="155"/>
      <c r="H170" s="155"/>
      <c r="I170" s="162" t="s">
        <v>39</v>
      </c>
      <c r="J170" s="157"/>
      <c r="K170" s="157"/>
      <c r="L170" s="157"/>
      <c r="M170" s="158"/>
      <c r="N170" s="138">
        <f>N171</f>
        <v>700000</v>
      </c>
      <c r="O170" s="130"/>
      <c r="P170" s="130"/>
      <c r="Q170" s="163">
        <f t="shared" si="28"/>
        <v>83.333333333333343</v>
      </c>
      <c r="R170" s="163">
        <f t="shared" si="27"/>
        <v>83.333333333333343</v>
      </c>
      <c r="S170" s="138">
        <f>S171</f>
        <v>0</v>
      </c>
      <c r="T170" s="179">
        <f t="shared" si="30"/>
        <v>0</v>
      </c>
      <c r="U170" s="163">
        <f t="shared" si="31"/>
        <v>0</v>
      </c>
      <c r="V170" s="138">
        <f>SUM(V171)</f>
        <v>700000</v>
      </c>
      <c r="W170" s="133"/>
      <c r="X170" s="134"/>
      <c r="Y170" s="166"/>
      <c r="Z170" s="170"/>
      <c r="AA170" s="96"/>
      <c r="AB170" s="96"/>
      <c r="AC170" s="96"/>
      <c r="AD170" s="78">
        <f>+N170/12</f>
        <v>58333.333333333336</v>
      </c>
      <c r="AE170" s="97">
        <f>+AD170/N170*100</f>
        <v>8.3333333333333339</v>
      </c>
      <c r="AF170" s="98">
        <f t="shared" si="26"/>
        <v>83.333333333333343</v>
      </c>
      <c r="AG170" s="96"/>
      <c r="AH170" s="96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</row>
    <row r="171" spans="1:59" ht="19.5" customHeight="1" x14ac:dyDescent="0.25">
      <c r="A171" s="80"/>
      <c r="B171" s="118"/>
      <c r="C171" s="152"/>
      <c r="D171" s="153"/>
      <c r="E171" s="154"/>
      <c r="F171" s="154"/>
      <c r="G171" s="155"/>
      <c r="H171" s="155"/>
      <c r="I171" s="155"/>
      <c r="J171" s="162" t="s">
        <v>40</v>
      </c>
      <c r="K171" s="157"/>
      <c r="L171" s="157"/>
      <c r="M171" s="158"/>
      <c r="N171" s="138">
        <f>SUM(N172:N172)</f>
        <v>700000</v>
      </c>
      <c r="O171" s="130"/>
      <c r="P171" s="130"/>
      <c r="Q171" s="163">
        <f t="shared" si="28"/>
        <v>83.333333333333343</v>
      </c>
      <c r="R171" s="163">
        <f t="shared" si="27"/>
        <v>83.333333333333343</v>
      </c>
      <c r="S171" s="138">
        <f>SUM(S172:S172)</f>
        <v>0</v>
      </c>
      <c r="T171" s="179">
        <f t="shared" si="30"/>
        <v>0</v>
      </c>
      <c r="U171" s="163">
        <f t="shared" si="31"/>
        <v>0</v>
      </c>
      <c r="V171" s="138">
        <f>SUM(V172)</f>
        <v>700000</v>
      </c>
      <c r="W171" s="133"/>
      <c r="X171" s="134"/>
      <c r="Y171" s="166"/>
      <c r="Z171" s="170"/>
      <c r="AA171" s="96"/>
      <c r="AB171" s="96"/>
      <c r="AC171" s="96"/>
      <c r="AD171" s="78">
        <f>+N171/12</f>
        <v>58333.333333333336</v>
      </c>
      <c r="AE171" s="97">
        <f>+AD171/N171*100</f>
        <v>8.3333333333333339</v>
      </c>
      <c r="AF171" s="98">
        <f t="shared" si="26"/>
        <v>83.333333333333343</v>
      </c>
      <c r="AG171" s="96"/>
      <c r="AH171" s="96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</row>
    <row r="172" spans="1:59" ht="19.5" customHeight="1" x14ac:dyDescent="0.25">
      <c r="A172" s="80"/>
      <c r="B172" s="118"/>
      <c r="C172" s="152"/>
      <c r="D172" s="153"/>
      <c r="E172" s="154"/>
      <c r="F172" s="154"/>
      <c r="G172" s="155"/>
      <c r="H172" s="155"/>
      <c r="I172" s="155"/>
      <c r="J172" s="120"/>
      <c r="K172" s="162" t="s">
        <v>43</v>
      </c>
      <c r="L172" s="157"/>
      <c r="M172" s="158"/>
      <c r="N172" s="167">
        <v>700000</v>
      </c>
      <c r="O172" s="130"/>
      <c r="P172" s="130"/>
      <c r="Q172" s="163">
        <f t="shared" si="28"/>
        <v>83.333333333333343</v>
      </c>
      <c r="R172" s="163">
        <f t="shared" si="27"/>
        <v>83.333333333333343</v>
      </c>
      <c r="S172" s="178">
        <v>0</v>
      </c>
      <c r="T172" s="179">
        <f t="shared" si="30"/>
        <v>0</v>
      </c>
      <c r="U172" s="163">
        <f t="shared" si="31"/>
        <v>0</v>
      </c>
      <c r="V172" s="168">
        <v>700000</v>
      </c>
      <c r="W172" s="133"/>
      <c r="X172" s="134"/>
      <c r="Y172" s="166"/>
      <c r="Z172" s="170"/>
      <c r="AA172" s="96"/>
      <c r="AB172" s="96"/>
      <c r="AC172" s="96"/>
      <c r="AD172" s="78">
        <f>+N172/12</f>
        <v>58333.333333333336</v>
      </c>
      <c r="AE172" s="97">
        <f>+AD172/N172*100</f>
        <v>8.3333333333333339</v>
      </c>
      <c r="AF172" s="98">
        <f t="shared" si="26"/>
        <v>83.333333333333343</v>
      </c>
      <c r="AG172" s="96"/>
      <c r="AH172" s="96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</row>
    <row r="173" spans="1:59" ht="19.5" customHeight="1" x14ac:dyDescent="0.25">
      <c r="A173" s="80"/>
      <c r="B173" s="118"/>
      <c r="C173" s="152"/>
      <c r="D173" s="153"/>
      <c r="E173" s="154"/>
      <c r="F173" s="154"/>
      <c r="G173" s="121"/>
      <c r="H173" s="156" t="s">
        <v>46</v>
      </c>
      <c r="I173" s="157"/>
      <c r="J173" s="157"/>
      <c r="K173" s="157"/>
      <c r="L173" s="157"/>
      <c r="M173" s="158"/>
      <c r="N173" s="122">
        <f>SUM(N174)</f>
        <v>13582500</v>
      </c>
      <c r="O173" s="130"/>
      <c r="P173" s="130"/>
      <c r="Q173" s="131">
        <f t="shared" si="28"/>
        <v>83.333333333333314</v>
      </c>
      <c r="R173" s="131">
        <f t="shared" si="27"/>
        <v>83.333333333333314</v>
      </c>
      <c r="S173" s="122">
        <f>SUM(S174)</f>
        <v>13570700</v>
      </c>
      <c r="T173" s="184">
        <f t="shared" si="30"/>
        <v>99.913123504509485</v>
      </c>
      <c r="U173" s="131">
        <f t="shared" si="31"/>
        <v>99.913123504509485</v>
      </c>
      <c r="V173" s="122">
        <f>SUM(V174)</f>
        <v>11800</v>
      </c>
      <c r="W173" s="133"/>
      <c r="X173" s="134"/>
      <c r="Y173" s="166" t="s">
        <v>41</v>
      </c>
      <c r="Z173" s="129"/>
      <c r="AA173" s="96"/>
      <c r="AB173" s="96"/>
      <c r="AC173" s="96"/>
      <c r="AD173" s="78">
        <f>+N173/12</f>
        <v>1131875</v>
      </c>
      <c r="AE173" s="97">
        <f>+AD173/N173*100</f>
        <v>8.3333333333333321</v>
      </c>
      <c r="AF173" s="98">
        <f t="shared" si="26"/>
        <v>83.333333333333314</v>
      </c>
      <c r="AG173" s="96"/>
      <c r="AH173" s="96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</row>
    <row r="174" spans="1:59" ht="19.5" customHeight="1" x14ac:dyDescent="0.25">
      <c r="A174" s="80"/>
      <c r="B174" s="118"/>
      <c r="C174" s="152"/>
      <c r="D174" s="153"/>
      <c r="E174" s="154"/>
      <c r="F174" s="154"/>
      <c r="G174" s="155"/>
      <c r="H174" s="121"/>
      <c r="I174" s="162" t="s">
        <v>47</v>
      </c>
      <c r="J174" s="157"/>
      <c r="K174" s="157"/>
      <c r="L174" s="157"/>
      <c r="M174" s="158"/>
      <c r="N174" s="138">
        <f>N175</f>
        <v>13582500</v>
      </c>
      <c r="O174" s="130"/>
      <c r="P174" s="130"/>
      <c r="Q174" s="163">
        <f t="shared" si="28"/>
        <v>83.333333333333314</v>
      </c>
      <c r="R174" s="163">
        <f t="shared" si="27"/>
        <v>83.333333333333314</v>
      </c>
      <c r="S174" s="138">
        <f>S175</f>
        <v>13570700</v>
      </c>
      <c r="T174" s="179">
        <f t="shared" si="30"/>
        <v>99.913123504509485</v>
      </c>
      <c r="U174" s="163">
        <f t="shared" si="31"/>
        <v>99.913123504509485</v>
      </c>
      <c r="V174" s="138">
        <f>SUM(V175)</f>
        <v>11800</v>
      </c>
      <c r="W174" s="133"/>
      <c r="X174" s="134"/>
      <c r="Y174" s="166"/>
      <c r="Z174" s="129"/>
      <c r="AA174" s="96"/>
      <c r="AB174" s="96"/>
      <c r="AC174" s="96"/>
      <c r="AD174" s="78">
        <f>+N174/12</f>
        <v>1131875</v>
      </c>
      <c r="AE174" s="97">
        <f>+AD174/N174*100</f>
        <v>8.3333333333333321</v>
      </c>
      <c r="AF174" s="98">
        <f t="shared" si="26"/>
        <v>83.333333333333314</v>
      </c>
      <c r="AG174" s="96"/>
      <c r="AH174" s="96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</row>
    <row r="175" spans="1:59" ht="19.5" customHeight="1" x14ac:dyDescent="0.25">
      <c r="A175" s="80"/>
      <c r="B175" s="118"/>
      <c r="C175" s="152"/>
      <c r="D175" s="153"/>
      <c r="E175" s="154"/>
      <c r="F175" s="154"/>
      <c r="G175" s="155"/>
      <c r="H175" s="155"/>
      <c r="I175" s="121"/>
      <c r="J175" s="162" t="s">
        <v>48</v>
      </c>
      <c r="K175" s="157"/>
      <c r="L175" s="157"/>
      <c r="M175" s="158"/>
      <c r="N175" s="138">
        <f>SUM(N176:N176)</f>
        <v>13582500</v>
      </c>
      <c r="O175" s="130"/>
      <c r="P175" s="130"/>
      <c r="Q175" s="163">
        <f t="shared" si="28"/>
        <v>83.333333333333314</v>
      </c>
      <c r="R175" s="163">
        <f t="shared" si="27"/>
        <v>83.333333333333314</v>
      </c>
      <c r="S175" s="138">
        <f>SUM(S176:S176)</f>
        <v>13570700</v>
      </c>
      <c r="T175" s="179">
        <f t="shared" si="30"/>
        <v>99.913123504509485</v>
      </c>
      <c r="U175" s="163">
        <f t="shared" si="31"/>
        <v>99.913123504509485</v>
      </c>
      <c r="V175" s="138">
        <f>SUM(V176)</f>
        <v>11800</v>
      </c>
      <c r="W175" s="133"/>
      <c r="X175" s="134"/>
      <c r="Y175" s="166"/>
      <c r="Z175" s="129"/>
      <c r="AA175" s="96"/>
      <c r="AB175" s="96"/>
      <c r="AC175" s="96"/>
      <c r="AD175" s="78">
        <f>+N175/12</f>
        <v>1131875</v>
      </c>
      <c r="AE175" s="97">
        <f>+AD175/N175*100</f>
        <v>8.3333333333333321</v>
      </c>
      <c r="AF175" s="98">
        <f t="shared" si="26"/>
        <v>83.333333333333314</v>
      </c>
      <c r="AG175" s="96"/>
      <c r="AH175" s="96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</row>
    <row r="176" spans="1:59" ht="38.450000000000003" customHeight="1" thickBot="1" x14ac:dyDescent="0.3">
      <c r="A176" s="1"/>
      <c r="B176" s="174"/>
      <c r="C176" s="175"/>
      <c r="D176" s="176"/>
      <c r="E176" s="177"/>
      <c r="F176" s="177"/>
      <c r="G176" s="177"/>
      <c r="H176" s="182"/>
      <c r="I176" s="177"/>
      <c r="J176" s="121"/>
      <c r="K176" s="162" t="s">
        <v>115</v>
      </c>
      <c r="L176" s="157"/>
      <c r="M176" s="158"/>
      <c r="N176" s="138">
        <v>13582500</v>
      </c>
      <c r="O176" s="139"/>
      <c r="P176" s="139"/>
      <c r="Q176" s="163">
        <f t="shared" si="28"/>
        <v>83.333333333333314</v>
      </c>
      <c r="R176" s="140">
        <f t="shared" si="27"/>
        <v>83.333333333333314</v>
      </c>
      <c r="S176" s="178">
        <v>13570700</v>
      </c>
      <c r="T176" s="179">
        <f t="shared" si="30"/>
        <v>99.913123504509485</v>
      </c>
      <c r="U176" s="163">
        <f t="shared" si="31"/>
        <v>99.913123504509485</v>
      </c>
      <c r="V176" s="168">
        <f>+N176-S176</f>
        <v>11800</v>
      </c>
      <c r="W176" s="180"/>
      <c r="X176" s="181"/>
      <c r="Y176" s="187"/>
      <c r="Z176" s="145"/>
      <c r="AA176" s="6"/>
      <c r="AB176" s="6"/>
      <c r="AC176" s="6"/>
      <c r="AD176" s="78">
        <f>+N176/12</f>
        <v>1131875</v>
      </c>
      <c r="AE176" s="97">
        <f>+AD176/N176*100</f>
        <v>8.3333333333333321</v>
      </c>
      <c r="AF176" s="98">
        <f t="shared" si="26"/>
        <v>83.333333333333314</v>
      </c>
      <c r="AG176" s="6"/>
      <c r="AH176" s="6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spans="1:59" ht="19.5" customHeight="1" thickBot="1" x14ac:dyDescent="0.3">
      <c r="A177" s="80"/>
      <c r="B177" s="99">
        <v>2</v>
      </c>
      <c r="C177" s="148"/>
      <c r="D177" s="149"/>
      <c r="E177" s="101"/>
      <c r="F177" s="101"/>
      <c r="G177" s="102" t="s">
        <v>81</v>
      </c>
      <c r="H177" s="84"/>
      <c r="I177" s="84"/>
      <c r="J177" s="84"/>
      <c r="K177" s="84"/>
      <c r="L177" s="84"/>
      <c r="M177" s="85"/>
      <c r="N177" s="86">
        <f>+N178</f>
        <v>197824800</v>
      </c>
      <c r="O177" s="87"/>
      <c r="P177" s="87"/>
      <c r="Q177" s="90">
        <f t="shared" si="28"/>
        <v>83.333333333333314</v>
      </c>
      <c r="R177" s="90">
        <f t="shared" si="27"/>
        <v>83.333333333333314</v>
      </c>
      <c r="S177" s="86">
        <f>+S178</f>
        <v>0</v>
      </c>
      <c r="T177" s="88">
        <f t="shared" si="30"/>
        <v>0</v>
      </c>
      <c r="U177" s="256">
        <f t="shared" si="31"/>
        <v>0</v>
      </c>
      <c r="V177" s="91">
        <f>+N177-S177</f>
        <v>197824800</v>
      </c>
      <c r="W177" s="150"/>
      <c r="X177" s="151"/>
      <c r="Y177" s="106"/>
      <c r="Z177" s="95"/>
      <c r="AA177" s="96"/>
      <c r="AB177" s="96"/>
      <c r="AC177" s="96"/>
      <c r="AD177" s="78">
        <f>+N177/12</f>
        <v>16485400</v>
      </c>
      <c r="AE177" s="97">
        <f>+AD177/N177*100</f>
        <v>8.3333333333333321</v>
      </c>
      <c r="AF177" s="98">
        <f t="shared" si="26"/>
        <v>83.333333333333314</v>
      </c>
      <c r="AG177" s="96"/>
      <c r="AH177" s="96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</row>
    <row r="178" spans="1:59" ht="19.5" customHeight="1" x14ac:dyDescent="0.25">
      <c r="A178" s="1"/>
      <c r="B178" s="246"/>
      <c r="C178" s="247"/>
      <c r="D178" s="248"/>
      <c r="E178" s="249"/>
      <c r="F178" s="249"/>
      <c r="G178" s="233"/>
      <c r="H178" s="110" t="s">
        <v>116</v>
      </c>
      <c r="I178" s="234"/>
      <c r="J178" s="234"/>
      <c r="K178" s="234"/>
      <c r="L178" s="234"/>
      <c r="M178" s="235"/>
      <c r="N178" s="192">
        <f>SUM(N179)</f>
        <v>197824800</v>
      </c>
      <c r="O178" s="250"/>
      <c r="P178" s="250"/>
      <c r="Q178" s="115">
        <f t="shared" si="28"/>
        <v>83.333333333333314</v>
      </c>
      <c r="R178" s="115">
        <f t="shared" si="27"/>
        <v>83.333333333333314</v>
      </c>
      <c r="S178" s="192">
        <f>SUM(S179)</f>
        <v>0</v>
      </c>
      <c r="T178" s="184">
        <f t="shared" si="30"/>
        <v>0</v>
      </c>
      <c r="U178" s="131">
        <f t="shared" si="31"/>
        <v>0</v>
      </c>
      <c r="V178" s="122">
        <f>SUM(V179)</f>
        <v>197824800</v>
      </c>
      <c r="W178" s="252"/>
      <c r="X178" s="253"/>
      <c r="Y178" s="185" t="s">
        <v>117</v>
      </c>
      <c r="Z178" s="186"/>
      <c r="AA178" s="6"/>
      <c r="AB178" s="6"/>
      <c r="AC178" s="6"/>
      <c r="AD178" s="78">
        <f>+N178/12</f>
        <v>16485400</v>
      </c>
      <c r="AE178" s="97">
        <f>+AD178/N178*100</f>
        <v>8.3333333333333321</v>
      </c>
      <c r="AF178" s="98">
        <f t="shared" si="26"/>
        <v>83.333333333333314</v>
      </c>
      <c r="AG178" s="6"/>
      <c r="AH178" s="6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1:59" ht="19.5" customHeight="1" x14ac:dyDescent="0.25">
      <c r="A179" s="1"/>
      <c r="B179" s="174"/>
      <c r="C179" s="175"/>
      <c r="D179" s="176"/>
      <c r="E179" s="177"/>
      <c r="F179" s="177"/>
      <c r="G179" s="238"/>
      <c r="H179" s="238"/>
      <c r="I179" s="162" t="s">
        <v>118</v>
      </c>
      <c r="J179" s="157"/>
      <c r="K179" s="157"/>
      <c r="L179" s="157"/>
      <c r="M179" s="158"/>
      <c r="N179" s="138">
        <f>SUM(N180)</f>
        <v>197824800</v>
      </c>
      <c r="O179" s="139"/>
      <c r="P179" s="139"/>
      <c r="Q179" s="163">
        <f t="shared" si="28"/>
        <v>83.333333333333314</v>
      </c>
      <c r="R179" s="140">
        <f t="shared" si="27"/>
        <v>83.333333333333314</v>
      </c>
      <c r="S179" s="138">
        <f>S180</f>
        <v>0</v>
      </c>
      <c r="T179" s="179">
        <f t="shared" si="30"/>
        <v>0</v>
      </c>
      <c r="U179" s="163">
        <f t="shared" si="31"/>
        <v>0</v>
      </c>
      <c r="V179" s="138">
        <f>SUM(V180)</f>
        <v>197824800</v>
      </c>
      <c r="W179" s="180"/>
      <c r="X179" s="181"/>
      <c r="Y179" s="166"/>
      <c r="Z179" s="170"/>
      <c r="AA179" s="6"/>
      <c r="AB179" s="6"/>
      <c r="AC179" s="6"/>
      <c r="AD179" s="78">
        <f>+N179/12</f>
        <v>16485400</v>
      </c>
      <c r="AE179" s="97">
        <f>+AD179/N179*100</f>
        <v>8.3333333333333321</v>
      </c>
      <c r="AF179" s="98">
        <f t="shared" si="26"/>
        <v>83.333333333333314</v>
      </c>
      <c r="AG179" s="6"/>
      <c r="AH179" s="6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spans="1:59" ht="19.5" customHeight="1" x14ac:dyDescent="0.25">
      <c r="A180" s="1"/>
      <c r="B180" s="174"/>
      <c r="C180" s="175"/>
      <c r="D180" s="176"/>
      <c r="E180" s="177"/>
      <c r="F180" s="177"/>
      <c r="G180" s="238"/>
      <c r="H180" s="238"/>
      <c r="I180" s="238"/>
      <c r="J180" s="162" t="s">
        <v>119</v>
      </c>
      <c r="K180" s="157"/>
      <c r="L180" s="157"/>
      <c r="M180" s="158"/>
      <c r="N180" s="138">
        <f>SUM(N181)</f>
        <v>197824800</v>
      </c>
      <c r="O180" s="139"/>
      <c r="P180" s="139"/>
      <c r="Q180" s="163">
        <f t="shared" si="28"/>
        <v>83.333333333333314</v>
      </c>
      <c r="R180" s="140">
        <f t="shared" si="27"/>
        <v>83.333333333333314</v>
      </c>
      <c r="S180" s="138">
        <f>SUM(S181:S181)</f>
        <v>0</v>
      </c>
      <c r="T180" s="179">
        <f t="shared" si="30"/>
        <v>0</v>
      </c>
      <c r="U180" s="163">
        <f t="shared" si="31"/>
        <v>0</v>
      </c>
      <c r="V180" s="138">
        <f>SUM(V181)</f>
        <v>197824800</v>
      </c>
      <c r="W180" s="180"/>
      <c r="X180" s="181"/>
      <c r="Y180" s="166"/>
      <c r="Z180" s="170"/>
      <c r="AA180" s="6"/>
      <c r="AB180" s="6"/>
      <c r="AC180" s="6"/>
      <c r="AD180" s="78">
        <f>+N180/12</f>
        <v>16485400</v>
      </c>
      <c r="AE180" s="97">
        <f>+AD180/N180*100</f>
        <v>8.3333333333333321</v>
      </c>
      <c r="AF180" s="98">
        <f t="shared" si="26"/>
        <v>83.333333333333314</v>
      </c>
      <c r="AG180" s="6"/>
      <c r="AH180" s="6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1:59" ht="19.5" customHeight="1" x14ac:dyDescent="0.25">
      <c r="A181" s="1"/>
      <c r="B181" s="174"/>
      <c r="C181" s="175"/>
      <c r="D181" s="176"/>
      <c r="E181" s="177"/>
      <c r="F181" s="177"/>
      <c r="G181" s="177"/>
      <c r="H181" s="177"/>
      <c r="I181" s="177"/>
      <c r="J181" s="177"/>
      <c r="K181" s="162" t="s">
        <v>120</v>
      </c>
      <c r="L181" s="157"/>
      <c r="M181" s="158"/>
      <c r="N181" s="138">
        <f>SUM(N182)</f>
        <v>197824800</v>
      </c>
      <c r="O181" s="139"/>
      <c r="P181" s="139"/>
      <c r="Q181" s="163">
        <f t="shared" si="28"/>
        <v>83.333333333333314</v>
      </c>
      <c r="R181" s="140">
        <f t="shared" si="27"/>
        <v>83.333333333333314</v>
      </c>
      <c r="S181" s="178">
        <f>SUM(S182)</f>
        <v>0</v>
      </c>
      <c r="T181" s="179">
        <f t="shared" si="30"/>
        <v>0</v>
      </c>
      <c r="U181" s="163">
        <f t="shared" si="31"/>
        <v>0</v>
      </c>
      <c r="V181" s="168">
        <f>SUM(V182)</f>
        <v>197824800</v>
      </c>
      <c r="W181" s="180"/>
      <c r="X181" s="181"/>
      <c r="Y181" s="166"/>
      <c r="Z181" s="170"/>
      <c r="AA181" s="6"/>
      <c r="AB181" s="6"/>
      <c r="AC181" s="6"/>
      <c r="AD181" s="78">
        <f>+N181/12</f>
        <v>16485400</v>
      </c>
      <c r="AE181" s="97">
        <f>+AD181/N181*100</f>
        <v>8.3333333333333321</v>
      </c>
      <c r="AF181" s="98">
        <f t="shared" si="26"/>
        <v>83.333333333333314</v>
      </c>
      <c r="AG181" s="6"/>
      <c r="AH181" s="6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1:59" ht="37.5" customHeight="1" thickBot="1" x14ac:dyDescent="0.3">
      <c r="A182" s="1"/>
      <c r="B182" s="200"/>
      <c r="C182" s="201"/>
      <c r="D182" s="202"/>
      <c r="E182" s="203"/>
      <c r="F182" s="203"/>
      <c r="G182" s="203"/>
      <c r="H182" s="203"/>
      <c r="I182" s="203"/>
      <c r="J182" s="203"/>
      <c r="K182" s="239"/>
      <c r="L182" s="261" t="s">
        <v>121</v>
      </c>
      <c r="M182" s="262"/>
      <c r="N182" s="209">
        <v>197824800</v>
      </c>
      <c r="O182" s="210"/>
      <c r="P182" s="210"/>
      <c r="Q182" s="163">
        <f t="shared" si="28"/>
        <v>83.333333333333314</v>
      </c>
      <c r="R182" s="212">
        <f t="shared" si="27"/>
        <v>83.333333333333314</v>
      </c>
      <c r="S182" s="213">
        <v>0</v>
      </c>
      <c r="T182" s="179">
        <f t="shared" si="30"/>
        <v>0</v>
      </c>
      <c r="U182" s="163">
        <f t="shared" si="31"/>
        <v>0</v>
      </c>
      <c r="V182" s="215">
        <v>197824800</v>
      </c>
      <c r="W182" s="216"/>
      <c r="X182" s="217"/>
      <c r="Y182" s="187"/>
      <c r="Z182" s="183"/>
      <c r="AA182" s="6"/>
      <c r="AB182" s="6"/>
      <c r="AC182" s="6"/>
      <c r="AD182" s="78">
        <f>+N182/12</f>
        <v>16485400</v>
      </c>
      <c r="AE182" s="97">
        <f>+AD182/N182*100</f>
        <v>8.3333333333333321</v>
      </c>
      <c r="AF182" s="98">
        <f t="shared" si="26"/>
        <v>83.333333333333314</v>
      </c>
      <c r="AG182" s="6"/>
      <c r="AH182" s="6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1:59" ht="30" customHeight="1" thickBot="1" x14ac:dyDescent="0.3">
      <c r="A183" s="80"/>
      <c r="B183" s="99" t="s">
        <v>22</v>
      </c>
      <c r="C183" s="100"/>
      <c r="D183" s="101"/>
      <c r="E183" s="102" t="s">
        <v>122</v>
      </c>
      <c r="F183" s="84"/>
      <c r="G183" s="84"/>
      <c r="H183" s="84"/>
      <c r="I183" s="84"/>
      <c r="J183" s="84"/>
      <c r="K183" s="84"/>
      <c r="L183" s="84"/>
      <c r="M183" s="85"/>
      <c r="N183" s="86">
        <f>+N184+N198</f>
        <v>340366128</v>
      </c>
      <c r="O183" s="103"/>
      <c r="P183" s="103"/>
      <c r="Q183" s="90">
        <f t="shared" si="28"/>
        <v>83.333333333333314</v>
      </c>
      <c r="R183" s="88">
        <f t="shared" si="27"/>
        <v>83.333333333333314</v>
      </c>
      <c r="S183" s="86">
        <f>+S184+S198</f>
        <v>201601326</v>
      </c>
      <c r="T183" s="89">
        <f>AVERAGE(+T184+T198)/2</f>
        <v>75</v>
      </c>
      <c r="U183" s="90">
        <f t="shared" si="31"/>
        <v>59.230725214819259</v>
      </c>
      <c r="V183" s="91">
        <f t="shared" ref="V183:V191" si="32">+N183-S183</f>
        <v>138764802</v>
      </c>
      <c r="W183" s="92" t="s">
        <v>21</v>
      </c>
      <c r="X183" s="93"/>
      <c r="Y183" s="106"/>
      <c r="Z183" s="95"/>
      <c r="AA183" s="96"/>
      <c r="AB183" s="96"/>
      <c r="AC183" s="96"/>
      <c r="AD183" s="78">
        <f>+N183/12</f>
        <v>28363844</v>
      </c>
      <c r="AE183" s="97">
        <f>+AD183/N183*100</f>
        <v>8.3333333333333321</v>
      </c>
      <c r="AF183" s="98">
        <f t="shared" si="26"/>
        <v>83.333333333333314</v>
      </c>
      <c r="AG183" s="96"/>
      <c r="AH183" s="96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</row>
    <row r="184" spans="1:59" ht="19.5" customHeight="1" thickBot="1" x14ac:dyDescent="0.3">
      <c r="A184" s="80"/>
      <c r="B184" s="107" t="s">
        <v>24</v>
      </c>
      <c r="C184" s="108"/>
      <c r="D184" s="109"/>
      <c r="E184" s="109"/>
      <c r="F184" s="110" t="s">
        <v>123</v>
      </c>
      <c r="G184" s="111"/>
      <c r="H184" s="111"/>
      <c r="I184" s="111"/>
      <c r="J184" s="111"/>
      <c r="K184" s="111"/>
      <c r="L184" s="111"/>
      <c r="M184" s="112"/>
      <c r="N184" s="86">
        <f>N191</f>
        <v>88808000</v>
      </c>
      <c r="O184" s="113"/>
      <c r="P184" s="113"/>
      <c r="Q184" s="114">
        <f t="shared" si="28"/>
        <v>83.333333333333343</v>
      </c>
      <c r="R184" s="115">
        <f t="shared" si="27"/>
        <v>83.333333333333343</v>
      </c>
      <c r="S184" s="86">
        <f>S191</f>
        <v>25193478</v>
      </c>
      <c r="T184" s="88">
        <f>T191</f>
        <v>75</v>
      </c>
      <c r="U184" s="88">
        <f>U191</f>
        <v>30.970946960472304</v>
      </c>
      <c r="V184" s="91">
        <f t="shared" si="32"/>
        <v>63614522</v>
      </c>
      <c r="W184" s="92" t="s">
        <v>21</v>
      </c>
      <c r="X184" s="105" t="s">
        <v>26</v>
      </c>
      <c r="Y184" s="116"/>
      <c r="Z184" s="117"/>
      <c r="AA184" s="96"/>
      <c r="AB184" s="96"/>
      <c r="AC184" s="96"/>
      <c r="AD184" s="78">
        <f>+N184/12</f>
        <v>7400666.666666667</v>
      </c>
      <c r="AE184" s="97">
        <f>+AD184/N184*100</f>
        <v>8.3333333333333339</v>
      </c>
      <c r="AF184" s="98">
        <f t="shared" si="26"/>
        <v>83.333333333333343</v>
      </c>
      <c r="AG184" s="96"/>
      <c r="AH184" s="96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</row>
    <row r="185" spans="1:59" ht="19.5" hidden="1" customHeight="1" thickBot="1" x14ac:dyDescent="0.3">
      <c r="A185" s="80"/>
      <c r="B185" s="118"/>
      <c r="C185" s="119"/>
      <c r="D185" s="120"/>
      <c r="E185" s="121"/>
      <c r="F185" s="121"/>
      <c r="G185" s="121"/>
      <c r="H185" s="121"/>
      <c r="I185" s="121"/>
      <c r="J185" s="121"/>
      <c r="K185" s="121"/>
      <c r="L185" s="121"/>
      <c r="M185" s="121" t="s">
        <v>27</v>
      </c>
      <c r="N185" s="122"/>
      <c r="O185" s="123"/>
      <c r="P185" s="123"/>
      <c r="Q185" s="124" t="e">
        <f t="shared" si="28"/>
        <v>#DIV/0!</v>
      </c>
      <c r="R185" s="124" t="e">
        <f t="shared" si="27"/>
        <v>#DIV/0!</v>
      </c>
      <c r="S185" s="122"/>
      <c r="T185" s="88" t="e">
        <f t="shared" si="30"/>
        <v>#DIV/0!</v>
      </c>
      <c r="U185" s="124"/>
      <c r="V185" s="91">
        <f t="shared" si="32"/>
        <v>0</v>
      </c>
      <c r="W185" s="126"/>
      <c r="X185" s="127"/>
      <c r="Y185" s="128"/>
      <c r="Z185" s="129"/>
      <c r="AA185" s="96"/>
      <c r="AB185" s="96"/>
      <c r="AC185" s="96"/>
      <c r="AD185" s="78">
        <f>+N185/12</f>
        <v>0</v>
      </c>
      <c r="AE185" s="97" t="e">
        <f>+AD185/N185*100</f>
        <v>#DIV/0!</v>
      </c>
      <c r="AF185" s="98" t="e">
        <f t="shared" si="26"/>
        <v>#DIV/0!</v>
      </c>
      <c r="AG185" s="96"/>
      <c r="AH185" s="96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</row>
    <row r="186" spans="1:59" ht="19.5" hidden="1" customHeight="1" thickBot="1" x14ac:dyDescent="0.3">
      <c r="A186" s="80"/>
      <c r="B186" s="118">
        <v>1</v>
      </c>
      <c r="C186" s="119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 t="s">
        <v>28</v>
      </c>
      <c r="N186" s="122"/>
      <c r="O186" s="130"/>
      <c r="P186" s="130"/>
      <c r="Q186" s="131" t="e">
        <f t="shared" si="28"/>
        <v>#DIV/0!</v>
      </c>
      <c r="R186" s="131" t="e">
        <f t="shared" si="27"/>
        <v>#DIV/0!</v>
      </c>
      <c r="S186" s="122"/>
      <c r="T186" s="88" t="e">
        <f t="shared" si="30"/>
        <v>#DIV/0!</v>
      </c>
      <c r="U186" s="131"/>
      <c r="V186" s="91">
        <f t="shared" si="32"/>
        <v>0</v>
      </c>
      <c r="W186" s="133"/>
      <c r="X186" s="134" t="s">
        <v>29</v>
      </c>
      <c r="Y186" s="135"/>
      <c r="Z186" s="129"/>
      <c r="AA186" s="96"/>
      <c r="AB186" s="96"/>
      <c r="AC186" s="96"/>
      <c r="AD186" s="78">
        <f>+N186/12</f>
        <v>0</v>
      </c>
      <c r="AE186" s="97" t="e">
        <f>+AD186/N186*100</f>
        <v>#DIV/0!</v>
      </c>
      <c r="AF186" s="98" t="e">
        <f t="shared" si="26"/>
        <v>#DIV/0!</v>
      </c>
      <c r="AG186" s="96"/>
      <c r="AH186" s="96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</row>
    <row r="187" spans="1:59" ht="19.5" hidden="1" customHeight="1" thickBot="1" x14ac:dyDescent="0.3">
      <c r="A187" s="1"/>
      <c r="B187" s="136"/>
      <c r="C187" s="137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 t="s">
        <v>30</v>
      </c>
      <c r="N187" s="138"/>
      <c r="O187" s="139"/>
      <c r="P187" s="139"/>
      <c r="Q187" s="140" t="e">
        <f t="shared" si="28"/>
        <v>#DIV/0!</v>
      </c>
      <c r="R187" s="140" t="e">
        <f t="shared" si="27"/>
        <v>#DIV/0!</v>
      </c>
      <c r="S187" s="138"/>
      <c r="T187" s="88" t="e">
        <f t="shared" si="30"/>
        <v>#DIV/0!</v>
      </c>
      <c r="U187" s="163"/>
      <c r="V187" s="91">
        <f t="shared" si="32"/>
        <v>0</v>
      </c>
      <c r="W187" s="142" t="s">
        <v>31</v>
      </c>
      <c r="X187" s="143" t="s">
        <v>32</v>
      </c>
      <c r="Y187" s="144"/>
      <c r="Z187" s="145"/>
      <c r="AA187" s="6"/>
      <c r="AB187" s="6"/>
      <c r="AC187" s="6"/>
      <c r="AD187" s="78">
        <f>+N187/12</f>
        <v>0</v>
      </c>
      <c r="AE187" s="97" t="e">
        <f>+AD187/N187*100</f>
        <v>#DIV/0!</v>
      </c>
      <c r="AF187" s="98" t="e">
        <f t="shared" si="26"/>
        <v>#DIV/0!</v>
      </c>
      <c r="AG187" s="6"/>
      <c r="AH187" s="6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spans="1:59" ht="19.5" hidden="1" customHeight="1" thickBot="1" x14ac:dyDescent="0.3">
      <c r="A188" s="1"/>
      <c r="B188" s="136"/>
      <c r="C188" s="137"/>
      <c r="D188" s="120"/>
      <c r="E188" s="121"/>
      <c r="F188" s="121"/>
      <c r="G188" s="121"/>
      <c r="H188" s="121"/>
      <c r="I188" s="121"/>
      <c r="J188" s="121"/>
      <c r="K188" s="121"/>
      <c r="L188" s="121"/>
      <c r="M188" s="121" t="s">
        <v>33</v>
      </c>
      <c r="N188" s="138"/>
      <c r="O188" s="139"/>
      <c r="P188" s="139"/>
      <c r="Q188" s="140" t="e">
        <f t="shared" si="28"/>
        <v>#DIV/0!</v>
      </c>
      <c r="R188" s="140" t="e">
        <f t="shared" si="27"/>
        <v>#DIV/0!</v>
      </c>
      <c r="S188" s="138"/>
      <c r="T188" s="88" t="e">
        <f t="shared" si="30"/>
        <v>#DIV/0!</v>
      </c>
      <c r="U188" s="163"/>
      <c r="V188" s="91">
        <f t="shared" si="32"/>
        <v>0</v>
      </c>
      <c r="W188" s="142" t="s">
        <v>31</v>
      </c>
      <c r="X188" s="143" t="s">
        <v>26</v>
      </c>
      <c r="Y188" s="144"/>
      <c r="Z188" s="145"/>
      <c r="AA188" s="6"/>
      <c r="AB188" s="6"/>
      <c r="AC188" s="6"/>
      <c r="AD188" s="78">
        <f>+N188/12</f>
        <v>0</v>
      </c>
      <c r="AE188" s="97" t="e">
        <f>+AD188/N188*100</f>
        <v>#DIV/0!</v>
      </c>
      <c r="AF188" s="98" t="e">
        <f t="shared" si="26"/>
        <v>#DIV/0!</v>
      </c>
      <c r="AG188" s="6"/>
      <c r="AH188" s="6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spans="1:59" ht="19.5" hidden="1" customHeight="1" thickBot="1" x14ac:dyDescent="0.3">
      <c r="A189" s="1"/>
      <c r="B189" s="136"/>
      <c r="C189" s="146"/>
      <c r="D189" s="120"/>
      <c r="E189" s="121"/>
      <c r="F189" s="121"/>
      <c r="G189" s="121"/>
      <c r="H189" s="121"/>
      <c r="I189" s="121"/>
      <c r="J189" s="121"/>
      <c r="K189" s="121"/>
      <c r="L189" s="121"/>
      <c r="M189" s="121" t="s">
        <v>34</v>
      </c>
      <c r="N189" s="138"/>
      <c r="O189" s="139"/>
      <c r="P189" s="139"/>
      <c r="Q189" s="140" t="e">
        <f t="shared" si="28"/>
        <v>#DIV/0!</v>
      </c>
      <c r="R189" s="140" t="e">
        <f t="shared" si="27"/>
        <v>#DIV/0!</v>
      </c>
      <c r="S189" s="138"/>
      <c r="T189" s="88" t="e">
        <f t="shared" si="30"/>
        <v>#DIV/0!</v>
      </c>
      <c r="U189" s="163"/>
      <c r="V189" s="91">
        <f t="shared" si="32"/>
        <v>0</v>
      </c>
      <c r="W189" s="142" t="s">
        <v>31</v>
      </c>
      <c r="X189" s="143" t="s">
        <v>35</v>
      </c>
      <c r="Y189" s="144"/>
      <c r="Z189" s="145"/>
      <c r="AA189" s="6"/>
      <c r="AB189" s="6"/>
      <c r="AC189" s="6"/>
      <c r="AD189" s="78">
        <f>+N189/12</f>
        <v>0</v>
      </c>
      <c r="AE189" s="97" t="e">
        <f>+AD189/N189*100</f>
        <v>#DIV/0!</v>
      </c>
      <c r="AF189" s="98" t="e">
        <f t="shared" si="26"/>
        <v>#DIV/0!</v>
      </c>
      <c r="AG189" s="6"/>
      <c r="AH189" s="6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spans="1:59" ht="19.5" hidden="1" customHeight="1" thickBot="1" x14ac:dyDescent="0.3">
      <c r="A190" s="1"/>
      <c r="B190" s="136"/>
      <c r="C190" s="146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 t="s">
        <v>36</v>
      </c>
      <c r="N190" s="138"/>
      <c r="O190" s="139"/>
      <c r="P190" s="139"/>
      <c r="Q190" s="140" t="e">
        <f t="shared" si="28"/>
        <v>#DIV/0!</v>
      </c>
      <c r="R190" s="140" t="e">
        <f t="shared" si="27"/>
        <v>#DIV/0!</v>
      </c>
      <c r="S190" s="138"/>
      <c r="T190" s="88" t="e">
        <f t="shared" si="30"/>
        <v>#DIV/0!</v>
      </c>
      <c r="U190" s="163"/>
      <c r="V190" s="91">
        <f t="shared" si="32"/>
        <v>0</v>
      </c>
      <c r="W190" s="142"/>
      <c r="X190" s="147"/>
      <c r="Y190" s="144"/>
      <c r="Z190" s="145"/>
      <c r="AA190" s="6"/>
      <c r="AB190" s="6"/>
      <c r="AC190" s="6"/>
      <c r="AD190" s="78">
        <f>+N190/12</f>
        <v>0</v>
      </c>
      <c r="AE190" s="97" t="e">
        <f>+AD190/N190*100</f>
        <v>#DIV/0!</v>
      </c>
      <c r="AF190" s="98" t="e">
        <f t="shared" si="26"/>
        <v>#DIV/0!</v>
      </c>
      <c r="AG190" s="6"/>
      <c r="AH190" s="6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spans="1:59" ht="19.5" customHeight="1" thickBot="1" x14ac:dyDescent="0.3">
      <c r="A191" s="80"/>
      <c r="B191" s="99">
        <v>2</v>
      </c>
      <c r="C191" s="148"/>
      <c r="D191" s="149"/>
      <c r="E191" s="101"/>
      <c r="F191" s="101"/>
      <c r="G191" s="102" t="s">
        <v>37</v>
      </c>
      <c r="H191" s="84"/>
      <c r="I191" s="84"/>
      <c r="J191" s="84"/>
      <c r="K191" s="84"/>
      <c r="L191" s="84"/>
      <c r="M191" s="85"/>
      <c r="N191" s="86">
        <f>+N192</f>
        <v>88808000</v>
      </c>
      <c r="O191" s="87"/>
      <c r="P191" s="87"/>
      <c r="Q191" s="90">
        <f t="shared" si="28"/>
        <v>83.333333333333343</v>
      </c>
      <c r="R191" s="90">
        <f t="shared" si="27"/>
        <v>83.333333333333343</v>
      </c>
      <c r="S191" s="86">
        <f>+S192</f>
        <v>25193478</v>
      </c>
      <c r="T191" s="88">
        <f t="shared" ref="T191:U193" si="33">T192</f>
        <v>75</v>
      </c>
      <c r="U191" s="88">
        <f t="shared" si="33"/>
        <v>30.970946960472304</v>
      </c>
      <c r="V191" s="91">
        <f t="shared" si="32"/>
        <v>63614522</v>
      </c>
      <c r="W191" s="150"/>
      <c r="X191" s="151"/>
      <c r="Y191" s="106"/>
      <c r="Z191" s="95"/>
      <c r="AA191" s="96"/>
      <c r="AB191" s="96"/>
      <c r="AC191" s="96"/>
      <c r="AD191" s="78">
        <f>+N191/12</f>
        <v>7400666.666666667</v>
      </c>
      <c r="AE191" s="97">
        <f>+AD191/N191*100</f>
        <v>8.3333333333333339</v>
      </c>
      <c r="AF191" s="98">
        <f t="shared" si="26"/>
        <v>83.333333333333343</v>
      </c>
      <c r="AG191" s="96"/>
      <c r="AH191" s="96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</row>
    <row r="192" spans="1:59" ht="19.5" customHeight="1" x14ac:dyDescent="0.25">
      <c r="A192" s="80"/>
      <c r="B192" s="118"/>
      <c r="C192" s="152"/>
      <c r="D192" s="153"/>
      <c r="E192" s="154"/>
      <c r="F192" s="154"/>
      <c r="G192" s="155"/>
      <c r="H192" s="156" t="s">
        <v>46</v>
      </c>
      <c r="I192" s="157"/>
      <c r="J192" s="157"/>
      <c r="K192" s="157"/>
      <c r="L192" s="157"/>
      <c r="M192" s="158"/>
      <c r="N192" s="122">
        <f>SUM(N193)</f>
        <v>88808000</v>
      </c>
      <c r="O192" s="130"/>
      <c r="P192" s="130"/>
      <c r="Q192" s="131">
        <f t="shared" si="28"/>
        <v>83.333333333333343</v>
      </c>
      <c r="R192" s="131">
        <f t="shared" si="27"/>
        <v>83.333333333333343</v>
      </c>
      <c r="S192" s="122">
        <f>SUM(S193)</f>
        <v>25193478</v>
      </c>
      <c r="T192" s="184">
        <f t="shared" si="33"/>
        <v>75</v>
      </c>
      <c r="U192" s="184">
        <f t="shared" si="33"/>
        <v>30.970946960472304</v>
      </c>
      <c r="V192" s="122">
        <f>SUM(V193)</f>
        <v>63614522</v>
      </c>
      <c r="W192" s="133"/>
      <c r="X192" s="134"/>
      <c r="Y192" s="135"/>
      <c r="Z192" s="129"/>
      <c r="AA192" s="96"/>
      <c r="AB192" s="96"/>
      <c r="AC192" s="96"/>
      <c r="AD192" s="78">
        <f>+N192/12</f>
        <v>7400666.666666667</v>
      </c>
      <c r="AE192" s="97">
        <f>+AD192/N192*100</f>
        <v>8.3333333333333339</v>
      </c>
      <c r="AF192" s="98">
        <f t="shared" si="26"/>
        <v>83.333333333333343</v>
      </c>
      <c r="AG192" s="96"/>
      <c r="AH192" s="96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</row>
    <row r="193" spans="1:59" ht="19.5" customHeight="1" x14ac:dyDescent="0.25">
      <c r="A193" s="80"/>
      <c r="B193" s="118"/>
      <c r="C193" s="152"/>
      <c r="D193" s="153"/>
      <c r="E193" s="154"/>
      <c r="F193" s="154"/>
      <c r="G193" s="155"/>
      <c r="H193" s="155"/>
      <c r="I193" s="162" t="s">
        <v>124</v>
      </c>
      <c r="J193" s="157"/>
      <c r="K193" s="157"/>
      <c r="L193" s="157"/>
      <c r="M193" s="158"/>
      <c r="N193" s="138">
        <f>N194</f>
        <v>88808000</v>
      </c>
      <c r="O193" s="130"/>
      <c r="P193" s="130"/>
      <c r="Q193" s="163">
        <f t="shared" si="28"/>
        <v>83.333333333333343</v>
      </c>
      <c r="R193" s="163">
        <f t="shared" si="27"/>
        <v>83.333333333333343</v>
      </c>
      <c r="S193" s="138">
        <f>S194</f>
        <v>25193478</v>
      </c>
      <c r="T193" s="179">
        <f t="shared" si="33"/>
        <v>75</v>
      </c>
      <c r="U193" s="179">
        <f t="shared" si="33"/>
        <v>30.970946960472304</v>
      </c>
      <c r="V193" s="138">
        <f>SUM(V194)</f>
        <v>63614522</v>
      </c>
      <c r="W193" s="133"/>
      <c r="X193" s="134"/>
      <c r="Y193" s="135"/>
      <c r="Z193" s="129"/>
      <c r="AA193" s="96"/>
      <c r="AB193" s="96"/>
      <c r="AC193" s="96"/>
      <c r="AD193" s="78">
        <f>+N193/12</f>
        <v>7400666.666666667</v>
      </c>
      <c r="AE193" s="97">
        <f>+AD193/N193*100</f>
        <v>8.3333333333333339</v>
      </c>
      <c r="AF193" s="98">
        <f t="shared" si="26"/>
        <v>83.333333333333343</v>
      </c>
      <c r="AG193" s="96"/>
      <c r="AH193" s="96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</row>
    <row r="194" spans="1:59" ht="19.5" customHeight="1" x14ac:dyDescent="0.25">
      <c r="A194" s="80"/>
      <c r="B194" s="118"/>
      <c r="C194" s="152"/>
      <c r="D194" s="153"/>
      <c r="E194" s="154"/>
      <c r="F194" s="154"/>
      <c r="G194" s="155"/>
      <c r="H194" s="155"/>
      <c r="I194" s="155"/>
      <c r="J194" s="162" t="s">
        <v>125</v>
      </c>
      <c r="K194" s="157"/>
      <c r="L194" s="157"/>
      <c r="M194" s="158"/>
      <c r="N194" s="138">
        <f>SUM(N195:N197)</f>
        <v>88808000</v>
      </c>
      <c r="O194" s="130"/>
      <c r="P194" s="130"/>
      <c r="Q194" s="163">
        <f t="shared" si="28"/>
        <v>83.333333333333343</v>
      </c>
      <c r="R194" s="163">
        <f t="shared" si="27"/>
        <v>83.333333333333343</v>
      </c>
      <c r="S194" s="138">
        <f>SUM(S195:S197)</f>
        <v>25193478</v>
      </c>
      <c r="T194" s="179">
        <f>AVERAGE(T195:T197)</f>
        <v>75</v>
      </c>
      <c r="U194" s="179">
        <f>AVERAGE(U195:U197)</f>
        <v>30.970946960472304</v>
      </c>
      <c r="V194" s="138">
        <f>SUM(V195:V197)</f>
        <v>63614522</v>
      </c>
      <c r="W194" s="133"/>
      <c r="X194" s="134"/>
      <c r="Y194" s="135"/>
      <c r="Z194" s="129"/>
      <c r="AA194" s="96"/>
      <c r="AB194" s="96"/>
      <c r="AC194" s="96"/>
      <c r="AD194" s="78">
        <f>+N194/12</f>
        <v>7400666.666666667</v>
      </c>
      <c r="AE194" s="97">
        <f>+AD194/N194*100</f>
        <v>8.3333333333333339</v>
      </c>
      <c r="AF194" s="98">
        <f t="shared" si="26"/>
        <v>83.333333333333343</v>
      </c>
      <c r="AG194" s="96"/>
      <c r="AH194" s="96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</row>
    <row r="195" spans="1:59" ht="34.5" customHeight="1" x14ac:dyDescent="0.25">
      <c r="A195" s="80"/>
      <c r="B195" s="118"/>
      <c r="C195" s="152"/>
      <c r="D195" s="153"/>
      <c r="E195" s="154"/>
      <c r="F195" s="154"/>
      <c r="G195" s="155"/>
      <c r="H195" s="155"/>
      <c r="I195" s="155"/>
      <c r="J195" s="120"/>
      <c r="K195" s="162" t="s">
        <v>126</v>
      </c>
      <c r="L195" s="157"/>
      <c r="M195" s="158"/>
      <c r="N195" s="167">
        <v>3960000</v>
      </c>
      <c r="O195" s="130"/>
      <c r="P195" s="130"/>
      <c r="Q195" s="163">
        <f t="shared" si="28"/>
        <v>83.333333333333314</v>
      </c>
      <c r="R195" s="163">
        <f t="shared" si="27"/>
        <v>83.333333333333314</v>
      </c>
      <c r="S195" s="141">
        <v>668000</v>
      </c>
      <c r="T195" s="179">
        <f>9/12*100</f>
        <v>75</v>
      </c>
      <c r="U195" s="163">
        <f t="shared" ref="U195:U198" si="34">+S195/N195*100</f>
        <v>16.868686868686869</v>
      </c>
      <c r="V195" s="168">
        <f t="shared" ref="V195:V205" si="35">+N195-S195</f>
        <v>3292000</v>
      </c>
      <c r="W195" s="133"/>
      <c r="X195" s="134"/>
      <c r="Y195" s="173" t="s">
        <v>127</v>
      </c>
      <c r="Z195" s="170"/>
      <c r="AA195" s="96"/>
      <c r="AB195" s="96"/>
      <c r="AC195" s="96"/>
      <c r="AD195" s="78">
        <f>+N195/12</f>
        <v>330000</v>
      </c>
      <c r="AE195" s="97">
        <f>+AD195/N195*100</f>
        <v>8.3333333333333321</v>
      </c>
      <c r="AF195" s="98">
        <f t="shared" si="26"/>
        <v>83.333333333333314</v>
      </c>
      <c r="AG195" s="96"/>
      <c r="AH195" s="96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</row>
    <row r="196" spans="1:59" ht="34.5" customHeight="1" x14ac:dyDescent="0.25">
      <c r="A196" s="80"/>
      <c r="B196" s="118"/>
      <c r="C196" s="152"/>
      <c r="D196" s="153"/>
      <c r="E196" s="154"/>
      <c r="F196" s="154"/>
      <c r="G196" s="155"/>
      <c r="H196" s="121"/>
      <c r="I196" s="120"/>
      <c r="J196" s="120"/>
      <c r="K196" s="162" t="s">
        <v>128</v>
      </c>
      <c r="L196" s="157"/>
      <c r="M196" s="158"/>
      <c r="N196" s="138">
        <v>72000000</v>
      </c>
      <c r="O196" s="130"/>
      <c r="P196" s="130"/>
      <c r="Q196" s="163">
        <f t="shared" si="28"/>
        <v>83.333333333333314</v>
      </c>
      <c r="R196" s="163">
        <f t="shared" si="27"/>
        <v>83.333333333333314</v>
      </c>
      <c r="S196" s="141">
        <v>17960228</v>
      </c>
      <c r="T196" s="179">
        <f t="shared" ref="T196:T197" si="36">9/12*100</f>
        <v>75</v>
      </c>
      <c r="U196" s="163">
        <f t="shared" si="34"/>
        <v>24.944761111111109</v>
      </c>
      <c r="V196" s="168">
        <f t="shared" si="35"/>
        <v>54039772</v>
      </c>
      <c r="W196" s="133"/>
      <c r="X196" s="134"/>
      <c r="Y196" s="173" t="s">
        <v>129</v>
      </c>
      <c r="Z196" s="170"/>
      <c r="AA196" s="96"/>
      <c r="AB196" s="96"/>
      <c r="AC196" s="96"/>
      <c r="AD196" s="78">
        <f>+N196/12</f>
        <v>6000000</v>
      </c>
      <c r="AE196" s="97">
        <f>+AD196/N196*100</f>
        <v>8.3333333333333321</v>
      </c>
      <c r="AF196" s="98">
        <f t="shared" si="26"/>
        <v>83.333333333333314</v>
      </c>
      <c r="AG196" s="96"/>
      <c r="AH196" s="96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</row>
    <row r="197" spans="1:59" ht="34.5" customHeight="1" thickBot="1" x14ac:dyDescent="0.3">
      <c r="A197" s="80"/>
      <c r="B197" s="118"/>
      <c r="C197" s="152"/>
      <c r="D197" s="153"/>
      <c r="E197" s="154"/>
      <c r="F197" s="154"/>
      <c r="G197" s="155"/>
      <c r="H197" s="155"/>
      <c r="I197" s="155"/>
      <c r="J197" s="120"/>
      <c r="K197" s="260" t="s">
        <v>130</v>
      </c>
      <c r="L197" s="263"/>
      <c r="M197" s="263"/>
      <c r="N197" s="138">
        <v>12848000</v>
      </c>
      <c r="O197" s="130"/>
      <c r="P197" s="130"/>
      <c r="Q197" s="163">
        <f t="shared" si="28"/>
        <v>83.333333333333343</v>
      </c>
      <c r="R197" s="163">
        <f t="shared" si="27"/>
        <v>83.333333333333343</v>
      </c>
      <c r="S197" s="141">
        <v>6565250</v>
      </c>
      <c r="T197" s="179">
        <f t="shared" si="36"/>
        <v>75</v>
      </c>
      <c r="U197" s="163">
        <f t="shared" si="34"/>
        <v>51.099392901618934</v>
      </c>
      <c r="V197" s="168">
        <f t="shared" si="35"/>
        <v>6282750</v>
      </c>
      <c r="W197" s="133"/>
      <c r="X197" s="134"/>
      <c r="Y197" s="173" t="s">
        <v>131</v>
      </c>
      <c r="Z197" s="183"/>
      <c r="AA197" s="96"/>
      <c r="AB197" s="96"/>
      <c r="AC197" s="96"/>
      <c r="AD197" s="78">
        <f>+N197/12</f>
        <v>1070666.6666666667</v>
      </c>
      <c r="AE197" s="97">
        <f>+AD197/N197*100</f>
        <v>8.3333333333333339</v>
      </c>
      <c r="AF197" s="98">
        <f t="shared" si="26"/>
        <v>83.333333333333343</v>
      </c>
      <c r="AG197" s="96"/>
      <c r="AH197" s="96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</row>
    <row r="198" spans="1:59" ht="19.5" customHeight="1" thickBot="1" x14ac:dyDescent="0.3">
      <c r="A198" s="80"/>
      <c r="B198" s="107" t="s">
        <v>24</v>
      </c>
      <c r="C198" s="108"/>
      <c r="D198" s="109"/>
      <c r="E198" s="109"/>
      <c r="F198" s="110" t="s">
        <v>132</v>
      </c>
      <c r="G198" s="111"/>
      <c r="H198" s="111"/>
      <c r="I198" s="111"/>
      <c r="J198" s="111"/>
      <c r="K198" s="111"/>
      <c r="L198" s="111"/>
      <c r="M198" s="112"/>
      <c r="N198" s="86">
        <f>N205</f>
        <v>251558128</v>
      </c>
      <c r="O198" s="113"/>
      <c r="P198" s="113"/>
      <c r="Q198" s="114">
        <f t="shared" si="28"/>
        <v>83.333333333333314</v>
      </c>
      <c r="R198" s="115">
        <f t="shared" si="27"/>
        <v>83.333333333333314</v>
      </c>
      <c r="S198" s="86">
        <f>S205</f>
        <v>176407848</v>
      </c>
      <c r="T198" s="88">
        <f>T205</f>
        <v>75</v>
      </c>
      <c r="U198" s="90">
        <f t="shared" si="34"/>
        <v>70.126077579969902</v>
      </c>
      <c r="V198" s="91">
        <f t="shared" si="35"/>
        <v>75150280</v>
      </c>
      <c r="W198" s="92" t="s">
        <v>21</v>
      </c>
      <c r="X198" s="105" t="s">
        <v>26</v>
      </c>
      <c r="Y198" s="116"/>
      <c r="Z198" s="117"/>
      <c r="AA198" s="96"/>
      <c r="AB198" s="96"/>
      <c r="AC198" s="96"/>
      <c r="AD198" s="78">
        <f>+N198/12</f>
        <v>20963177.333333332</v>
      </c>
      <c r="AE198" s="97">
        <f>+AD198/N198*100</f>
        <v>8.3333333333333321</v>
      </c>
      <c r="AF198" s="98">
        <f t="shared" si="26"/>
        <v>83.333333333333314</v>
      </c>
      <c r="AG198" s="96"/>
      <c r="AH198" s="96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</row>
    <row r="199" spans="1:59" ht="19.5" hidden="1" customHeight="1" thickBot="1" x14ac:dyDescent="0.3">
      <c r="A199" s="80"/>
      <c r="B199" s="118"/>
      <c r="C199" s="119"/>
      <c r="D199" s="120"/>
      <c r="E199" s="121"/>
      <c r="F199" s="121"/>
      <c r="G199" s="121"/>
      <c r="H199" s="121"/>
      <c r="I199" s="121"/>
      <c r="J199" s="121"/>
      <c r="K199" s="121"/>
      <c r="L199" s="121"/>
      <c r="M199" s="121" t="s">
        <v>27</v>
      </c>
      <c r="N199" s="122"/>
      <c r="O199" s="123"/>
      <c r="P199" s="123"/>
      <c r="Q199" s="124" t="e">
        <f t="shared" si="28"/>
        <v>#DIV/0!</v>
      </c>
      <c r="R199" s="124" t="e">
        <f t="shared" si="27"/>
        <v>#DIV/0!</v>
      </c>
      <c r="S199" s="125"/>
      <c r="T199" s="88" t="e">
        <f t="shared" si="30"/>
        <v>#DIV/0!</v>
      </c>
      <c r="U199" s="124"/>
      <c r="V199" s="91">
        <f t="shared" si="35"/>
        <v>0</v>
      </c>
      <c r="W199" s="126"/>
      <c r="X199" s="127"/>
      <c r="Y199" s="128"/>
      <c r="Z199" s="129"/>
      <c r="AA199" s="96"/>
      <c r="AB199" s="96"/>
      <c r="AC199" s="96"/>
      <c r="AD199" s="78">
        <f>+N199/12</f>
        <v>0</v>
      </c>
      <c r="AE199" s="97" t="e">
        <f>+AD199/N199*100</f>
        <v>#DIV/0!</v>
      </c>
      <c r="AF199" s="98" t="e">
        <f t="shared" si="26"/>
        <v>#DIV/0!</v>
      </c>
      <c r="AG199" s="96"/>
      <c r="AH199" s="96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</row>
    <row r="200" spans="1:59" ht="19.5" hidden="1" customHeight="1" thickBot="1" x14ac:dyDescent="0.3">
      <c r="A200" s="80"/>
      <c r="B200" s="118">
        <v>1</v>
      </c>
      <c r="C200" s="119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 t="s">
        <v>28</v>
      </c>
      <c r="N200" s="122"/>
      <c r="O200" s="130"/>
      <c r="P200" s="130"/>
      <c r="Q200" s="131" t="e">
        <f t="shared" si="28"/>
        <v>#DIV/0!</v>
      </c>
      <c r="R200" s="131" t="e">
        <f t="shared" si="27"/>
        <v>#DIV/0!</v>
      </c>
      <c r="S200" s="132"/>
      <c r="T200" s="88" t="e">
        <f t="shared" si="30"/>
        <v>#DIV/0!</v>
      </c>
      <c r="U200" s="131"/>
      <c r="V200" s="91">
        <f t="shared" si="35"/>
        <v>0</v>
      </c>
      <c r="W200" s="133"/>
      <c r="X200" s="134" t="s">
        <v>29</v>
      </c>
      <c r="Y200" s="135"/>
      <c r="Z200" s="129"/>
      <c r="AA200" s="96"/>
      <c r="AB200" s="96"/>
      <c r="AC200" s="96"/>
      <c r="AD200" s="78">
        <f>+N200/12</f>
        <v>0</v>
      </c>
      <c r="AE200" s="97" t="e">
        <f>+AD200/N200*100</f>
        <v>#DIV/0!</v>
      </c>
      <c r="AF200" s="98" t="e">
        <f t="shared" si="26"/>
        <v>#DIV/0!</v>
      </c>
      <c r="AG200" s="96"/>
      <c r="AH200" s="96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</row>
    <row r="201" spans="1:59" ht="19.5" hidden="1" customHeight="1" thickBot="1" x14ac:dyDescent="0.3">
      <c r="A201" s="1"/>
      <c r="B201" s="136"/>
      <c r="C201" s="137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 t="s">
        <v>30</v>
      </c>
      <c r="N201" s="138"/>
      <c r="O201" s="139"/>
      <c r="P201" s="139"/>
      <c r="Q201" s="140" t="e">
        <f t="shared" si="28"/>
        <v>#DIV/0!</v>
      </c>
      <c r="R201" s="140" t="e">
        <f t="shared" si="27"/>
        <v>#DIV/0!</v>
      </c>
      <c r="S201" s="141"/>
      <c r="T201" s="88" t="e">
        <f t="shared" si="30"/>
        <v>#DIV/0!</v>
      </c>
      <c r="U201" s="163"/>
      <c r="V201" s="91">
        <f t="shared" si="35"/>
        <v>0</v>
      </c>
      <c r="W201" s="142" t="s">
        <v>31</v>
      </c>
      <c r="X201" s="143" t="s">
        <v>32</v>
      </c>
      <c r="Y201" s="144"/>
      <c r="Z201" s="145"/>
      <c r="AA201" s="6"/>
      <c r="AB201" s="6"/>
      <c r="AC201" s="6"/>
      <c r="AD201" s="78">
        <f>+N201/12</f>
        <v>0</v>
      </c>
      <c r="AE201" s="97" t="e">
        <f>+AD201/N201*100</f>
        <v>#DIV/0!</v>
      </c>
      <c r="AF201" s="98" t="e">
        <f t="shared" si="26"/>
        <v>#DIV/0!</v>
      </c>
      <c r="AG201" s="6"/>
      <c r="AH201" s="6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spans="1:59" ht="19.5" hidden="1" customHeight="1" thickBot="1" x14ac:dyDescent="0.3">
      <c r="A202" s="1"/>
      <c r="B202" s="136"/>
      <c r="C202" s="137"/>
      <c r="D202" s="120"/>
      <c r="E202" s="121"/>
      <c r="F202" s="121"/>
      <c r="G202" s="121"/>
      <c r="H202" s="121"/>
      <c r="I202" s="121"/>
      <c r="J202" s="121"/>
      <c r="K202" s="121"/>
      <c r="L202" s="121"/>
      <c r="M202" s="121" t="s">
        <v>33</v>
      </c>
      <c r="N202" s="138"/>
      <c r="O202" s="139"/>
      <c r="P202" s="139"/>
      <c r="Q202" s="140" t="e">
        <f t="shared" si="28"/>
        <v>#DIV/0!</v>
      </c>
      <c r="R202" s="140" t="e">
        <f t="shared" si="27"/>
        <v>#DIV/0!</v>
      </c>
      <c r="S202" s="141"/>
      <c r="T202" s="88" t="e">
        <f t="shared" si="30"/>
        <v>#DIV/0!</v>
      </c>
      <c r="U202" s="163"/>
      <c r="V202" s="91">
        <f t="shared" si="35"/>
        <v>0</v>
      </c>
      <c r="W202" s="142" t="s">
        <v>31</v>
      </c>
      <c r="X202" s="143" t="s">
        <v>26</v>
      </c>
      <c r="Y202" s="144"/>
      <c r="Z202" s="145"/>
      <c r="AA202" s="6"/>
      <c r="AB202" s="6"/>
      <c r="AC202" s="6"/>
      <c r="AD202" s="78">
        <f>+N202/12</f>
        <v>0</v>
      </c>
      <c r="AE202" s="97" t="e">
        <f>+AD202/N202*100</f>
        <v>#DIV/0!</v>
      </c>
      <c r="AF202" s="98" t="e">
        <f t="shared" si="26"/>
        <v>#DIV/0!</v>
      </c>
      <c r="AG202" s="6"/>
      <c r="AH202" s="6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 spans="1:59" ht="19.5" hidden="1" customHeight="1" thickBot="1" x14ac:dyDescent="0.3">
      <c r="A203" s="1"/>
      <c r="B203" s="136"/>
      <c r="C203" s="146"/>
      <c r="D203" s="120"/>
      <c r="E203" s="121"/>
      <c r="F203" s="121"/>
      <c r="G203" s="121"/>
      <c r="H203" s="121"/>
      <c r="I203" s="121"/>
      <c r="J203" s="121"/>
      <c r="K203" s="121"/>
      <c r="L203" s="121"/>
      <c r="M203" s="121" t="s">
        <v>34</v>
      </c>
      <c r="N203" s="138"/>
      <c r="O203" s="139"/>
      <c r="P203" s="139"/>
      <c r="Q203" s="140" t="e">
        <f t="shared" si="28"/>
        <v>#DIV/0!</v>
      </c>
      <c r="R203" s="140" t="e">
        <f t="shared" si="27"/>
        <v>#DIV/0!</v>
      </c>
      <c r="S203" s="141"/>
      <c r="T203" s="88" t="e">
        <f t="shared" si="30"/>
        <v>#DIV/0!</v>
      </c>
      <c r="U203" s="163"/>
      <c r="V203" s="91">
        <f t="shared" si="35"/>
        <v>0</v>
      </c>
      <c r="W203" s="142" t="s">
        <v>31</v>
      </c>
      <c r="X203" s="143" t="s">
        <v>35</v>
      </c>
      <c r="Y203" s="144"/>
      <c r="Z203" s="145"/>
      <c r="AA203" s="6"/>
      <c r="AB203" s="6"/>
      <c r="AC203" s="6"/>
      <c r="AD203" s="78">
        <f>+N203/12</f>
        <v>0</v>
      </c>
      <c r="AE203" s="97" t="e">
        <f>+AD203/N203*100</f>
        <v>#DIV/0!</v>
      </c>
      <c r="AF203" s="98" t="e">
        <f t="shared" si="26"/>
        <v>#DIV/0!</v>
      </c>
      <c r="AG203" s="6"/>
      <c r="AH203" s="6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spans="1:59" ht="19.5" hidden="1" customHeight="1" thickBot="1" x14ac:dyDescent="0.3">
      <c r="A204" s="1"/>
      <c r="B204" s="136"/>
      <c r="C204" s="146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 t="s">
        <v>36</v>
      </c>
      <c r="N204" s="138"/>
      <c r="O204" s="139"/>
      <c r="P204" s="139"/>
      <c r="Q204" s="140" t="e">
        <f t="shared" si="28"/>
        <v>#DIV/0!</v>
      </c>
      <c r="R204" s="140" t="e">
        <f t="shared" si="27"/>
        <v>#DIV/0!</v>
      </c>
      <c r="S204" s="141"/>
      <c r="T204" s="88" t="e">
        <f t="shared" si="30"/>
        <v>#DIV/0!</v>
      </c>
      <c r="U204" s="163"/>
      <c r="V204" s="91">
        <f t="shared" si="35"/>
        <v>0</v>
      </c>
      <c r="W204" s="142"/>
      <c r="X204" s="147"/>
      <c r="Y204" s="144"/>
      <c r="Z204" s="145"/>
      <c r="AA204" s="6"/>
      <c r="AB204" s="6"/>
      <c r="AC204" s="6"/>
      <c r="AD204" s="78">
        <f>+N204/12</f>
        <v>0</v>
      </c>
      <c r="AE204" s="97" t="e">
        <f>+AD204/N204*100</f>
        <v>#DIV/0!</v>
      </c>
      <c r="AF204" s="98" t="e">
        <f t="shared" si="26"/>
        <v>#DIV/0!</v>
      </c>
      <c r="AG204" s="6"/>
      <c r="AH204" s="6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spans="1:59" ht="19.5" customHeight="1" thickBot="1" x14ac:dyDescent="0.3">
      <c r="A205" s="80"/>
      <c r="B205" s="99">
        <v>2</v>
      </c>
      <c r="C205" s="148"/>
      <c r="D205" s="149"/>
      <c r="E205" s="101"/>
      <c r="F205" s="101"/>
      <c r="G205" s="102" t="s">
        <v>37</v>
      </c>
      <c r="H205" s="84"/>
      <c r="I205" s="84"/>
      <c r="J205" s="84"/>
      <c r="K205" s="84"/>
      <c r="L205" s="84"/>
      <c r="M205" s="85"/>
      <c r="N205" s="86">
        <f>+N206</f>
        <v>251558128</v>
      </c>
      <c r="O205" s="87"/>
      <c r="P205" s="87"/>
      <c r="Q205" s="90">
        <f t="shared" si="28"/>
        <v>83.333333333333314</v>
      </c>
      <c r="R205" s="90">
        <f t="shared" si="27"/>
        <v>83.333333333333314</v>
      </c>
      <c r="S205" s="86">
        <f>+S206</f>
        <v>176407848</v>
      </c>
      <c r="T205" s="88">
        <f>T206</f>
        <v>75</v>
      </c>
      <c r="U205" s="90">
        <f t="shared" ref="U205:U216" si="37">+S205/N205*100</f>
        <v>70.126077579969902</v>
      </c>
      <c r="V205" s="91">
        <f t="shared" si="35"/>
        <v>75150280</v>
      </c>
      <c r="W205" s="150"/>
      <c r="X205" s="151"/>
      <c r="Y205" s="106"/>
      <c r="Z205" s="95"/>
      <c r="AA205" s="96"/>
      <c r="AB205" s="96"/>
      <c r="AC205" s="96"/>
      <c r="AD205" s="78">
        <f>+N205/12</f>
        <v>20963177.333333332</v>
      </c>
      <c r="AE205" s="97">
        <f>+AD205/N205*100</f>
        <v>8.3333333333333321</v>
      </c>
      <c r="AF205" s="98">
        <f t="shared" si="26"/>
        <v>83.333333333333314</v>
      </c>
      <c r="AG205" s="96"/>
      <c r="AH205" s="96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</row>
    <row r="206" spans="1:59" ht="19.5" customHeight="1" x14ac:dyDescent="0.25">
      <c r="A206" s="80"/>
      <c r="B206" s="118"/>
      <c r="C206" s="152"/>
      <c r="D206" s="153"/>
      <c r="E206" s="154"/>
      <c r="F206" s="154"/>
      <c r="G206" s="155"/>
      <c r="H206" s="156" t="s">
        <v>46</v>
      </c>
      <c r="I206" s="157"/>
      <c r="J206" s="157"/>
      <c r="K206" s="157"/>
      <c r="L206" s="157"/>
      <c r="M206" s="158"/>
      <c r="N206" s="122">
        <f>+N207+N210</f>
        <v>251558128</v>
      </c>
      <c r="O206" s="130"/>
      <c r="P206" s="130"/>
      <c r="Q206" s="131">
        <f>AF206</f>
        <v>83.333333333333314</v>
      </c>
      <c r="R206" s="131">
        <f t="shared" si="27"/>
        <v>83.333333333333314</v>
      </c>
      <c r="S206" s="122">
        <f>+S207+S210</f>
        <v>176407848</v>
      </c>
      <c r="T206" s="264">
        <f>+T207+T210</f>
        <v>75</v>
      </c>
      <c r="U206" s="131">
        <f t="shared" si="37"/>
        <v>70.126077579969902</v>
      </c>
      <c r="V206" s="122">
        <f>SUM(V207)</f>
        <v>9450000</v>
      </c>
      <c r="W206" s="133"/>
      <c r="X206" s="134"/>
      <c r="Y206" s="135"/>
      <c r="Z206" s="186"/>
      <c r="AA206" s="96"/>
      <c r="AB206" s="96"/>
      <c r="AC206" s="96"/>
      <c r="AD206" s="78">
        <f>+N206/12</f>
        <v>20963177.333333332</v>
      </c>
      <c r="AE206" s="97">
        <f>+AD206/N206*100</f>
        <v>8.3333333333333321</v>
      </c>
      <c r="AF206" s="98">
        <f t="shared" si="26"/>
        <v>83.333333333333314</v>
      </c>
      <c r="AG206" s="96"/>
      <c r="AH206" s="96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</row>
    <row r="207" spans="1:59" ht="19.5" customHeight="1" x14ac:dyDescent="0.25">
      <c r="A207" s="80"/>
      <c r="B207" s="118"/>
      <c r="C207" s="152"/>
      <c r="D207" s="153"/>
      <c r="E207" s="154"/>
      <c r="F207" s="154"/>
      <c r="G207" s="155"/>
      <c r="H207" s="155"/>
      <c r="I207" s="162" t="s">
        <v>47</v>
      </c>
      <c r="J207" s="157"/>
      <c r="K207" s="157"/>
      <c r="L207" s="157"/>
      <c r="M207" s="158"/>
      <c r="N207" s="138">
        <f>N208</f>
        <v>9450000</v>
      </c>
      <c r="O207" s="130"/>
      <c r="P207" s="130"/>
      <c r="Q207" s="163">
        <f t="shared" si="28"/>
        <v>83.333333333333314</v>
      </c>
      <c r="R207" s="163">
        <f t="shared" si="27"/>
        <v>83.333333333333314</v>
      </c>
      <c r="S207" s="138">
        <f>S208</f>
        <v>0</v>
      </c>
      <c r="T207" s="179">
        <f t="shared" si="30"/>
        <v>0</v>
      </c>
      <c r="U207" s="163">
        <f t="shared" si="37"/>
        <v>0</v>
      </c>
      <c r="V207" s="138">
        <f>SUM(V208)</f>
        <v>9450000</v>
      </c>
      <c r="W207" s="133"/>
      <c r="X207" s="134"/>
      <c r="Y207" s="166"/>
      <c r="Z207" s="170"/>
      <c r="AA207" s="96"/>
      <c r="AB207" s="96"/>
      <c r="AC207" s="96"/>
      <c r="AD207" s="78">
        <f>+N207/12</f>
        <v>787500</v>
      </c>
      <c r="AE207" s="97">
        <f>+AD207/N207*100</f>
        <v>8.3333333333333321</v>
      </c>
      <c r="AF207" s="98">
        <f t="shared" si="26"/>
        <v>83.333333333333314</v>
      </c>
      <c r="AG207" s="96"/>
      <c r="AH207" s="96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</row>
    <row r="208" spans="1:59" ht="19.5" customHeight="1" x14ac:dyDescent="0.25">
      <c r="A208" s="80"/>
      <c r="B208" s="118"/>
      <c r="C208" s="152"/>
      <c r="D208" s="153"/>
      <c r="E208" s="154"/>
      <c r="F208" s="154"/>
      <c r="G208" s="155"/>
      <c r="H208" s="155"/>
      <c r="I208" s="121"/>
      <c r="J208" s="162" t="s">
        <v>48</v>
      </c>
      <c r="K208" s="157"/>
      <c r="L208" s="157"/>
      <c r="M208" s="158"/>
      <c r="N208" s="138">
        <f>SUM(N209:N209)</f>
        <v>9450000</v>
      </c>
      <c r="O208" s="130"/>
      <c r="P208" s="130"/>
      <c r="Q208" s="163">
        <f t="shared" si="28"/>
        <v>83.333333333333314</v>
      </c>
      <c r="R208" s="163">
        <f t="shared" si="27"/>
        <v>83.333333333333314</v>
      </c>
      <c r="S208" s="138">
        <f>SUM(S209:S209)</f>
        <v>0</v>
      </c>
      <c r="T208" s="179">
        <f t="shared" si="30"/>
        <v>0</v>
      </c>
      <c r="U208" s="163">
        <f t="shared" si="37"/>
        <v>0</v>
      </c>
      <c r="V208" s="138">
        <f>SUM(V209)</f>
        <v>9450000</v>
      </c>
      <c r="W208" s="133"/>
      <c r="X208" s="134"/>
      <c r="Y208" s="166"/>
      <c r="Z208" s="170"/>
      <c r="AA208" s="96"/>
      <c r="AB208" s="96"/>
      <c r="AC208" s="96"/>
      <c r="AD208" s="78">
        <f>+N208/12</f>
        <v>787500</v>
      </c>
      <c r="AE208" s="97">
        <f>+AD208/N208*100</f>
        <v>8.3333333333333321</v>
      </c>
      <c r="AF208" s="98">
        <f t="shared" ref="AF208:AF294" si="38">+AE208*10</f>
        <v>83.333333333333314</v>
      </c>
      <c r="AG208" s="96"/>
      <c r="AH208" s="96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</row>
    <row r="209" spans="1:59" ht="19.5" customHeight="1" x14ac:dyDescent="0.25">
      <c r="A209" s="80"/>
      <c r="B209" s="118"/>
      <c r="C209" s="152"/>
      <c r="D209" s="153"/>
      <c r="E209" s="154"/>
      <c r="F209" s="154"/>
      <c r="G209" s="155"/>
      <c r="H209" s="155"/>
      <c r="I209" s="155"/>
      <c r="J209" s="120"/>
      <c r="K209" s="162" t="s">
        <v>57</v>
      </c>
      <c r="L209" s="157"/>
      <c r="M209" s="158"/>
      <c r="N209" s="167">
        <v>9450000</v>
      </c>
      <c r="O209" s="130"/>
      <c r="P209" s="130"/>
      <c r="Q209" s="163">
        <f t="shared" si="28"/>
        <v>83.333333333333314</v>
      </c>
      <c r="R209" s="163">
        <f t="shared" ref="R209:R298" si="39">AF209</f>
        <v>83.333333333333314</v>
      </c>
      <c r="S209" s="141">
        <v>0</v>
      </c>
      <c r="T209" s="179">
        <f t="shared" si="30"/>
        <v>0</v>
      </c>
      <c r="U209" s="163">
        <f t="shared" si="37"/>
        <v>0</v>
      </c>
      <c r="V209" s="168">
        <v>9450000</v>
      </c>
      <c r="W209" s="133"/>
      <c r="X209" s="134"/>
      <c r="Y209" s="166"/>
      <c r="Z209" s="170"/>
      <c r="AA209" s="96"/>
      <c r="AB209" s="96"/>
      <c r="AC209" s="96"/>
      <c r="AD209" s="78">
        <f>+N209/12</f>
        <v>787500</v>
      </c>
      <c r="AE209" s="97">
        <f>+AD209/N209*100</f>
        <v>8.3333333333333321</v>
      </c>
      <c r="AF209" s="98">
        <f t="shared" si="38"/>
        <v>83.333333333333314</v>
      </c>
      <c r="AG209" s="96"/>
      <c r="AH209" s="96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</row>
    <row r="210" spans="1:59" ht="19.5" customHeight="1" x14ac:dyDescent="0.25">
      <c r="A210" s="80"/>
      <c r="B210" s="118"/>
      <c r="C210" s="152"/>
      <c r="D210" s="153"/>
      <c r="E210" s="154"/>
      <c r="F210" s="154"/>
      <c r="G210" s="155"/>
      <c r="H210" s="155"/>
      <c r="I210" s="162" t="s">
        <v>124</v>
      </c>
      <c r="J210" s="157"/>
      <c r="K210" s="157"/>
      <c r="L210" s="157"/>
      <c r="M210" s="158"/>
      <c r="N210" s="138">
        <f>N211</f>
        <v>242108128</v>
      </c>
      <c r="O210" s="130"/>
      <c r="P210" s="130"/>
      <c r="Q210" s="163">
        <f t="shared" si="28"/>
        <v>83.333333333333314</v>
      </c>
      <c r="R210" s="163">
        <f t="shared" si="39"/>
        <v>83.333333333333314</v>
      </c>
      <c r="S210" s="138">
        <f>S211</f>
        <v>176407848</v>
      </c>
      <c r="T210" s="179">
        <f>T211</f>
        <v>75</v>
      </c>
      <c r="U210" s="163">
        <f t="shared" si="37"/>
        <v>72.863248936442147</v>
      </c>
      <c r="V210" s="138">
        <f>SUM(V211)</f>
        <v>65700280</v>
      </c>
      <c r="W210" s="133"/>
      <c r="X210" s="134"/>
      <c r="Y210" s="135"/>
      <c r="Z210" s="129"/>
      <c r="AA210" s="96"/>
      <c r="AB210" s="96"/>
      <c r="AC210" s="96"/>
      <c r="AD210" s="78">
        <f>+N210/12</f>
        <v>20175677.333333332</v>
      </c>
      <c r="AE210" s="97">
        <f>+AD210/N210*100</f>
        <v>8.3333333333333321</v>
      </c>
      <c r="AF210" s="98">
        <f t="shared" si="38"/>
        <v>83.333333333333314</v>
      </c>
      <c r="AG210" s="96"/>
      <c r="AH210" s="96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</row>
    <row r="211" spans="1:59" ht="19.5" customHeight="1" x14ac:dyDescent="0.25">
      <c r="A211" s="80"/>
      <c r="B211" s="118"/>
      <c r="C211" s="152"/>
      <c r="D211" s="153"/>
      <c r="E211" s="154"/>
      <c r="F211" s="154"/>
      <c r="G211" s="155"/>
      <c r="H211" s="155"/>
      <c r="I211" s="121"/>
      <c r="J211" s="162" t="s">
        <v>125</v>
      </c>
      <c r="K211" s="157"/>
      <c r="L211" s="157"/>
      <c r="M211" s="158"/>
      <c r="N211" s="138">
        <f>SUM(N212:N214)</f>
        <v>242108128</v>
      </c>
      <c r="O211" s="130"/>
      <c r="P211" s="130"/>
      <c r="Q211" s="163">
        <f t="shared" ref="Q211:Q300" si="40">AF211</f>
        <v>83.333333333333314</v>
      </c>
      <c r="R211" s="163">
        <f t="shared" si="39"/>
        <v>83.333333333333314</v>
      </c>
      <c r="S211" s="138">
        <f>SUM(S212:S214)</f>
        <v>176407848</v>
      </c>
      <c r="T211" s="179">
        <f>AVERAGE(T212:T214)</f>
        <v>75</v>
      </c>
      <c r="U211" s="163">
        <f t="shared" si="37"/>
        <v>72.863248936442147</v>
      </c>
      <c r="V211" s="138">
        <f>SUM(V212:V214)</f>
        <v>65700280</v>
      </c>
      <c r="W211" s="133"/>
      <c r="X211" s="134"/>
      <c r="Y211" s="135"/>
      <c r="Z211" s="129"/>
      <c r="AA211" s="96"/>
      <c r="AB211" s="96"/>
      <c r="AC211" s="96"/>
      <c r="AD211" s="78">
        <f>+N211/12</f>
        <v>20175677.333333332</v>
      </c>
      <c r="AE211" s="97">
        <f>+AD211/N211*100</f>
        <v>8.3333333333333321</v>
      </c>
      <c r="AF211" s="98">
        <f t="shared" si="38"/>
        <v>83.333333333333314</v>
      </c>
      <c r="AG211" s="96"/>
      <c r="AH211" s="96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</row>
    <row r="212" spans="1:59" ht="23.45" customHeight="1" x14ac:dyDescent="0.25">
      <c r="A212" s="80"/>
      <c r="B212" s="118"/>
      <c r="C212" s="152"/>
      <c r="D212" s="153"/>
      <c r="E212" s="154"/>
      <c r="F212" s="154"/>
      <c r="G212" s="155"/>
      <c r="H212" s="155"/>
      <c r="I212" s="155"/>
      <c r="J212" s="120"/>
      <c r="K212" s="162" t="s">
        <v>133</v>
      </c>
      <c r="L212" s="157"/>
      <c r="M212" s="158"/>
      <c r="N212" s="167">
        <v>219700000</v>
      </c>
      <c r="O212" s="130"/>
      <c r="P212" s="130"/>
      <c r="Q212" s="163">
        <f t="shared" si="40"/>
        <v>83.333333333333314</v>
      </c>
      <c r="R212" s="163">
        <f t="shared" si="39"/>
        <v>83.333333333333314</v>
      </c>
      <c r="S212" s="141">
        <v>160550000</v>
      </c>
      <c r="T212" s="179">
        <f t="shared" ref="T212:T214" si="41">9/12*100</f>
        <v>75</v>
      </c>
      <c r="U212" s="163">
        <f t="shared" si="37"/>
        <v>73.076923076923066</v>
      </c>
      <c r="V212" s="168">
        <f t="shared" ref="V212:V221" si="42">+N212-S212</f>
        <v>59150000</v>
      </c>
      <c r="W212" s="133"/>
      <c r="X212" s="134"/>
      <c r="Y212" s="173" t="s">
        <v>41</v>
      </c>
      <c r="Z212" s="129"/>
      <c r="AA212" s="96"/>
      <c r="AB212" s="96"/>
      <c r="AC212" s="96"/>
      <c r="AD212" s="78">
        <f>+N212/12</f>
        <v>18308333.333333332</v>
      </c>
      <c r="AE212" s="97">
        <f>+AD212/N212*100</f>
        <v>8.3333333333333321</v>
      </c>
      <c r="AF212" s="98">
        <f t="shared" si="38"/>
        <v>83.333333333333314</v>
      </c>
      <c r="AG212" s="96"/>
      <c r="AH212" s="96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</row>
    <row r="213" spans="1:59" ht="53.45" customHeight="1" x14ac:dyDescent="0.25">
      <c r="A213" s="80"/>
      <c r="B213" s="118"/>
      <c r="C213" s="152"/>
      <c r="D213" s="153"/>
      <c r="E213" s="154"/>
      <c r="F213" s="154"/>
      <c r="G213" s="155"/>
      <c r="H213" s="121"/>
      <c r="I213" s="120"/>
      <c r="J213" s="120"/>
      <c r="K213" s="162" t="s">
        <v>134</v>
      </c>
      <c r="L213" s="157"/>
      <c r="M213" s="158"/>
      <c r="N213" s="138">
        <v>9753408</v>
      </c>
      <c r="O213" s="130"/>
      <c r="P213" s="130"/>
      <c r="Q213" s="163">
        <f t="shared" si="40"/>
        <v>83.333333333333314</v>
      </c>
      <c r="R213" s="163">
        <f t="shared" si="39"/>
        <v>83.333333333333314</v>
      </c>
      <c r="S213" s="141">
        <v>6366808</v>
      </c>
      <c r="T213" s="179">
        <f t="shared" si="41"/>
        <v>75</v>
      </c>
      <c r="U213" s="163">
        <f t="shared" si="37"/>
        <v>65.277777777777786</v>
      </c>
      <c r="V213" s="168">
        <f t="shared" si="42"/>
        <v>3386600</v>
      </c>
      <c r="W213" s="133"/>
      <c r="X213" s="134"/>
      <c r="Y213" s="173" t="s">
        <v>135</v>
      </c>
      <c r="Z213" s="129" t="s">
        <v>136</v>
      </c>
      <c r="AA213" s="96"/>
      <c r="AB213" s="96"/>
      <c r="AC213" s="96"/>
      <c r="AD213" s="78">
        <f>+N213/12</f>
        <v>812784</v>
      </c>
      <c r="AE213" s="97">
        <f>+AD213/N213*100</f>
        <v>8.3333333333333321</v>
      </c>
      <c r="AF213" s="98">
        <f t="shared" si="38"/>
        <v>83.333333333333314</v>
      </c>
      <c r="AG213" s="96"/>
      <c r="AH213" s="96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</row>
    <row r="214" spans="1:59" ht="28.5" customHeight="1" thickBot="1" x14ac:dyDescent="0.3">
      <c r="A214" s="1"/>
      <c r="B214" s="200"/>
      <c r="C214" s="201"/>
      <c r="D214" s="265"/>
      <c r="E214" s="266"/>
      <c r="F214" s="266"/>
      <c r="G214" s="267"/>
      <c r="H214" s="204"/>
      <c r="I214" s="239"/>
      <c r="J214" s="239"/>
      <c r="K214" s="268" t="s">
        <v>137</v>
      </c>
      <c r="L214" s="269"/>
      <c r="M214" s="269"/>
      <c r="N214" s="209">
        <v>12654720</v>
      </c>
      <c r="O214" s="210"/>
      <c r="P214" s="210"/>
      <c r="Q214" s="212">
        <f t="shared" si="40"/>
        <v>83.333333333333314</v>
      </c>
      <c r="R214" s="212">
        <f t="shared" si="39"/>
        <v>83.333333333333314</v>
      </c>
      <c r="S214" s="213">
        <v>9491040</v>
      </c>
      <c r="T214" s="179">
        <f t="shared" si="41"/>
        <v>75</v>
      </c>
      <c r="U214" s="163">
        <f t="shared" si="37"/>
        <v>75</v>
      </c>
      <c r="V214" s="168">
        <f t="shared" si="42"/>
        <v>3163680</v>
      </c>
      <c r="W214" s="216"/>
      <c r="X214" s="217"/>
      <c r="Y214" s="173" t="s">
        <v>41</v>
      </c>
      <c r="Z214" s="241"/>
      <c r="AA214" s="6"/>
      <c r="AB214" s="6"/>
      <c r="AC214" s="6"/>
      <c r="AD214" s="78">
        <f>+N214/12</f>
        <v>1054560</v>
      </c>
      <c r="AE214" s="97">
        <f>+AD214/N214*100</f>
        <v>8.3333333333333321</v>
      </c>
      <c r="AF214" s="98">
        <f t="shared" si="38"/>
        <v>83.333333333333314</v>
      </c>
      <c r="AG214" s="6"/>
      <c r="AH214" s="6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</row>
    <row r="215" spans="1:59" ht="30.95" customHeight="1" thickBot="1" x14ac:dyDescent="0.3">
      <c r="A215" s="80"/>
      <c r="B215" s="99" t="s">
        <v>22</v>
      </c>
      <c r="C215" s="100"/>
      <c r="D215" s="101"/>
      <c r="E215" s="102" t="s">
        <v>138</v>
      </c>
      <c r="F215" s="84"/>
      <c r="G215" s="84"/>
      <c r="H215" s="84"/>
      <c r="I215" s="84"/>
      <c r="J215" s="84"/>
      <c r="K215" s="84"/>
      <c r="L215" s="84"/>
      <c r="M215" s="85"/>
      <c r="N215" s="86">
        <f>+N216</f>
        <v>108000000</v>
      </c>
      <c r="O215" s="103"/>
      <c r="P215" s="103"/>
      <c r="Q215" s="90">
        <f t="shared" si="40"/>
        <v>83.333333333333314</v>
      </c>
      <c r="R215" s="88">
        <f t="shared" si="39"/>
        <v>83.333333333333314</v>
      </c>
      <c r="S215" s="86">
        <f>+S216</f>
        <v>44100409</v>
      </c>
      <c r="T215" s="88">
        <f t="shared" ref="T215" si="43">+S215/N215*100</f>
        <v>40.833712037037031</v>
      </c>
      <c r="U215" s="90">
        <f t="shared" si="37"/>
        <v>40.833712037037031</v>
      </c>
      <c r="V215" s="91">
        <f t="shared" si="42"/>
        <v>63899591</v>
      </c>
      <c r="W215" s="92" t="s">
        <v>21</v>
      </c>
      <c r="X215" s="93"/>
      <c r="Y215" s="106"/>
      <c r="Z215" s="95"/>
      <c r="AA215" s="96"/>
      <c r="AB215" s="96"/>
      <c r="AC215" s="96"/>
      <c r="AD215" s="78">
        <f>+N215/12</f>
        <v>9000000</v>
      </c>
      <c r="AE215" s="97">
        <f>+AD215/N215*100</f>
        <v>8.3333333333333321</v>
      </c>
      <c r="AF215" s="98">
        <f t="shared" si="38"/>
        <v>83.333333333333314</v>
      </c>
      <c r="AG215" s="96"/>
      <c r="AH215" s="96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</row>
    <row r="216" spans="1:59" ht="30.95" customHeight="1" x14ac:dyDescent="0.25">
      <c r="A216" s="80"/>
      <c r="B216" s="107" t="s">
        <v>24</v>
      </c>
      <c r="C216" s="108"/>
      <c r="D216" s="109"/>
      <c r="E216" s="109"/>
      <c r="F216" s="110" t="s">
        <v>139</v>
      </c>
      <c r="G216" s="111"/>
      <c r="H216" s="111"/>
      <c r="I216" s="111"/>
      <c r="J216" s="111"/>
      <c r="K216" s="111"/>
      <c r="L216" s="111"/>
      <c r="M216" s="112"/>
      <c r="N216" s="192">
        <f>N223</f>
        <v>108000000</v>
      </c>
      <c r="O216" s="113"/>
      <c r="P216" s="113"/>
      <c r="Q216" s="114">
        <f t="shared" si="40"/>
        <v>83.333333333333314</v>
      </c>
      <c r="R216" s="115">
        <f t="shared" si="39"/>
        <v>83.333333333333314</v>
      </c>
      <c r="S216" s="192">
        <f>S223</f>
        <v>44100409</v>
      </c>
      <c r="T216" s="115">
        <f>T223</f>
        <v>44.255751387805674</v>
      </c>
      <c r="U216" s="131">
        <f t="shared" si="37"/>
        <v>40.833712037037031</v>
      </c>
      <c r="V216" s="270">
        <f t="shared" si="42"/>
        <v>63899591</v>
      </c>
      <c r="W216" s="271" t="s">
        <v>21</v>
      </c>
      <c r="X216" s="105" t="s">
        <v>26</v>
      </c>
      <c r="Y216" s="116"/>
      <c r="Z216" s="117"/>
      <c r="AA216" s="96"/>
      <c r="AB216" s="96"/>
      <c r="AC216" s="96"/>
      <c r="AD216" s="78">
        <f>+N216/12</f>
        <v>9000000</v>
      </c>
      <c r="AE216" s="97">
        <f>+AD216/N216*100</f>
        <v>8.3333333333333321</v>
      </c>
      <c r="AF216" s="98">
        <f t="shared" si="38"/>
        <v>83.333333333333314</v>
      </c>
      <c r="AG216" s="96"/>
      <c r="AH216" s="96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</row>
    <row r="217" spans="1:59" ht="19.5" hidden="1" customHeight="1" x14ac:dyDescent="0.25">
      <c r="A217" s="80"/>
      <c r="B217" s="118"/>
      <c r="C217" s="119"/>
      <c r="D217" s="120"/>
      <c r="E217" s="121"/>
      <c r="F217" s="121"/>
      <c r="G217" s="121"/>
      <c r="H217" s="121"/>
      <c r="I217" s="121"/>
      <c r="J217" s="121"/>
      <c r="K217" s="121"/>
      <c r="L217" s="121"/>
      <c r="M217" s="121" t="s">
        <v>27</v>
      </c>
      <c r="N217" s="122"/>
      <c r="O217" s="123"/>
      <c r="P217" s="123"/>
      <c r="Q217" s="124" t="e">
        <f t="shared" si="40"/>
        <v>#DIV/0!</v>
      </c>
      <c r="R217" s="124" t="e">
        <f t="shared" si="39"/>
        <v>#DIV/0!</v>
      </c>
      <c r="S217" s="122"/>
      <c r="T217" s="124"/>
      <c r="U217" s="124"/>
      <c r="V217" s="272">
        <f t="shared" si="42"/>
        <v>0</v>
      </c>
      <c r="W217" s="126"/>
      <c r="X217" s="127"/>
      <c r="Y217" s="128"/>
      <c r="Z217" s="129"/>
      <c r="AA217" s="96"/>
      <c r="AB217" s="96"/>
      <c r="AC217" s="96"/>
      <c r="AD217" s="78">
        <f>+N217/12</f>
        <v>0</v>
      </c>
      <c r="AE217" s="97" t="e">
        <f>+AD217/N217*100</f>
        <v>#DIV/0!</v>
      </c>
      <c r="AF217" s="98" t="e">
        <f t="shared" si="38"/>
        <v>#DIV/0!</v>
      </c>
      <c r="AG217" s="96"/>
      <c r="AH217" s="96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</row>
    <row r="218" spans="1:59" ht="19.5" hidden="1" customHeight="1" thickBot="1" x14ac:dyDescent="0.25">
      <c r="A218" s="80"/>
      <c r="B218" s="118">
        <v>1</v>
      </c>
      <c r="C218" s="119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 t="s">
        <v>28</v>
      </c>
      <c r="N218" s="122"/>
      <c r="O218" s="130"/>
      <c r="P218" s="130"/>
      <c r="Q218" s="131" t="e">
        <f t="shared" si="40"/>
        <v>#DIV/0!</v>
      </c>
      <c r="R218" s="131" t="e">
        <f t="shared" si="39"/>
        <v>#DIV/0!</v>
      </c>
      <c r="S218" s="122"/>
      <c r="T218" s="131"/>
      <c r="U218" s="131"/>
      <c r="V218" s="272">
        <f t="shared" si="42"/>
        <v>0</v>
      </c>
      <c r="W218" s="133"/>
      <c r="X218" s="134" t="s">
        <v>29</v>
      </c>
      <c r="Y218" s="135"/>
      <c r="Z218" s="129"/>
      <c r="AA218" s="96"/>
      <c r="AB218" s="96"/>
      <c r="AC218" s="96"/>
      <c r="AD218" s="78">
        <f>+N218/12</f>
        <v>0</v>
      </c>
      <c r="AE218" s="97" t="e">
        <f>+AD218/N218*100</f>
        <v>#DIV/0!</v>
      </c>
      <c r="AF218" s="98" t="e">
        <f t="shared" si="38"/>
        <v>#DIV/0!</v>
      </c>
      <c r="AG218" s="96"/>
      <c r="AH218" s="96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</row>
    <row r="219" spans="1:59" ht="19.5" hidden="1" customHeight="1" thickBot="1" x14ac:dyDescent="0.25">
      <c r="A219" s="1"/>
      <c r="B219" s="136"/>
      <c r="C219" s="137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 t="s">
        <v>30</v>
      </c>
      <c r="N219" s="138"/>
      <c r="O219" s="139"/>
      <c r="P219" s="139"/>
      <c r="Q219" s="140" t="e">
        <f t="shared" si="40"/>
        <v>#DIV/0!</v>
      </c>
      <c r="R219" s="140" t="e">
        <f t="shared" si="39"/>
        <v>#DIV/0!</v>
      </c>
      <c r="S219" s="138"/>
      <c r="T219" s="163"/>
      <c r="U219" s="163"/>
      <c r="V219" s="272">
        <f t="shared" si="42"/>
        <v>0</v>
      </c>
      <c r="W219" s="142" t="s">
        <v>31</v>
      </c>
      <c r="X219" s="143" t="s">
        <v>32</v>
      </c>
      <c r="Y219" s="144"/>
      <c r="Z219" s="145"/>
      <c r="AA219" s="6"/>
      <c r="AB219" s="6"/>
      <c r="AC219" s="6"/>
      <c r="AD219" s="78">
        <f>+N219/12</f>
        <v>0</v>
      </c>
      <c r="AE219" s="97" t="e">
        <f>+AD219/N219*100</f>
        <v>#DIV/0!</v>
      </c>
      <c r="AF219" s="98" t="e">
        <f t="shared" si="38"/>
        <v>#DIV/0!</v>
      </c>
      <c r="AG219" s="6"/>
      <c r="AH219" s="6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 spans="1:59" ht="19.5" hidden="1" customHeight="1" thickBot="1" x14ac:dyDescent="0.25">
      <c r="A220" s="1"/>
      <c r="B220" s="136"/>
      <c r="C220" s="137"/>
      <c r="D220" s="120"/>
      <c r="E220" s="121"/>
      <c r="F220" s="121"/>
      <c r="G220" s="121"/>
      <c r="H220" s="121"/>
      <c r="I220" s="121"/>
      <c r="J220" s="121"/>
      <c r="K220" s="121"/>
      <c r="L220" s="121"/>
      <c r="M220" s="121" t="s">
        <v>33</v>
      </c>
      <c r="N220" s="138"/>
      <c r="O220" s="139"/>
      <c r="P220" s="139"/>
      <c r="Q220" s="140" t="e">
        <f t="shared" si="40"/>
        <v>#DIV/0!</v>
      </c>
      <c r="R220" s="140" t="e">
        <f t="shared" si="39"/>
        <v>#DIV/0!</v>
      </c>
      <c r="S220" s="138"/>
      <c r="T220" s="163"/>
      <c r="U220" s="163"/>
      <c r="V220" s="272">
        <f t="shared" si="42"/>
        <v>0</v>
      </c>
      <c r="W220" s="142" t="s">
        <v>31</v>
      </c>
      <c r="X220" s="143" t="s">
        <v>26</v>
      </c>
      <c r="Y220" s="144"/>
      <c r="Z220" s="145"/>
      <c r="AA220" s="6"/>
      <c r="AB220" s="6"/>
      <c r="AC220" s="6"/>
      <c r="AD220" s="78">
        <f>+N220/12</f>
        <v>0</v>
      </c>
      <c r="AE220" s="97" t="e">
        <f>+AD220/N220*100</f>
        <v>#DIV/0!</v>
      </c>
      <c r="AF220" s="98" t="e">
        <f t="shared" si="38"/>
        <v>#DIV/0!</v>
      </c>
      <c r="AG220" s="6"/>
      <c r="AH220" s="6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 spans="1:59" ht="19.5" hidden="1" customHeight="1" thickBot="1" x14ac:dyDescent="0.25">
      <c r="A221" s="1"/>
      <c r="B221" s="136"/>
      <c r="C221" s="146"/>
      <c r="D221" s="120"/>
      <c r="E221" s="121"/>
      <c r="F221" s="121"/>
      <c r="G221" s="121"/>
      <c r="H221" s="121"/>
      <c r="I221" s="121"/>
      <c r="J221" s="121"/>
      <c r="K221" s="121"/>
      <c r="L221" s="121"/>
      <c r="M221" s="121" t="s">
        <v>34</v>
      </c>
      <c r="N221" s="138"/>
      <c r="O221" s="139"/>
      <c r="P221" s="139"/>
      <c r="Q221" s="140" t="e">
        <f t="shared" si="40"/>
        <v>#DIV/0!</v>
      </c>
      <c r="R221" s="140" t="e">
        <f t="shared" si="39"/>
        <v>#DIV/0!</v>
      </c>
      <c r="S221" s="138"/>
      <c r="T221" s="163"/>
      <c r="U221" s="163"/>
      <c r="V221" s="272">
        <f t="shared" si="42"/>
        <v>0</v>
      </c>
      <c r="W221" s="142" t="s">
        <v>31</v>
      </c>
      <c r="X221" s="143" t="s">
        <v>35</v>
      </c>
      <c r="Y221" s="144"/>
      <c r="Z221" s="145"/>
      <c r="AA221" s="6"/>
      <c r="AB221" s="6"/>
      <c r="AC221" s="6"/>
      <c r="AD221" s="78">
        <f>+N221/12</f>
        <v>0</v>
      </c>
      <c r="AE221" s="97" t="e">
        <f>+AD221/N221*100</f>
        <v>#DIV/0!</v>
      </c>
      <c r="AF221" s="98" t="e">
        <f t="shared" si="38"/>
        <v>#DIV/0!</v>
      </c>
      <c r="AG221" s="6"/>
      <c r="AH221" s="6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spans="1:59" ht="3" customHeight="1" thickBot="1" x14ac:dyDescent="0.3">
      <c r="A222" s="1"/>
      <c r="B222" s="136"/>
      <c r="C222" s="146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38"/>
      <c r="O222" s="139"/>
      <c r="P222" s="139"/>
      <c r="Q222" s="140"/>
      <c r="R222" s="140"/>
      <c r="S222" s="138"/>
      <c r="T222" s="163"/>
      <c r="U222" s="163"/>
      <c r="V222" s="272"/>
      <c r="W222" s="142"/>
      <c r="X222" s="147"/>
      <c r="Y222" s="144"/>
      <c r="Z222" s="145"/>
      <c r="AA222" s="6"/>
      <c r="AB222" s="6"/>
      <c r="AC222" s="6"/>
      <c r="AD222" s="78">
        <f>+N222/12</f>
        <v>0</v>
      </c>
      <c r="AE222" s="97" t="e">
        <f>+AD222/N222*100</f>
        <v>#DIV/0!</v>
      </c>
      <c r="AF222" s="98" t="e">
        <f t="shared" si="38"/>
        <v>#DIV/0!</v>
      </c>
      <c r="AG222" s="6"/>
      <c r="AH222" s="6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 spans="1:59" ht="19.5" customHeight="1" thickBot="1" x14ac:dyDescent="0.3">
      <c r="A223" s="80"/>
      <c r="B223" s="99">
        <v>2</v>
      </c>
      <c r="C223" s="148"/>
      <c r="D223" s="149"/>
      <c r="E223" s="101"/>
      <c r="F223" s="101"/>
      <c r="G223" s="102" t="s">
        <v>37</v>
      </c>
      <c r="H223" s="84"/>
      <c r="I223" s="84"/>
      <c r="J223" s="84"/>
      <c r="K223" s="84"/>
      <c r="L223" s="84"/>
      <c r="M223" s="85"/>
      <c r="N223" s="86">
        <f>+N224</f>
        <v>108000000</v>
      </c>
      <c r="O223" s="87"/>
      <c r="P223" s="87"/>
      <c r="Q223" s="90">
        <f t="shared" si="40"/>
        <v>83.333333333333314</v>
      </c>
      <c r="R223" s="90">
        <f t="shared" si="39"/>
        <v>83.333333333333314</v>
      </c>
      <c r="S223" s="86">
        <f>+S224</f>
        <v>44100409</v>
      </c>
      <c r="T223" s="273">
        <f>T224</f>
        <v>44.255751387805674</v>
      </c>
      <c r="U223" s="90">
        <f t="shared" ref="U223:U238" si="44">+S223/N223*100</f>
        <v>40.833712037037031</v>
      </c>
      <c r="V223" s="91">
        <f>+N223-S223</f>
        <v>63899591</v>
      </c>
      <c r="W223" s="150"/>
      <c r="X223" s="151"/>
      <c r="Y223" s="106"/>
      <c r="Z223" s="95"/>
      <c r="AA223" s="96"/>
      <c r="AB223" s="96"/>
      <c r="AC223" s="96"/>
      <c r="AD223" s="78">
        <f>+N223/12</f>
        <v>9000000</v>
      </c>
      <c r="AE223" s="97">
        <f>+AD223/N223*100</f>
        <v>8.3333333333333321</v>
      </c>
      <c r="AF223" s="98">
        <f t="shared" si="38"/>
        <v>83.333333333333314</v>
      </c>
      <c r="AG223" s="96"/>
      <c r="AH223" s="96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</row>
    <row r="224" spans="1:59" ht="19.5" customHeight="1" x14ac:dyDescent="0.25">
      <c r="A224" s="80"/>
      <c r="B224" s="118"/>
      <c r="C224" s="152"/>
      <c r="D224" s="153"/>
      <c r="E224" s="154"/>
      <c r="F224" s="154"/>
      <c r="G224" s="155"/>
      <c r="H224" s="156" t="s">
        <v>46</v>
      </c>
      <c r="I224" s="157"/>
      <c r="J224" s="157"/>
      <c r="K224" s="157"/>
      <c r="L224" s="157"/>
      <c r="M224" s="158"/>
      <c r="N224" s="122">
        <f>+N225+N229+N232</f>
        <v>108000000</v>
      </c>
      <c r="O224" s="130"/>
      <c r="P224" s="130"/>
      <c r="Q224" s="131">
        <f t="shared" si="40"/>
        <v>83.333333333333314</v>
      </c>
      <c r="R224" s="131">
        <f t="shared" si="39"/>
        <v>83.333333333333314</v>
      </c>
      <c r="S224" s="122">
        <f>+S225+S229+S232</f>
        <v>44100409</v>
      </c>
      <c r="T224" s="184">
        <f>AVERAGE(T225+T229+T232)/3</f>
        <v>44.255751387805674</v>
      </c>
      <c r="U224" s="131">
        <f t="shared" si="44"/>
        <v>40.833712037037031</v>
      </c>
      <c r="V224" s="122">
        <f>+V225</f>
        <v>430470</v>
      </c>
      <c r="W224" s="133"/>
      <c r="X224" s="134"/>
      <c r="Y224" s="135"/>
      <c r="Z224" s="186" t="s">
        <v>140</v>
      </c>
      <c r="AA224" s="96"/>
      <c r="AB224" s="96"/>
      <c r="AC224" s="96"/>
      <c r="AD224" s="78">
        <f>+N224/12</f>
        <v>9000000</v>
      </c>
      <c r="AE224" s="97">
        <f>+AD224/N224*100</f>
        <v>8.3333333333333321</v>
      </c>
      <c r="AF224" s="98">
        <f t="shared" si="38"/>
        <v>83.333333333333314</v>
      </c>
      <c r="AG224" s="96"/>
      <c r="AH224" s="96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</row>
    <row r="225" spans="1:59" ht="19.5" customHeight="1" x14ac:dyDescent="0.25">
      <c r="A225" s="80"/>
      <c r="B225" s="118"/>
      <c r="C225" s="152"/>
      <c r="D225" s="153"/>
      <c r="E225" s="154"/>
      <c r="F225" s="154"/>
      <c r="G225" s="155"/>
      <c r="H225" s="155"/>
      <c r="I225" s="162" t="s">
        <v>47</v>
      </c>
      <c r="J225" s="157"/>
      <c r="K225" s="157"/>
      <c r="L225" s="157"/>
      <c r="M225" s="158"/>
      <c r="N225" s="138">
        <f>N226</f>
        <v>6348000</v>
      </c>
      <c r="O225" s="130"/>
      <c r="P225" s="130"/>
      <c r="Q225" s="163">
        <f t="shared" si="40"/>
        <v>83.333333333333314</v>
      </c>
      <c r="R225" s="163">
        <f t="shared" si="39"/>
        <v>83.333333333333314</v>
      </c>
      <c r="S225" s="164">
        <f>S226</f>
        <v>5917530</v>
      </c>
      <c r="T225" s="179">
        <f>T226</f>
        <v>46.6535004730369</v>
      </c>
      <c r="U225" s="163">
        <f t="shared" si="44"/>
        <v>93.218809073724003</v>
      </c>
      <c r="V225" s="138">
        <f>V226</f>
        <v>430470</v>
      </c>
      <c r="W225" s="133"/>
      <c r="X225" s="134"/>
      <c r="Y225" s="166" t="s">
        <v>141</v>
      </c>
      <c r="Z225" s="170"/>
      <c r="AA225" s="96"/>
      <c r="AB225" s="96"/>
      <c r="AC225" s="96"/>
      <c r="AD225" s="78">
        <f>+N225/12</f>
        <v>529000</v>
      </c>
      <c r="AE225" s="97">
        <f>+AD225/N225*100</f>
        <v>8.3333333333333321</v>
      </c>
      <c r="AF225" s="98">
        <f t="shared" si="38"/>
        <v>83.333333333333314</v>
      </c>
      <c r="AG225" s="96"/>
      <c r="AH225" s="96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</row>
    <row r="226" spans="1:59" ht="19.5" customHeight="1" x14ac:dyDescent="0.25">
      <c r="A226" s="80"/>
      <c r="B226" s="118"/>
      <c r="C226" s="152"/>
      <c r="D226" s="153"/>
      <c r="E226" s="154"/>
      <c r="F226" s="154"/>
      <c r="G226" s="155"/>
      <c r="H226" s="155"/>
      <c r="I226" s="121"/>
      <c r="J226" s="162" t="s">
        <v>48</v>
      </c>
      <c r="K226" s="157"/>
      <c r="L226" s="157"/>
      <c r="M226" s="158"/>
      <c r="N226" s="138">
        <f>SUM(N227:N228)</f>
        <v>6348000</v>
      </c>
      <c r="O226" s="130"/>
      <c r="P226" s="130"/>
      <c r="Q226" s="163">
        <f t="shared" si="40"/>
        <v>83.333333333333314</v>
      </c>
      <c r="R226" s="163">
        <f t="shared" si="39"/>
        <v>83.333333333333314</v>
      </c>
      <c r="S226" s="164">
        <f>SUM(S227:S228)</f>
        <v>5917530</v>
      </c>
      <c r="T226" s="179">
        <f>AVERAGE(T227:T228)</f>
        <v>46.6535004730369</v>
      </c>
      <c r="U226" s="163">
        <f t="shared" si="44"/>
        <v>93.218809073724003</v>
      </c>
      <c r="V226" s="138">
        <f>SUM(V227:V228)</f>
        <v>430470</v>
      </c>
      <c r="W226" s="133"/>
      <c r="X226" s="134"/>
      <c r="Y226" s="166"/>
      <c r="Z226" s="170"/>
      <c r="AA226" s="96"/>
      <c r="AB226" s="96"/>
      <c r="AC226" s="96"/>
      <c r="AD226" s="78">
        <f>+N226/12</f>
        <v>529000</v>
      </c>
      <c r="AE226" s="97">
        <f>+AD226/N226*100</f>
        <v>8.3333333333333321</v>
      </c>
      <c r="AF226" s="98">
        <f t="shared" si="38"/>
        <v>83.333333333333314</v>
      </c>
      <c r="AG226" s="96"/>
      <c r="AH226" s="96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</row>
    <row r="227" spans="1:59" ht="19.5" customHeight="1" x14ac:dyDescent="0.25">
      <c r="A227" s="80"/>
      <c r="B227" s="118"/>
      <c r="C227" s="152"/>
      <c r="D227" s="153"/>
      <c r="E227" s="154"/>
      <c r="F227" s="154"/>
      <c r="G227" s="155"/>
      <c r="H227" s="155"/>
      <c r="I227" s="121"/>
      <c r="J227" s="120"/>
      <c r="K227" s="162" t="s">
        <v>142</v>
      </c>
      <c r="L227" s="157"/>
      <c r="M227" s="158"/>
      <c r="N227" s="138">
        <v>6342000</v>
      </c>
      <c r="O227" s="130"/>
      <c r="P227" s="130"/>
      <c r="Q227" s="163">
        <f t="shared" si="40"/>
        <v>83.333333333333314</v>
      </c>
      <c r="R227" s="163">
        <f t="shared" si="39"/>
        <v>83.333333333333314</v>
      </c>
      <c r="S227" s="141">
        <f>1867353+1000000+2150177+900000</f>
        <v>5917530</v>
      </c>
      <c r="T227" s="179">
        <f t="shared" ref="T227:T243" si="45">+S227/N227*100</f>
        <v>93.307000946073799</v>
      </c>
      <c r="U227" s="163">
        <f t="shared" si="44"/>
        <v>93.307000946073799</v>
      </c>
      <c r="V227" s="168">
        <f>+N227-S227</f>
        <v>424470</v>
      </c>
      <c r="W227" s="133"/>
      <c r="X227" s="134"/>
      <c r="Y227" s="166"/>
      <c r="Z227" s="170"/>
      <c r="AA227" s="96"/>
      <c r="AB227" s="96"/>
      <c r="AC227" s="96"/>
      <c r="AD227" s="78">
        <f>+N227/12</f>
        <v>528500</v>
      </c>
      <c r="AE227" s="97">
        <f>+AD227/N227*100</f>
        <v>8.3333333333333321</v>
      </c>
      <c r="AF227" s="98">
        <f t="shared" si="38"/>
        <v>83.333333333333314</v>
      </c>
      <c r="AG227" s="96"/>
      <c r="AH227" s="96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</row>
    <row r="228" spans="1:59" ht="19.5" customHeight="1" x14ac:dyDescent="0.25">
      <c r="A228" s="80"/>
      <c r="B228" s="118"/>
      <c r="C228" s="152"/>
      <c r="D228" s="153"/>
      <c r="E228" s="154"/>
      <c r="F228" s="154"/>
      <c r="G228" s="155"/>
      <c r="H228" s="155"/>
      <c r="I228" s="155"/>
      <c r="J228" s="120"/>
      <c r="K228" s="162" t="s">
        <v>99</v>
      </c>
      <c r="L228" s="157"/>
      <c r="M228" s="158"/>
      <c r="N228" s="167">
        <v>6000</v>
      </c>
      <c r="O228" s="130"/>
      <c r="P228" s="130"/>
      <c r="Q228" s="163">
        <f t="shared" si="40"/>
        <v>83.333333333333314</v>
      </c>
      <c r="R228" s="163">
        <f t="shared" si="39"/>
        <v>83.333333333333314</v>
      </c>
      <c r="S228" s="141">
        <v>0</v>
      </c>
      <c r="T228" s="179">
        <f t="shared" si="45"/>
        <v>0</v>
      </c>
      <c r="U228" s="163">
        <f t="shared" si="44"/>
        <v>0</v>
      </c>
      <c r="V228" s="168">
        <f>+N228-S228</f>
        <v>6000</v>
      </c>
      <c r="W228" s="133"/>
      <c r="X228" s="134"/>
      <c r="Y228" s="135"/>
      <c r="Z228" s="170"/>
      <c r="AA228" s="96"/>
      <c r="AB228" s="96"/>
      <c r="AC228" s="96"/>
      <c r="AD228" s="78">
        <f>+N228/12</f>
        <v>500</v>
      </c>
      <c r="AE228" s="97">
        <f>+AD228/N228*100</f>
        <v>8.3333333333333321</v>
      </c>
      <c r="AF228" s="98">
        <f t="shared" si="38"/>
        <v>83.333333333333314</v>
      </c>
      <c r="AG228" s="96"/>
      <c r="AH228" s="96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</row>
    <row r="229" spans="1:59" ht="19.5" customHeight="1" x14ac:dyDescent="0.25">
      <c r="A229" s="80"/>
      <c r="B229" s="118"/>
      <c r="C229" s="152"/>
      <c r="D229" s="153"/>
      <c r="E229" s="154"/>
      <c r="F229" s="154"/>
      <c r="G229" s="155"/>
      <c r="H229" s="155"/>
      <c r="I229" s="162" t="s">
        <v>124</v>
      </c>
      <c r="J229" s="157"/>
      <c r="K229" s="157"/>
      <c r="L229" s="157"/>
      <c r="M229" s="158"/>
      <c r="N229" s="138">
        <f>N230</f>
        <v>15132000</v>
      </c>
      <c r="O229" s="130"/>
      <c r="P229" s="130"/>
      <c r="Q229" s="163">
        <f t="shared" si="40"/>
        <v>83.333333333333314</v>
      </c>
      <c r="R229" s="163">
        <f t="shared" si="39"/>
        <v>83.333333333333314</v>
      </c>
      <c r="S229" s="164">
        <f>S230</f>
        <v>2565040</v>
      </c>
      <c r="T229" s="179">
        <f>T230</f>
        <v>54.54545454545454</v>
      </c>
      <c r="U229" s="163">
        <f t="shared" si="44"/>
        <v>16.951097012952683</v>
      </c>
      <c r="V229" s="138">
        <f>V230</f>
        <v>12566960</v>
      </c>
      <c r="W229" s="133"/>
      <c r="X229" s="134"/>
      <c r="Y229" s="166" t="s">
        <v>143</v>
      </c>
      <c r="Z229" s="170" t="s">
        <v>62</v>
      </c>
      <c r="AA229" s="96"/>
      <c r="AB229" s="96"/>
      <c r="AC229" s="96"/>
      <c r="AD229" s="78">
        <f>+N229/12</f>
        <v>1261000</v>
      </c>
      <c r="AE229" s="97">
        <f>+AD229/N229*100</f>
        <v>8.3333333333333321</v>
      </c>
      <c r="AF229" s="98">
        <f t="shared" si="38"/>
        <v>83.333333333333314</v>
      </c>
      <c r="AG229" s="96"/>
      <c r="AH229" s="96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</row>
    <row r="230" spans="1:59" ht="19.5" customHeight="1" x14ac:dyDescent="0.25">
      <c r="A230" s="80"/>
      <c r="B230" s="118"/>
      <c r="C230" s="152"/>
      <c r="D230" s="153"/>
      <c r="E230" s="154"/>
      <c r="F230" s="154"/>
      <c r="G230" s="155"/>
      <c r="H230" s="155"/>
      <c r="I230" s="121"/>
      <c r="J230" s="162" t="s">
        <v>125</v>
      </c>
      <c r="K230" s="157"/>
      <c r="L230" s="157"/>
      <c r="M230" s="158"/>
      <c r="N230" s="138">
        <f>SUM(N231)</f>
        <v>15132000</v>
      </c>
      <c r="O230" s="130"/>
      <c r="P230" s="130"/>
      <c r="Q230" s="163">
        <f t="shared" si="40"/>
        <v>83.333333333333314</v>
      </c>
      <c r="R230" s="163">
        <f t="shared" si="39"/>
        <v>83.333333333333314</v>
      </c>
      <c r="S230" s="164">
        <f>SUM(S231)</f>
        <v>2565040</v>
      </c>
      <c r="T230" s="179">
        <f>T231</f>
        <v>54.54545454545454</v>
      </c>
      <c r="U230" s="163">
        <f t="shared" si="44"/>
        <v>16.951097012952683</v>
      </c>
      <c r="V230" s="138">
        <f>SUM(V231:V231)</f>
        <v>12566960</v>
      </c>
      <c r="W230" s="133"/>
      <c r="X230" s="134"/>
      <c r="Y230" s="166"/>
      <c r="Z230" s="170"/>
      <c r="AA230" s="96"/>
      <c r="AB230" s="96"/>
      <c r="AC230" s="96"/>
      <c r="AD230" s="78">
        <f>+N230/12</f>
        <v>1261000</v>
      </c>
      <c r="AE230" s="97">
        <f>+AD230/N230*100</f>
        <v>8.3333333333333321</v>
      </c>
      <c r="AF230" s="98">
        <f t="shared" si="38"/>
        <v>83.333333333333314</v>
      </c>
      <c r="AG230" s="96"/>
      <c r="AH230" s="96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</row>
    <row r="231" spans="1:59" ht="19.5" customHeight="1" x14ac:dyDescent="0.25">
      <c r="A231" s="80"/>
      <c r="B231" s="118"/>
      <c r="C231" s="152"/>
      <c r="D231" s="153"/>
      <c r="E231" s="154"/>
      <c r="F231" s="154"/>
      <c r="G231" s="155"/>
      <c r="H231" s="155"/>
      <c r="I231" s="155"/>
      <c r="J231" s="120"/>
      <c r="K231" s="162" t="s">
        <v>144</v>
      </c>
      <c r="L231" s="157"/>
      <c r="M231" s="158"/>
      <c r="N231" s="167">
        <v>15132000</v>
      </c>
      <c r="O231" s="130"/>
      <c r="P231" s="130"/>
      <c r="Q231" s="163">
        <f t="shared" si="40"/>
        <v>83.333333333333314</v>
      </c>
      <c r="R231" s="163">
        <f t="shared" si="39"/>
        <v>83.333333333333314</v>
      </c>
      <c r="S231" s="141">
        <v>2565040</v>
      </c>
      <c r="T231" s="179">
        <f>6/11*100</f>
        <v>54.54545454545454</v>
      </c>
      <c r="U231" s="163">
        <f t="shared" si="44"/>
        <v>16.951097012952683</v>
      </c>
      <c r="V231" s="168">
        <f>+N231-S231</f>
        <v>12566960</v>
      </c>
      <c r="W231" s="133"/>
      <c r="X231" s="134"/>
      <c r="Y231" s="166"/>
      <c r="Z231" s="170"/>
      <c r="AA231" s="96"/>
      <c r="AB231" s="96"/>
      <c r="AC231" s="96"/>
      <c r="AD231" s="78">
        <f>+N231/12</f>
        <v>1261000</v>
      </c>
      <c r="AE231" s="97">
        <f>+AD231/N231*100</f>
        <v>8.3333333333333321</v>
      </c>
      <c r="AF231" s="98">
        <f t="shared" si="38"/>
        <v>83.333333333333314</v>
      </c>
      <c r="AG231" s="96"/>
      <c r="AH231" s="96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</row>
    <row r="232" spans="1:59" ht="18.95" customHeight="1" x14ac:dyDescent="0.25">
      <c r="A232" s="80"/>
      <c r="B232" s="118"/>
      <c r="C232" s="152"/>
      <c r="D232" s="153"/>
      <c r="E232" s="154"/>
      <c r="F232" s="154"/>
      <c r="G232" s="155"/>
      <c r="H232" s="121"/>
      <c r="I232" s="162" t="s">
        <v>145</v>
      </c>
      <c r="J232" s="157"/>
      <c r="K232" s="157"/>
      <c r="L232" s="157"/>
      <c r="M232" s="158"/>
      <c r="N232" s="138">
        <f>N233</f>
        <v>86520000</v>
      </c>
      <c r="O232" s="130"/>
      <c r="P232" s="130"/>
      <c r="Q232" s="163">
        <f t="shared" si="40"/>
        <v>83.333333333333314</v>
      </c>
      <c r="R232" s="163">
        <f t="shared" si="39"/>
        <v>83.333333333333314</v>
      </c>
      <c r="S232" s="164">
        <f>S233</f>
        <v>35617839</v>
      </c>
      <c r="T232" s="179">
        <f>T233</f>
        <v>31.568299144925579</v>
      </c>
      <c r="U232" s="163">
        <f t="shared" si="44"/>
        <v>41.167174063800275</v>
      </c>
      <c r="V232" s="138">
        <f>V233</f>
        <v>50902161</v>
      </c>
      <c r="W232" s="133"/>
      <c r="X232" s="134"/>
      <c r="Y232" s="135"/>
      <c r="Z232" s="170" t="s">
        <v>146</v>
      </c>
      <c r="AA232" s="96"/>
      <c r="AB232" s="96"/>
      <c r="AC232" s="96"/>
      <c r="AD232" s="78">
        <f>+N232/12</f>
        <v>7210000</v>
      </c>
      <c r="AE232" s="97">
        <f>+AD232/N232*100</f>
        <v>8.3333333333333321</v>
      </c>
      <c r="AF232" s="98">
        <f t="shared" si="38"/>
        <v>83.333333333333314</v>
      </c>
      <c r="AG232" s="96"/>
      <c r="AH232" s="96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</row>
    <row r="233" spans="1:59" ht="18.95" customHeight="1" x14ac:dyDescent="0.25">
      <c r="A233" s="80"/>
      <c r="B233" s="118"/>
      <c r="C233" s="152"/>
      <c r="D233" s="153"/>
      <c r="E233" s="154"/>
      <c r="F233" s="154"/>
      <c r="G233" s="155"/>
      <c r="H233" s="121"/>
      <c r="I233" s="121"/>
      <c r="J233" s="162" t="s">
        <v>147</v>
      </c>
      <c r="K233" s="157"/>
      <c r="L233" s="157"/>
      <c r="M233" s="158"/>
      <c r="N233" s="138">
        <f>SUM(N234:N235)</f>
        <v>86520000</v>
      </c>
      <c r="O233" s="130"/>
      <c r="P233" s="130"/>
      <c r="Q233" s="163">
        <f t="shared" si="40"/>
        <v>83.333333333333314</v>
      </c>
      <c r="R233" s="163">
        <f t="shared" si="39"/>
        <v>83.333333333333314</v>
      </c>
      <c r="S233" s="164">
        <f>SUM(S234:S235)</f>
        <v>35617839</v>
      </c>
      <c r="T233" s="179">
        <f>AVERAGE(T234:T235)</f>
        <v>31.568299144925579</v>
      </c>
      <c r="U233" s="163">
        <f t="shared" si="44"/>
        <v>41.167174063800275</v>
      </c>
      <c r="V233" s="138">
        <f>SUM(V234:V235)</f>
        <v>50902161</v>
      </c>
      <c r="W233" s="133"/>
      <c r="X233" s="134"/>
      <c r="Y233" s="166" t="s">
        <v>148</v>
      </c>
      <c r="Z233" s="170"/>
      <c r="AA233" s="96"/>
      <c r="AB233" s="96"/>
      <c r="AC233" s="96"/>
      <c r="AD233" s="78">
        <f>+N233/12</f>
        <v>7210000</v>
      </c>
      <c r="AE233" s="97">
        <f>+AD233/N233*100</f>
        <v>8.3333333333333321</v>
      </c>
      <c r="AF233" s="98">
        <f t="shared" si="38"/>
        <v>83.333333333333314</v>
      </c>
      <c r="AG233" s="96"/>
      <c r="AH233" s="96"/>
      <c r="AI233" s="80"/>
      <c r="AJ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</row>
    <row r="234" spans="1:59" ht="39" customHeight="1" x14ac:dyDescent="0.25">
      <c r="A234" s="1"/>
      <c r="B234" s="174"/>
      <c r="C234" s="175"/>
      <c r="D234" s="153"/>
      <c r="E234" s="154"/>
      <c r="F234" s="154"/>
      <c r="G234" s="155"/>
      <c r="H234" s="121"/>
      <c r="I234" s="155"/>
      <c r="J234" s="120"/>
      <c r="K234" s="162" t="s">
        <v>149</v>
      </c>
      <c r="L234" s="157"/>
      <c r="M234" s="158"/>
      <c r="N234" s="138">
        <v>68020000</v>
      </c>
      <c r="O234" s="139"/>
      <c r="P234" s="139"/>
      <c r="Q234" s="163">
        <f t="shared" si="40"/>
        <v>83.333333333333314</v>
      </c>
      <c r="R234" s="140">
        <f t="shared" si="39"/>
        <v>83.333333333333314</v>
      </c>
      <c r="S234" s="164">
        <v>32880319</v>
      </c>
      <c r="T234" s="179">
        <f t="shared" si="45"/>
        <v>48.339192884445751</v>
      </c>
      <c r="U234" s="163">
        <f t="shared" si="44"/>
        <v>48.339192884445751</v>
      </c>
      <c r="V234" s="168">
        <f t="shared" ref="V234:V243" si="46">+N234-S234</f>
        <v>35139681</v>
      </c>
      <c r="W234" s="180"/>
      <c r="X234" s="181"/>
      <c r="Y234" s="166"/>
      <c r="Z234" s="170"/>
      <c r="AA234" s="6"/>
      <c r="AB234" s="6"/>
      <c r="AC234" s="6"/>
      <c r="AD234" s="78">
        <f>+N234/12</f>
        <v>5668333.333333333</v>
      </c>
      <c r="AE234" s="97">
        <f>+AD234/N234*100</f>
        <v>8.3333333333333321</v>
      </c>
      <c r="AF234" s="98">
        <f t="shared" si="38"/>
        <v>83.333333333333314</v>
      </c>
      <c r="AG234" s="6"/>
      <c r="AH234" s="6"/>
      <c r="AI234" s="1"/>
      <c r="AJ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 spans="1:59" ht="39" customHeight="1" thickBot="1" x14ac:dyDescent="0.3">
      <c r="A235" s="1"/>
      <c r="B235" s="274"/>
      <c r="C235" s="275"/>
      <c r="D235" s="276"/>
      <c r="E235" s="277"/>
      <c r="F235" s="277"/>
      <c r="G235" s="278"/>
      <c r="H235" s="279"/>
      <c r="I235" s="278"/>
      <c r="J235" s="280"/>
      <c r="K235" s="281" t="s">
        <v>150</v>
      </c>
      <c r="L235" s="282"/>
      <c r="M235" s="283"/>
      <c r="N235" s="284">
        <v>18500000</v>
      </c>
      <c r="O235" s="285"/>
      <c r="P235" s="285"/>
      <c r="Q235" s="286">
        <f t="shared" si="40"/>
        <v>83.333333333333343</v>
      </c>
      <c r="R235" s="287">
        <f t="shared" si="39"/>
        <v>83.333333333333343</v>
      </c>
      <c r="S235" s="288">
        <v>2737520</v>
      </c>
      <c r="T235" s="289">
        <f t="shared" si="45"/>
        <v>14.797405405405406</v>
      </c>
      <c r="U235" s="286">
        <f t="shared" si="44"/>
        <v>14.797405405405406</v>
      </c>
      <c r="V235" s="290">
        <f t="shared" si="46"/>
        <v>15762480</v>
      </c>
      <c r="W235" s="291"/>
      <c r="X235" s="292"/>
      <c r="Y235" s="293"/>
      <c r="Z235" s="294"/>
      <c r="AA235" s="6"/>
      <c r="AB235" s="6"/>
      <c r="AC235" s="6"/>
      <c r="AD235" s="78">
        <f>+N235/12</f>
        <v>1541666.6666666667</v>
      </c>
      <c r="AE235" s="97">
        <f>+AD235/N235*100</f>
        <v>8.3333333333333339</v>
      </c>
      <c r="AF235" s="98">
        <f t="shared" si="38"/>
        <v>83.333333333333343</v>
      </c>
      <c r="AG235" s="6"/>
      <c r="AH235" s="6"/>
      <c r="AI235" s="1"/>
      <c r="AJ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 spans="1:59" ht="24.75" customHeight="1" thickTop="1" thickBot="1" x14ac:dyDescent="0.3">
      <c r="A236" s="80"/>
      <c r="B236" s="295">
        <v>2</v>
      </c>
      <c r="C236" s="296"/>
      <c r="D236" s="297" t="s">
        <v>151</v>
      </c>
      <c r="E236" s="207"/>
      <c r="F236" s="207"/>
      <c r="G236" s="207"/>
      <c r="H236" s="207"/>
      <c r="I236" s="207"/>
      <c r="J236" s="207"/>
      <c r="K236" s="207"/>
      <c r="L236" s="207"/>
      <c r="M236" s="208"/>
      <c r="N236" s="298">
        <f>+N237+N283+N300+N351+N447</f>
        <v>5255920000</v>
      </c>
      <c r="O236" s="299"/>
      <c r="P236" s="299"/>
      <c r="Q236" s="300">
        <f t="shared" si="40"/>
        <v>83.333333333333314</v>
      </c>
      <c r="R236" s="300">
        <f t="shared" si="39"/>
        <v>83.333333333333314</v>
      </c>
      <c r="S236" s="298">
        <f>+S237+S283+S300+S351+S447</f>
        <v>497831861</v>
      </c>
      <c r="T236" s="300">
        <f>+S236/N236*100</f>
        <v>9.4718310210201064</v>
      </c>
      <c r="U236" s="131">
        <f t="shared" si="44"/>
        <v>9.4718310210201064</v>
      </c>
      <c r="V236" s="272">
        <f t="shared" si="46"/>
        <v>4758088139</v>
      </c>
      <c r="W236" s="301" t="s">
        <v>21</v>
      </c>
      <c r="X236" s="302"/>
      <c r="Y236" s="303"/>
      <c r="Z236" s="219"/>
      <c r="AA236" s="96"/>
      <c r="AB236" s="96"/>
      <c r="AC236" s="96"/>
      <c r="AD236" s="78">
        <f>+N236/12</f>
        <v>437993333.33333331</v>
      </c>
      <c r="AE236" s="97">
        <f>+AD236/N236*100</f>
        <v>8.3333333333333321</v>
      </c>
      <c r="AF236" s="98">
        <f t="shared" si="38"/>
        <v>83.333333333333314</v>
      </c>
      <c r="AG236" s="96"/>
      <c r="AH236" s="96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</row>
    <row r="237" spans="1:59" ht="30.95" customHeight="1" thickBot="1" x14ac:dyDescent="0.3">
      <c r="A237" s="80"/>
      <c r="B237" s="99" t="s">
        <v>22</v>
      </c>
      <c r="C237" s="100"/>
      <c r="D237" s="101"/>
      <c r="E237" s="102" t="s">
        <v>152</v>
      </c>
      <c r="F237" s="84"/>
      <c r="G237" s="84"/>
      <c r="H237" s="84"/>
      <c r="I237" s="84"/>
      <c r="J237" s="84"/>
      <c r="K237" s="84"/>
      <c r="L237" s="84"/>
      <c r="M237" s="85"/>
      <c r="N237" s="86">
        <f>+N238</f>
        <v>1334805000</v>
      </c>
      <c r="O237" s="103"/>
      <c r="P237" s="103"/>
      <c r="Q237" s="90">
        <f t="shared" si="40"/>
        <v>83.333333333333314</v>
      </c>
      <c r="R237" s="88">
        <f t="shared" si="39"/>
        <v>83.333333333333314</v>
      </c>
      <c r="S237" s="86">
        <f>+S238</f>
        <v>72564700</v>
      </c>
      <c r="T237" s="88">
        <f t="shared" si="45"/>
        <v>5.4363521263405516</v>
      </c>
      <c r="U237" s="90">
        <f t="shared" si="44"/>
        <v>5.4363521263405516</v>
      </c>
      <c r="V237" s="91">
        <f t="shared" si="46"/>
        <v>1262240300</v>
      </c>
      <c r="W237" s="92" t="s">
        <v>21</v>
      </c>
      <c r="X237" s="93" t="s">
        <v>153</v>
      </c>
      <c r="Y237" s="106"/>
      <c r="Z237" s="95"/>
      <c r="AA237" s="96"/>
      <c r="AB237" s="96"/>
      <c r="AC237" s="96"/>
      <c r="AD237" s="78">
        <f>+N237/12</f>
        <v>111233750</v>
      </c>
      <c r="AE237" s="97">
        <f>+AD237/N237*100</f>
        <v>8.3333333333333321</v>
      </c>
      <c r="AF237" s="98">
        <f t="shared" si="38"/>
        <v>83.333333333333314</v>
      </c>
      <c r="AG237" s="96"/>
      <c r="AH237" s="96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</row>
    <row r="238" spans="1:59" ht="18.95" customHeight="1" x14ac:dyDescent="0.25">
      <c r="A238" s="80"/>
      <c r="B238" s="107" t="s">
        <v>24</v>
      </c>
      <c r="C238" s="108"/>
      <c r="D238" s="109"/>
      <c r="E238" s="109"/>
      <c r="F238" s="110" t="s">
        <v>154</v>
      </c>
      <c r="G238" s="111"/>
      <c r="H238" s="111"/>
      <c r="I238" s="111"/>
      <c r="J238" s="111"/>
      <c r="K238" s="111"/>
      <c r="L238" s="111"/>
      <c r="M238" s="112"/>
      <c r="N238" s="192">
        <f>N245+N268</f>
        <v>1334805000</v>
      </c>
      <c r="O238" s="113"/>
      <c r="P238" s="113"/>
      <c r="Q238" s="114">
        <f t="shared" si="40"/>
        <v>83.333333333333314</v>
      </c>
      <c r="R238" s="115">
        <f t="shared" si="39"/>
        <v>83.333333333333314</v>
      </c>
      <c r="S238" s="192">
        <f>S245+S268</f>
        <v>72564700</v>
      </c>
      <c r="T238" s="115">
        <f t="shared" si="45"/>
        <v>5.4363521263405516</v>
      </c>
      <c r="U238" s="131">
        <f t="shared" si="44"/>
        <v>5.4363521263405516</v>
      </c>
      <c r="V238" s="272">
        <f t="shared" si="46"/>
        <v>1262240300</v>
      </c>
      <c r="W238" s="271" t="s">
        <v>21</v>
      </c>
      <c r="X238" s="105"/>
      <c r="Y238" s="116"/>
      <c r="Z238" s="117"/>
      <c r="AA238" s="96"/>
      <c r="AB238" s="96"/>
      <c r="AC238" s="96"/>
      <c r="AD238" s="78">
        <f>+N238/12</f>
        <v>111233750</v>
      </c>
      <c r="AE238" s="97">
        <f>+AD238/N238*100</f>
        <v>8.3333333333333321</v>
      </c>
      <c r="AF238" s="98">
        <f t="shared" si="38"/>
        <v>83.333333333333314</v>
      </c>
      <c r="AG238" s="96"/>
      <c r="AH238" s="96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</row>
    <row r="239" spans="1:59" ht="19.5" hidden="1" customHeight="1" x14ac:dyDescent="0.25">
      <c r="A239" s="80"/>
      <c r="B239" s="118"/>
      <c r="C239" s="119"/>
      <c r="D239" s="120"/>
      <c r="E239" s="121"/>
      <c r="F239" s="121"/>
      <c r="G239" s="121"/>
      <c r="H239" s="121"/>
      <c r="I239" s="121"/>
      <c r="J239" s="121"/>
      <c r="K239" s="121"/>
      <c r="L239" s="121"/>
      <c r="M239" s="121" t="s">
        <v>27</v>
      </c>
      <c r="N239" s="122"/>
      <c r="O239" s="123"/>
      <c r="P239" s="123"/>
      <c r="Q239" s="124" t="e">
        <f t="shared" si="40"/>
        <v>#DIV/0!</v>
      </c>
      <c r="R239" s="124" t="e">
        <f t="shared" si="39"/>
        <v>#DIV/0!</v>
      </c>
      <c r="S239" s="122"/>
      <c r="T239" s="124" t="e">
        <f t="shared" si="45"/>
        <v>#DIV/0!</v>
      </c>
      <c r="U239" s="124"/>
      <c r="V239" s="272">
        <f t="shared" si="46"/>
        <v>0</v>
      </c>
      <c r="W239" s="126"/>
      <c r="X239" s="127"/>
      <c r="Y239" s="128"/>
      <c r="Z239" s="129"/>
      <c r="AA239" s="96"/>
      <c r="AB239" s="96"/>
      <c r="AC239" s="96"/>
      <c r="AD239" s="78">
        <f>+N239/12</f>
        <v>0</v>
      </c>
      <c r="AE239" s="97" t="e">
        <f>+AD239/N239*100</f>
        <v>#DIV/0!</v>
      </c>
      <c r="AF239" s="98" t="e">
        <f t="shared" si="38"/>
        <v>#DIV/0!</v>
      </c>
      <c r="AG239" s="96"/>
      <c r="AH239" s="96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</row>
    <row r="240" spans="1:59" ht="19.5" hidden="1" customHeight="1" thickBot="1" x14ac:dyDescent="0.25">
      <c r="A240" s="80"/>
      <c r="B240" s="118">
        <v>1</v>
      </c>
      <c r="C240" s="119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 t="s">
        <v>28</v>
      </c>
      <c r="N240" s="122"/>
      <c r="O240" s="130"/>
      <c r="P240" s="130"/>
      <c r="Q240" s="131" t="e">
        <f t="shared" si="40"/>
        <v>#DIV/0!</v>
      </c>
      <c r="R240" s="131" t="e">
        <f t="shared" si="39"/>
        <v>#DIV/0!</v>
      </c>
      <c r="S240" s="122"/>
      <c r="T240" s="124" t="e">
        <f t="shared" si="45"/>
        <v>#DIV/0!</v>
      </c>
      <c r="U240" s="131"/>
      <c r="V240" s="272">
        <f t="shared" si="46"/>
        <v>0</v>
      </c>
      <c r="W240" s="133"/>
      <c r="X240" s="134" t="s">
        <v>29</v>
      </c>
      <c r="Y240" s="135"/>
      <c r="Z240" s="129"/>
      <c r="AA240" s="96"/>
      <c r="AB240" s="96"/>
      <c r="AC240" s="96"/>
      <c r="AD240" s="78">
        <f>+N240/12</f>
        <v>0</v>
      </c>
      <c r="AE240" s="97" t="e">
        <f>+AD240/N240*100</f>
        <v>#DIV/0!</v>
      </c>
      <c r="AF240" s="98" t="e">
        <f t="shared" si="38"/>
        <v>#DIV/0!</v>
      </c>
      <c r="AG240" s="96"/>
      <c r="AH240" s="96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</row>
    <row r="241" spans="1:59" ht="19.5" hidden="1" customHeight="1" thickBot="1" x14ac:dyDescent="0.25">
      <c r="A241" s="1"/>
      <c r="B241" s="136"/>
      <c r="C241" s="137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 t="s">
        <v>30</v>
      </c>
      <c r="N241" s="138"/>
      <c r="O241" s="139"/>
      <c r="P241" s="139"/>
      <c r="Q241" s="140" t="e">
        <f t="shared" si="40"/>
        <v>#DIV/0!</v>
      </c>
      <c r="R241" s="140" t="e">
        <f t="shared" si="39"/>
        <v>#DIV/0!</v>
      </c>
      <c r="S241" s="138"/>
      <c r="T241" s="124" t="e">
        <f t="shared" si="45"/>
        <v>#DIV/0!</v>
      </c>
      <c r="U241" s="163"/>
      <c r="V241" s="272">
        <f t="shared" si="46"/>
        <v>0</v>
      </c>
      <c r="W241" s="142" t="s">
        <v>31</v>
      </c>
      <c r="X241" s="143" t="s">
        <v>32</v>
      </c>
      <c r="Y241" s="144"/>
      <c r="Z241" s="145"/>
      <c r="AA241" s="6"/>
      <c r="AB241" s="6"/>
      <c r="AC241" s="6"/>
      <c r="AD241" s="78">
        <f>+N241/12</f>
        <v>0</v>
      </c>
      <c r="AE241" s="97" t="e">
        <f>+AD241/N241*100</f>
        <v>#DIV/0!</v>
      </c>
      <c r="AF241" s="98" t="e">
        <f t="shared" si="38"/>
        <v>#DIV/0!</v>
      </c>
      <c r="AG241" s="6"/>
      <c r="AH241" s="6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 spans="1:59" ht="19.5" hidden="1" customHeight="1" thickBot="1" x14ac:dyDescent="0.25">
      <c r="A242" s="1"/>
      <c r="B242" s="136"/>
      <c r="C242" s="137"/>
      <c r="D242" s="120"/>
      <c r="E242" s="121"/>
      <c r="F242" s="121"/>
      <c r="G242" s="121"/>
      <c r="H242" s="121"/>
      <c r="I242" s="121"/>
      <c r="J242" s="121"/>
      <c r="K242" s="121"/>
      <c r="L242" s="121"/>
      <c r="M242" s="121" t="s">
        <v>33</v>
      </c>
      <c r="N242" s="138"/>
      <c r="O242" s="139"/>
      <c r="P242" s="139"/>
      <c r="Q242" s="140" t="e">
        <f t="shared" si="40"/>
        <v>#DIV/0!</v>
      </c>
      <c r="R242" s="140" t="e">
        <f t="shared" si="39"/>
        <v>#DIV/0!</v>
      </c>
      <c r="S242" s="138"/>
      <c r="T242" s="124" t="e">
        <f t="shared" si="45"/>
        <v>#DIV/0!</v>
      </c>
      <c r="U242" s="163"/>
      <c r="V242" s="272">
        <f t="shared" si="46"/>
        <v>0</v>
      </c>
      <c r="W242" s="142" t="s">
        <v>31</v>
      </c>
      <c r="X242" s="143" t="s">
        <v>26</v>
      </c>
      <c r="Y242" s="144"/>
      <c r="Z242" s="145"/>
      <c r="AA242" s="6"/>
      <c r="AB242" s="6"/>
      <c r="AC242" s="6"/>
      <c r="AD242" s="78">
        <f>+N242/12</f>
        <v>0</v>
      </c>
      <c r="AE242" s="97" t="e">
        <f>+AD242/N242*100</f>
        <v>#DIV/0!</v>
      </c>
      <c r="AF242" s="98" t="e">
        <f t="shared" si="38"/>
        <v>#DIV/0!</v>
      </c>
      <c r="AG242" s="6"/>
      <c r="AH242" s="6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spans="1:59" ht="19.5" hidden="1" customHeight="1" thickBot="1" x14ac:dyDescent="0.25">
      <c r="A243" s="1"/>
      <c r="B243" s="136"/>
      <c r="C243" s="146"/>
      <c r="D243" s="120"/>
      <c r="E243" s="121"/>
      <c r="F243" s="121"/>
      <c r="G243" s="121"/>
      <c r="H243" s="121"/>
      <c r="I243" s="121"/>
      <c r="J243" s="121"/>
      <c r="K243" s="121"/>
      <c r="L243" s="121"/>
      <c r="M243" s="121" t="s">
        <v>34</v>
      </c>
      <c r="N243" s="138"/>
      <c r="O243" s="139"/>
      <c r="P243" s="139"/>
      <c r="Q243" s="140" t="e">
        <f t="shared" si="40"/>
        <v>#DIV/0!</v>
      </c>
      <c r="R243" s="140" t="e">
        <f t="shared" si="39"/>
        <v>#DIV/0!</v>
      </c>
      <c r="S243" s="138"/>
      <c r="T243" s="124" t="e">
        <f t="shared" si="45"/>
        <v>#DIV/0!</v>
      </c>
      <c r="U243" s="163"/>
      <c r="V243" s="272">
        <f t="shared" si="46"/>
        <v>0</v>
      </c>
      <c r="W243" s="142" t="s">
        <v>31</v>
      </c>
      <c r="X243" s="143" t="s">
        <v>35</v>
      </c>
      <c r="Y243" s="144"/>
      <c r="Z243" s="145"/>
      <c r="AA243" s="6"/>
      <c r="AB243" s="6"/>
      <c r="AC243" s="6"/>
      <c r="AD243" s="78">
        <f>+N243/12</f>
        <v>0</v>
      </c>
      <c r="AE243" s="97" t="e">
        <f>+AD243/N243*100</f>
        <v>#DIV/0!</v>
      </c>
      <c r="AF243" s="98" t="e">
        <f t="shared" si="38"/>
        <v>#DIV/0!</v>
      </c>
      <c r="AG243" s="6"/>
      <c r="AH243" s="6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spans="1:59" ht="3" customHeight="1" thickBot="1" x14ac:dyDescent="0.3">
      <c r="A244" s="1"/>
      <c r="B244" s="136"/>
      <c r="C244" s="146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38"/>
      <c r="O244" s="139"/>
      <c r="P244" s="139"/>
      <c r="Q244" s="140"/>
      <c r="R244" s="140"/>
      <c r="S244" s="138"/>
      <c r="T244" s="124"/>
      <c r="U244" s="163"/>
      <c r="V244" s="272"/>
      <c r="W244" s="142"/>
      <c r="X244" s="147"/>
      <c r="Y244" s="144"/>
      <c r="Z244" s="145"/>
      <c r="AA244" s="6"/>
      <c r="AB244" s="6"/>
      <c r="AC244" s="6"/>
      <c r="AD244" s="78">
        <f>+N244/12</f>
        <v>0</v>
      </c>
      <c r="AE244" s="97"/>
      <c r="AF244" s="98">
        <f t="shared" si="38"/>
        <v>0</v>
      </c>
      <c r="AG244" s="6"/>
      <c r="AH244" s="6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 spans="1:59" ht="19.5" customHeight="1" thickBot="1" x14ac:dyDescent="0.3">
      <c r="A245" s="80"/>
      <c r="B245" s="99">
        <v>2</v>
      </c>
      <c r="C245" s="148"/>
      <c r="D245" s="149"/>
      <c r="E245" s="101"/>
      <c r="F245" s="101"/>
      <c r="G245" s="102" t="s">
        <v>37</v>
      </c>
      <c r="H245" s="84"/>
      <c r="I245" s="84"/>
      <c r="J245" s="84"/>
      <c r="K245" s="84"/>
      <c r="L245" s="84"/>
      <c r="M245" s="85"/>
      <c r="N245" s="86">
        <f>+N246+N252</f>
        <v>425058000</v>
      </c>
      <c r="O245" s="87"/>
      <c r="P245" s="87"/>
      <c r="Q245" s="90">
        <f t="shared" si="40"/>
        <v>83.333333333333314</v>
      </c>
      <c r="R245" s="90">
        <f t="shared" si="39"/>
        <v>83.333333333333314</v>
      </c>
      <c r="S245" s="86">
        <f>+S246+S252</f>
        <v>72564700</v>
      </c>
      <c r="T245" s="88">
        <f t="shared" ref="T245:T289" si="47">+S245/N245*100</f>
        <v>17.071717271525298</v>
      </c>
      <c r="U245" s="90">
        <f t="shared" ref="U245:U284" si="48">+S245/N245*100</f>
        <v>17.071717271525298</v>
      </c>
      <c r="V245" s="91">
        <f>+N245-S245</f>
        <v>352493300</v>
      </c>
      <c r="W245" s="150"/>
      <c r="X245" s="151"/>
      <c r="Y245" s="161"/>
      <c r="Z245" s="117"/>
      <c r="AA245" s="96"/>
      <c r="AB245" s="96"/>
      <c r="AC245" s="96"/>
      <c r="AD245" s="78">
        <f>+N245/12</f>
        <v>35421500</v>
      </c>
      <c r="AE245" s="97">
        <f>+AD245/N245*100</f>
        <v>8.3333333333333321</v>
      </c>
      <c r="AF245" s="98">
        <f t="shared" si="38"/>
        <v>83.333333333333314</v>
      </c>
      <c r="AG245" s="96"/>
      <c r="AH245" s="96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</row>
    <row r="246" spans="1:59" ht="19.5" customHeight="1" x14ac:dyDescent="0.25">
      <c r="A246" s="80"/>
      <c r="B246" s="118"/>
      <c r="C246" s="152"/>
      <c r="D246" s="153"/>
      <c r="E246" s="154"/>
      <c r="F246" s="154"/>
      <c r="G246" s="155"/>
      <c r="H246" s="156" t="s">
        <v>38</v>
      </c>
      <c r="I246" s="157"/>
      <c r="J246" s="157"/>
      <c r="K246" s="157"/>
      <c r="L246" s="157"/>
      <c r="M246" s="158"/>
      <c r="N246" s="122">
        <f>N247</f>
        <v>5100000</v>
      </c>
      <c r="O246" s="130"/>
      <c r="P246" s="130"/>
      <c r="Q246" s="131">
        <f t="shared" si="40"/>
        <v>83.333333333333314</v>
      </c>
      <c r="R246" s="131">
        <f t="shared" si="39"/>
        <v>83.333333333333314</v>
      </c>
      <c r="S246" s="122">
        <f>S247</f>
        <v>0</v>
      </c>
      <c r="T246" s="184">
        <f t="shared" si="47"/>
        <v>0</v>
      </c>
      <c r="U246" s="131">
        <f t="shared" si="48"/>
        <v>0</v>
      </c>
      <c r="V246" s="192">
        <f>SUM(V253)</f>
        <v>40558000</v>
      </c>
      <c r="W246" s="133"/>
      <c r="X246" s="134"/>
      <c r="Y246" s="166"/>
      <c r="Z246" s="170"/>
      <c r="AA246" s="96"/>
      <c r="AB246" s="96"/>
      <c r="AC246" s="96"/>
      <c r="AD246" s="78">
        <f>+N246/12</f>
        <v>425000</v>
      </c>
      <c r="AE246" s="97">
        <f>+AD246/N246*100</f>
        <v>8.3333333333333321</v>
      </c>
      <c r="AF246" s="98">
        <f t="shared" si="38"/>
        <v>83.333333333333314</v>
      </c>
      <c r="AG246" s="96"/>
      <c r="AH246" s="96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</row>
    <row r="247" spans="1:59" ht="19.5" customHeight="1" x14ac:dyDescent="0.25">
      <c r="A247" s="80"/>
      <c r="B247" s="118"/>
      <c r="C247" s="152"/>
      <c r="D247" s="153"/>
      <c r="E247" s="154"/>
      <c r="F247" s="154"/>
      <c r="G247" s="155"/>
      <c r="H247" s="155"/>
      <c r="I247" s="162" t="s">
        <v>155</v>
      </c>
      <c r="J247" s="157"/>
      <c r="K247" s="157"/>
      <c r="L247" s="157"/>
      <c r="M247" s="158"/>
      <c r="N247" s="138">
        <f>N248</f>
        <v>5100000</v>
      </c>
      <c r="O247" s="130"/>
      <c r="P247" s="130"/>
      <c r="Q247" s="163">
        <v>83.333333333333314</v>
      </c>
      <c r="R247" s="163">
        <v>83.333333333333314</v>
      </c>
      <c r="S247" s="138">
        <f>SUM(S248)</f>
        <v>0</v>
      </c>
      <c r="T247" s="179">
        <f t="shared" si="47"/>
        <v>0</v>
      </c>
      <c r="U247" s="131"/>
      <c r="V247" s="138">
        <f>SUM(V248)</f>
        <v>2550000</v>
      </c>
      <c r="W247" s="133"/>
      <c r="X247" s="134"/>
      <c r="Y247" s="166"/>
      <c r="Z247" s="170"/>
      <c r="AA247" s="96"/>
      <c r="AB247" s="96"/>
      <c r="AC247" s="96"/>
      <c r="AD247" s="78"/>
      <c r="AE247" s="97"/>
      <c r="AF247" s="98"/>
      <c r="AG247" s="96"/>
      <c r="AH247" s="96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</row>
    <row r="248" spans="1:59" ht="19.5" customHeight="1" x14ac:dyDescent="0.25">
      <c r="A248" s="80"/>
      <c r="B248" s="118"/>
      <c r="C248" s="152"/>
      <c r="D248" s="153"/>
      <c r="E248" s="154"/>
      <c r="F248" s="154"/>
      <c r="G248" s="155"/>
      <c r="H248" s="155"/>
      <c r="I248" s="121"/>
      <c r="J248" s="162" t="s">
        <v>40</v>
      </c>
      <c r="K248" s="157"/>
      <c r="L248" s="157"/>
      <c r="M248" s="158"/>
      <c r="N248" s="138">
        <f>N249</f>
        <v>5100000</v>
      </c>
      <c r="O248" s="130"/>
      <c r="P248" s="130"/>
      <c r="Q248" s="163">
        <v>83.333333333333314</v>
      </c>
      <c r="R248" s="163">
        <v>83.333333333333314</v>
      </c>
      <c r="S248" s="138">
        <f>SUM(S250)</f>
        <v>0</v>
      </c>
      <c r="T248" s="179">
        <f t="shared" si="47"/>
        <v>0</v>
      </c>
      <c r="U248" s="131"/>
      <c r="V248" s="138">
        <f>SUM(V250)</f>
        <v>2550000</v>
      </c>
      <c r="W248" s="133"/>
      <c r="X248" s="134"/>
      <c r="Y248" s="166"/>
      <c r="Z248" s="170"/>
      <c r="AA248" s="96"/>
      <c r="AB248" s="96"/>
      <c r="AC248" s="96"/>
      <c r="AD248" s="78"/>
      <c r="AE248" s="97"/>
      <c r="AF248" s="98"/>
      <c r="AG248" s="96"/>
      <c r="AH248" s="96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</row>
    <row r="249" spans="1:59" ht="19.5" customHeight="1" x14ac:dyDescent="0.25">
      <c r="A249" s="80"/>
      <c r="B249" s="118"/>
      <c r="C249" s="152"/>
      <c r="D249" s="153"/>
      <c r="E249" s="154"/>
      <c r="F249" s="154"/>
      <c r="G249" s="155"/>
      <c r="H249" s="155"/>
      <c r="I249" s="121"/>
      <c r="J249" s="120"/>
      <c r="K249" s="162" t="s">
        <v>43</v>
      </c>
      <c r="L249" s="157"/>
      <c r="M249" s="158"/>
      <c r="N249" s="138">
        <f>SUM(N250:N251)</f>
        <v>5100000</v>
      </c>
      <c r="O249" s="130"/>
      <c r="P249" s="130"/>
      <c r="Q249" s="163">
        <v>83.333333333333314</v>
      </c>
      <c r="R249" s="163">
        <v>83.333333333333314</v>
      </c>
      <c r="S249" s="138">
        <f>SUM(S250:S251)</f>
        <v>0</v>
      </c>
      <c r="T249" s="179">
        <f t="shared" si="47"/>
        <v>0</v>
      </c>
      <c r="U249" s="131"/>
      <c r="V249" s="138">
        <f>SUM(V250:V251)</f>
        <v>5100000</v>
      </c>
      <c r="W249" s="133"/>
      <c r="X249" s="134"/>
      <c r="Y249" s="166"/>
      <c r="Z249" s="170"/>
      <c r="AA249" s="96"/>
      <c r="AB249" s="96"/>
      <c r="AC249" s="96"/>
      <c r="AD249" s="78"/>
      <c r="AE249" s="97"/>
      <c r="AF249" s="98"/>
      <c r="AG249" s="96"/>
      <c r="AH249" s="96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</row>
    <row r="250" spans="1:59" ht="30.6" customHeight="1" x14ac:dyDescent="0.25">
      <c r="A250" s="80"/>
      <c r="B250" s="118"/>
      <c r="C250" s="152"/>
      <c r="D250" s="153"/>
      <c r="E250" s="154"/>
      <c r="F250" s="154"/>
      <c r="G250" s="155"/>
      <c r="H250" s="155"/>
      <c r="I250" s="121"/>
      <c r="J250" s="120"/>
      <c r="K250" s="162" t="s">
        <v>156</v>
      </c>
      <c r="L250" s="157"/>
      <c r="M250" s="158"/>
      <c r="N250" s="138">
        <v>2550000</v>
      </c>
      <c r="O250" s="130"/>
      <c r="P250" s="130"/>
      <c r="Q250" s="163">
        <v>83.333333333333314</v>
      </c>
      <c r="R250" s="163">
        <v>83.333333333333314</v>
      </c>
      <c r="S250" s="138">
        <v>0</v>
      </c>
      <c r="T250" s="179">
        <f t="shared" si="47"/>
        <v>0</v>
      </c>
      <c r="U250" s="131"/>
      <c r="V250" s="168">
        <f t="shared" ref="V250:V251" si="49">+N250-S250</f>
        <v>2550000</v>
      </c>
      <c r="W250" s="133"/>
      <c r="X250" s="134"/>
      <c r="Y250" s="166"/>
      <c r="Z250" s="170"/>
      <c r="AA250" s="96"/>
      <c r="AB250" s="96"/>
      <c r="AC250" s="96"/>
      <c r="AD250" s="78"/>
      <c r="AE250" s="97"/>
      <c r="AF250" s="98"/>
      <c r="AG250" s="96"/>
      <c r="AH250" s="96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</row>
    <row r="251" spans="1:59" ht="30.6" customHeight="1" x14ac:dyDescent="0.25">
      <c r="A251" s="80"/>
      <c r="B251" s="118"/>
      <c r="C251" s="152"/>
      <c r="D251" s="153"/>
      <c r="E251" s="154"/>
      <c r="F251" s="154"/>
      <c r="G251" s="155"/>
      <c r="H251" s="155"/>
      <c r="I251" s="121"/>
      <c r="J251" s="120"/>
      <c r="K251" s="162" t="s">
        <v>157</v>
      </c>
      <c r="L251" s="157"/>
      <c r="M251" s="158"/>
      <c r="N251" s="138">
        <v>2550000</v>
      </c>
      <c r="O251" s="130"/>
      <c r="P251" s="130"/>
      <c r="Q251" s="163">
        <v>83.333333333333314</v>
      </c>
      <c r="R251" s="163">
        <v>83.333333333333314</v>
      </c>
      <c r="S251" s="138">
        <v>0</v>
      </c>
      <c r="T251" s="179">
        <f t="shared" si="47"/>
        <v>0</v>
      </c>
      <c r="U251" s="131"/>
      <c r="V251" s="168">
        <f t="shared" si="49"/>
        <v>2550000</v>
      </c>
      <c r="W251" s="133"/>
      <c r="X251" s="134"/>
      <c r="Y251" s="166"/>
      <c r="Z251" s="170"/>
      <c r="AA251" s="96"/>
      <c r="AB251" s="96"/>
      <c r="AC251" s="96"/>
      <c r="AD251" s="78"/>
      <c r="AE251" s="97"/>
      <c r="AF251" s="98"/>
      <c r="AG251" s="96"/>
      <c r="AH251" s="96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</row>
    <row r="252" spans="1:59" ht="19.5" customHeight="1" x14ac:dyDescent="0.25">
      <c r="A252" s="80"/>
      <c r="B252" s="118"/>
      <c r="C252" s="152"/>
      <c r="D252" s="153"/>
      <c r="E252" s="154"/>
      <c r="F252" s="154"/>
      <c r="G252" s="155"/>
      <c r="H252" s="156" t="s">
        <v>46</v>
      </c>
      <c r="I252" s="156"/>
      <c r="J252" s="156"/>
      <c r="K252" s="156"/>
      <c r="L252" s="156"/>
      <c r="M252" s="304"/>
      <c r="N252" s="122">
        <f>+N253+N258+N265</f>
        <v>419958000</v>
      </c>
      <c r="O252" s="130"/>
      <c r="P252" s="130"/>
      <c r="Q252" s="131">
        <f t="shared" ref="Q252" si="50">AF252</f>
        <v>83.333333333333314</v>
      </c>
      <c r="R252" s="131">
        <f t="shared" ref="R252" si="51">AF252</f>
        <v>83.333333333333314</v>
      </c>
      <c r="S252" s="122">
        <f>+S253+S258+S265</f>
        <v>72564700</v>
      </c>
      <c r="T252" s="184">
        <f t="shared" si="47"/>
        <v>17.279037427552279</v>
      </c>
      <c r="U252" s="131">
        <f t="shared" ref="U252" si="52">+S252/N252*100</f>
        <v>17.279037427552279</v>
      </c>
      <c r="V252" s="122">
        <f>+V253+V265</f>
        <v>188193300</v>
      </c>
      <c r="W252" s="133"/>
      <c r="X252" s="134"/>
      <c r="Y252" s="166"/>
      <c r="Z252" s="170"/>
      <c r="AA252" s="96"/>
      <c r="AB252" s="96"/>
      <c r="AC252" s="96"/>
      <c r="AD252" s="78">
        <f>+N252/12</f>
        <v>34996500</v>
      </c>
      <c r="AE252" s="97">
        <f>+AD252/N252*100</f>
        <v>8.3333333333333321</v>
      </c>
      <c r="AF252" s="98">
        <f t="shared" ref="AF252" si="53">+AE252*10</f>
        <v>83.333333333333314</v>
      </c>
      <c r="AG252" s="96"/>
      <c r="AH252" s="96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</row>
    <row r="253" spans="1:59" ht="19.5" customHeight="1" x14ac:dyDescent="0.25">
      <c r="A253" s="80"/>
      <c r="B253" s="118"/>
      <c r="C253" s="152"/>
      <c r="D253" s="153"/>
      <c r="E253" s="154"/>
      <c r="F253" s="154"/>
      <c r="G253" s="155"/>
      <c r="H253" s="155"/>
      <c r="I253" s="162" t="s">
        <v>47</v>
      </c>
      <c r="J253" s="157"/>
      <c r="K253" s="157"/>
      <c r="L253" s="157"/>
      <c r="M253" s="158"/>
      <c r="N253" s="138">
        <f>N254</f>
        <v>40558000</v>
      </c>
      <c r="O253" s="130"/>
      <c r="P253" s="130"/>
      <c r="Q253" s="163">
        <f t="shared" si="40"/>
        <v>83.333333333333343</v>
      </c>
      <c r="R253" s="163">
        <f t="shared" si="39"/>
        <v>83.333333333333343</v>
      </c>
      <c r="S253" s="138">
        <f>S254</f>
        <v>0</v>
      </c>
      <c r="T253" s="179">
        <f t="shared" si="47"/>
        <v>0</v>
      </c>
      <c r="U253" s="163">
        <f t="shared" si="48"/>
        <v>0</v>
      </c>
      <c r="V253" s="138">
        <f>SUM(V254)</f>
        <v>40558000</v>
      </c>
      <c r="W253" s="133"/>
      <c r="X253" s="134"/>
      <c r="Y253" s="166"/>
      <c r="Z253" s="170"/>
      <c r="AA253" s="96"/>
      <c r="AB253" s="96"/>
      <c r="AC253" s="96"/>
      <c r="AD253" s="78">
        <f>+N253/12</f>
        <v>3379833.3333333335</v>
      </c>
      <c r="AE253" s="97">
        <f>+AD253/N253*100</f>
        <v>8.3333333333333339</v>
      </c>
      <c r="AF253" s="98">
        <f t="shared" si="38"/>
        <v>83.333333333333343</v>
      </c>
      <c r="AG253" s="96"/>
      <c r="AH253" s="96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</row>
    <row r="254" spans="1:59" ht="19.5" customHeight="1" x14ac:dyDescent="0.25">
      <c r="A254" s="80"/>
      <c r="B254" s="118"/>
      <c r="C254" s="152"/>
      <c r="D254" s="153"/>
      <c r="E254" s="154"/>
      <c r="F254" s="154"/>
      <c r="G254" s="155"/>
      <c r="H254" s="155"/>
      <c r="I254" s="121"/>
      <c r="J254" s="162" t="s">
        <v>48</v>
      </c>
      <c r="K254" s="157"/>
      <c r="L254" s="157"/>
      <c r="M254" s="158"/>
      <c r="N254" s="138">
        <f>SUM(N255:P257)</f>
        <v>40558000</v>
      </c>
      <c r="O254" s="130"/>
      <c r="P254" s="130"/>
      <c r="Q254" s="163">
        <f t="shared" si="40"/>
        <v>83.333333333333343</v>
      </c>
      <c r="R254" s="163">
        <f t="shared" si="39"/>
        <v>83.333333333333343</v>
      </c>
      <c r="S254" s="138">
        <f>SUM(S255:S257)</f>
        <v>0</v>
      </c>
      <c r="T254" s="179">
        <f t="shared" si="47"/>
        <v>0</v>
      </c>
      <c r="U254" s="163">
        <f t="shared" si="48"/>
        <v>0</v>
      </c>
      <c r="V254" s="138">
        <f>SUM(V255:V257)</f>
        <v>40558000</v>
      </c>
      <c r="W254" s="133"/>
      <c r="X254" s="134"/>
      <c r="Y254" s="166"/>
      <c r="Z254" s="170"/>
      <c r="AA254" s="96"/>
      <c r="AB254" s="96"/>
      <c r="AC254" s="96"/>
      <c r="AD254" s="78">
        <f>+N254/12</f>
        <v>3379833.3333333335</v>
      </c>
      <c r="AE254" s="97">
        <f>+AD254/N254*100</f>
        <v>8.3333333333333339</v>
      </c>
      <c r="AF254" s="98">
        <f t="shared" si="38"/>
        <v>83.333333333333343</v>
      </c>
      <c r="AG254" s="96"/>
      <c r="AH254" s="96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</row>
    <row r="255" spans="1:59" ht="19.5" customHeight="1" x14ac:dyDescent="0.25">
      <c r="A255" s="80"/>
      <c r="B255" s="118"/>
      <c r="C255" s="152"/>
      <c r="D255" s="153"/>
      <c r="E255" s="154"/>
      <c r="F255" s="154"/>
      <c r="G255" s="155"/>
      <c r="H255" s="155"/>
      <c r="I255" s="121"/>
      <c r="J255" s="120"/>
      <c r="K255" s="162" t="s">
        <v>51</v>
      </c>
      <c r="L255" s="157"/>
      <c r="M255" s="158"/>
      <c r="N255" s="138">
        <v>495000</v>
      </c>
      <c r="O255" s="130"/>
      <c r="P255" s="130"/>
      <c r="Q255" s="163">
        <f t="shared" si="40"/>
        <v>83.333333333333314</v>
      </c>
      <c r="R255" s="163">
        <f t="shared" si="39"/>
        <v>83.333333333333314</v>
      </c>
      <c r="S255" s="141">
        <v>0</v>
      </c>
      <c r="T255" s="179">
        <f t="shared" si="47"/>
        <v>0</v>
      </c>
      <c r="U255" s="163">
        <f t="shared" si="48"/>
        <v>0</v>
      </c>
      <c r="V255" s="168">
        <f>+N255-S255</f>
        <v>495000</v>
      </c>
      <c r="W255" s="133"/>
      <c r="X255" s="134"/>
      <c r="Y255" s="166"/>
      <c r="Z255" s="170"/>
      <c r="AA255" s="96"/>
      <c r="AB255" s="96"/>
      <c r="AC255" s="96"/>
      <c r="AD255" s="78">
        <f>+N255/12</f>
        <v>41250</v>
      </c>
      <c r="AE255" s="97">
        <f>+AD255/N255*100</f>
        <v>8.3333333333333321</v>
      </c>
      <c r="AF255" s="98">
        <f t="shared" si="38"/>
        <v>83.333333333333314</v>
      </c>
      <c r="AG255" s="96"/>
      <c r="AH255" s="96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</row>
    <row r="256" spans="1:59" ht="19.5" customHeight="1" x14ac:dyDescent="0.25">
      <c r="A256" s="80"/>
      <c r="B256" s="118"/>
      <c r="C256" s="152"/>
      <c r="D256" s="153"/>
      <c r="E256" s="154"/>
      <c r="F256" s="154"/>
      <c r="G256" s="155"/>
      <c r="H256" s="155"/>
      <c r="I256" s="155"/>
      <c r="J256" s="120"/>
      <c r="K256" s="162" t="s">
        <v>54</v>
      </c>
      <c r="L256" s="157"/>
      <c r="M256" s="158"/>
      <c r="N256" s="167">
        <v>1563000</v>
      </c>
      <c r="O256" s="130"/>
      <c r="P256" s="130"/>
      <c r="Q256" s="163">
        <f t="shared" si="40"/>
        <v>83.333333333333314</v>
      </c>
      <c r="R256" s="163">
        <f t="shared" si="39"/>
        <v>83.333333333333314</v>
      </c>
      <c r="S256" s="141">
        <v>0</v>
      </c>
      <c r="T256" s="179">
        <f t="shared" si="47"/>
        <v>0</v>
      </c>
      <c r="U256" s="163">
        <f t="shared" si="48"/>
        <v>0</v>
      </c>
      <c r="V256" s="168">
        <f>+N256-S256</f>
        <v>1563000</v>
      </c>
      <c r="W256" s="133"/>
      <c r="X256" s="134"/>
      <c r="Y256" s="166"/>
      <c r="Z256" s="170"/>
      <c r="AA256" s="96"/>
      <c r="AB256" s="96"/>
      <c r="AC256" s="96"/>
      <c r="AD256" s="78">
        <f>+N256/12</f>
        <v>130250</v>
      </c>
      <c r="AE256" s="97">
        <f>+AD256/N256*100</f>
        <v>8.3333333333333321</v>
      </c>
      <c r="AF256" s="98">
        <f t="shared" si="38"/>
        <v>83.333333333333314</v>
      </c>
      <c r="AG256" s="96"/>
      <c r="AH256" s="96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</row>
    <row r="257" spans="1:59" ht="30" customHeight="1" x14ac:dyDescent="0.25">
      <c r="A257" s="80"/>
      <c r="B257" s="118"/>
      <c r="C257" s="152"/>
      <c r="D257" s="153"/>
      <c r="E257" s="154"/>
      <c r="F257" s="154"/>
      <c r="G257" s="155"/>
      <c r="H257" s="155"/>
      <c r="I257" s="155"/>
      <c r="J257" s="120"/>
      <c r="K257" s="162" t="s">
        <v>158</v>
      </c>
      <c r="L257" s="157"/>
      <c r="M257" s="158"/>
      <c r="N257" s="167">
        <v>38500000</v>
      </c>
      <c r="O257" s="130"/>
      <c r="P257" s="130"/>
      <c r="Q257" s="163">
        <v>83.333333333333314</v>
      </c>
      <c r="R257" s="163">
        <v>83.333333333333314</v>
      </c>
      <c r="S257" s="141">
        <v>0</v>
      </c>
      <c r="T257" s="179">
        <f t="shared" si="47"/>
        <v>0</v>
      </c>
      <c r="U257" s="163">
        <f t="shared" si="48"/>
        <v>0</v>
      </c>
      <c r="V257" s="168">
        <f>+N257-S257</f>
        <v>38500000</v>
      </c>
      <c r="W257" s="133"/>
      <c r="X257" s="134"/>
      <c r="Y257" s="173" t="s">
        <v>159</v>
      </c>
      <c r="Z257" s="305" t="s">
        <v>160</v>
      </c>
      <c r="AA257" s="96"/>
      <c r="AB257" s="96"/>
      <c r="AC257" s="96"/>
      <c r="AD257" s="78"/>
      <c r="AE257" s="97"/>
      <c r="AF257" s="98"/>
      <c r="AG257" s="96"/>
      <c r="AH257" s="96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</row>
    <row r="258" spans="1:59" ht="19.5" customHeight="1" x14ac:dyDescent="0.25">
      <c r="A258" s="80"/>
      <c r="B258" s="118"/>
      <c r="C258" s="152"/>
      <c r="D258" s="153"/>
      <c r="E258" s="154"/>
      <c r="F258" s="154"/>
      <c r="G258" s="155"/>
      <c r="H258" s="155"/>
      <c r="I258" s="162" t="s">
        <v>124</v>
      </c>
      <c r="J258" s="157"/>
      <c r="K258" s="157"/>
      <c r="L258" s="157"/>
      <c r="M258" s="158"/>
      <c r="N258" s="138">
        <f>N259+N261+N263</f>
        <v>159200000</v>
      </c>
      <c r="O258" s="130"/>
      <c r="P258" s="130"/>
      <c r="Q258" s="163">
        <f t="shared" ref="Q258:Q260" si="54">AF258</f>
        <v>83.333333333333314</v>
      </c>
      <c r="R258" s="163">
        <f t="shared" ref="R258:R260" si="55">AF258</f>
        <v>83.333333333333314</v>
      </c>
      <c r="S258" s="138">
        <f>S259+S263</f>
        <v>0</v>
      </c>
      <c r="T258" s="179">
        <f t="shared" si="47"/>
        <v>0</v>
      </c>
      <c r="U258" s="163">
        <f t="shared" si="48"/>
        <v>0</v>
      </c>
      <c r="V258" s="138">
        <f>V259+V261+V263</f>
        <v>159200000</v>
      </c>
      <c r="W258" s="306"/>
      <c r="X258" s="134"/>
      <c r="Y258" s="173"/>
      <c r="Z258" s="305"/>
      <c r="AA258" s="96"/>
      <c r="AB258" s="96"/>
      <c r="AC258" s="96"/>
      <c r="AD258" s="78">
        <f>+N258/12</f>
        <v>13266666.666666666</v>
      </c>
      <c r="AE258" s="97">
        <f>+AD258/N258*100</f>
        <v>8.3333333333333321</v>
      </c>
      <c r="AF258" s="98">
        <f t="shared" ref="AF258:AF260" si="56">+AE258*10</f>
        <v>83.333333333333314</v>
      </c>
      <c r="AG258" s="96"/>
      <c r="AH258" s="96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</row>
    <row r="259" spans="1:59" ht="19.5" customHeight="1" x14ac:dyDescent="0.25">
      <c r="A259" s="80"/>
      <c r="B259" s="118"/>
      <c r="C259" s="152"/>
      <c r="D259" s="153"/>
      <c r="E259" s="154"/>
      <c r="F259" s="154"/>
      <c r="G259" s="155"/>
      <c r="H259" s="155"/>
      <c r="I259" s="121"/>
      <c r="J259" s="162" t="s">
        <v>161</v>
      </c>
      <c r="K259" s="157"/>
      <c r="L259" s="157"/>
      <c r="M259" s="158"/>
      <c r="N259" s="138">
        <f>N260</f>
        <v>9200000</v>
      </c>
      <c r="O259" s="130"/>
      <c r="P259" s="130"/>
      <c r="Q259" s="163">
        <f t="shared" si="54"/>
        <v>83.333333333333314</v>
      </c>
      <c r="R259" s="163">
        <f t="shared" si="55"/>
        <v>83.333333333333314</v>
      </c>
      <c r="S259" s="138">
        <f>S260</f>
        <v>0</v>
      </c>
      <c r="T259" s="179">
        <f t="shared" si="47"/>
        <v>0</v>
      </c>
      <c r="U259" s="163">
        <f t="shared" si="48"/>
        <v>0</v>
      </c>
      <c r="V259" s="138">
        <f>V260</f>
        <v>9200000</v>
      </c>
      <c r="W259" s="306"/>
      <c r="X259" s="134"/>
      <c r="Y259" s="173"/>
      <c r="Z259" s="305"/>
      <c r="AA259" s="96"/>
      <c r="AB259" s="96"/>
      <c r="AC259" s="96"/>
      <c r="AD259" s="78">
        <f>+N259/12</f>
        <v>766666.66666666663</v>
      </c>
      <c r="AE259" s="97">
        <f>+AD259/N259*100</f>
        <v>8.3333333333333321</v>
      </c>
      <c r="AF259" s="98">
        <f t="shared" si="56"/>
        <v>83.333333333333314</v>
      </c>
      <c r="AG259" s="96"/>
      <c r="AH259" s="96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</row>
    <row r="260" spans="1:59" ht="19.5" customHeight="1" x14ac:dyDescent="0.25">
      <c r="A260" s="80"/>
      <c r="B260" s="118"/>
      <c r="C260" s="152"/>
      <c r="D260" s="153"/>
      <c r="E260" s="154"/>
      <c r="F260" s="154"/>
      <c r="G260" s="155"/>
      <c r="H260" s="155"/>
      <c r="I260" s="121"/>
      <c r="J260" s="120"/>
      <c r="K260" s="162" t="s">
        <v>162</v>
      </c>
      <c r="L260" s="157"/>
      <c r="M260" s="158"/>
      <c r="N260" s="138">
        <v>9200000</v>
      </c>
      <c r="O260" s="130"/>
      <c r="P260" s="130"/>
      <c r="Q260" s="163">
        <f t="shared" si="54"/>
        <v>83.333333333333314</v>
      </c>
      <c r="R260" s="163">
        <f t="shared" si="55"/>
        <v>83.333333333333314</v>
      </c>
      <c r="S260" s="138">
        <v>0</v>
      </c>
      <c r="T260" s="179">
        <f t="shared" si="47"/>
        <v>0</v>
      </c>
      <c r="U260" s="163">
        <f t="shared" si="48"/>
        <v>0</v>
      </c>
      <c r="V260" s="168">
        <f>+N260-S260</f>
        <v>9200000</v>
      </c>
      <c r="W260" s="306"/>
      <c r="X260" s="134"/>
      <c r="Y260" s="173"/>
      <c r="Z260" s="305"/>
      <c r="AA260" s="96"/>
      <c r="AB260" s="96"/>
      <c r="AC260" s="96"/>
      <c r="AD260" s="78">
        <f>+N260/12</f>
        <v>766666.66666666663</v>
      </c>
      <c r="AE260" s="97">
        <f>+AD260/N260*100</f>
        <v>8.3333333333333321</v>
      </c>
      <c r="AF260" s="98">
        <f t="shared" si="56"/>
        <v>83.333333333333314</v>
      </c>
      <c r="AG260" s="96"/>
      <c r="AH260" s="96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</row>
    <row r="261" spans="1:59" ht="19.5" customHeight="1" x14ac:dyDescent="0.25">
      <c r="A261" s="80"/>
      <c r="B261" s="118"/>
      <c r="C261" s="152"/>
      <c r="D261" s="153"/>
      <c r="E261" s="154"/>
      <c r="F261" s="154"/>
      <c r="G261" s="155"/>
      <c r="H261" s="155"/>
      <c r="I261" s="121"/>
      <c r="J261" s="162" t="s">
        <v>163</v>
      </c>
      <c r="K261" s="157"/>
      <c r="L261" s="157"/>
      <c r="M261" s="158"/>
      <c r="N261" s="138">
        <f>N262</f>
        <v>50000000</v>
      </c>
      <c r="O261" s="130"/>
      <c r="P261" s="130"/>
      <c r="Q261" s="163">
        <v>83.333333333333314</v>
      </c>
      <c r="R261" s="163">
        <v>83.333333333333314</v>
      </c>
      <c r="S261" s="138">
        <f>S262</f>
        <v>0</v>
      </c>
      <c r="T261" s="179">
        <f t="shared" si="47"/>
        <v>0</v>
      </c>
      <c r="U261" s="163">
        <f t="shared" si="48"/>
        <v>0</v>
      </c>
      <c r="V261" s="138">
        <f>V262</f>
        <v>50000000</v>
      </c>
      <c r="W261" s="306"/>
      <c r="X261" s="134"/>
      <c r="Y261" s="173"/>
      <c r="Z261" s="305"/>
      <c r="AA261" s="96"/>
      <c r="AB261" s="96"/>
      <c r="AC261" s="96"/>
      <c r="AD261" s="78"/>
      <c r="AE261" s="97"/>
      <c r="AF261" s="98"/>
      <c r="AG261" s="96"/>
      <c r="AH261" s="96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</row>
    <row r="262" spans="1:59" ht="18.600000000000001" customHeight="1" x14ac:dyDescent="0.25">
      <c r="A262" s="80"/>
      <c r="B262" s="118"/>
      <c r="C262" s="152"/>
      <c r="D262" s="153"/>
      <c r="E262" s="154"/>
      <c r="F262" s="154"/>
      <c r="G262" s="155"/>
      <c r="H262" s="155"/>
      <c r="I262" s="155"/>
      <c r="J262" s="120"/>
      <c r="K262" s="162" t="s">
        <v>164</v>
      </c>
      <c r="L262" s="157"/>
      <c r="M262" s="158"/>
      <c r="N262" s="167">
        <v>50000000</v>
      </c>
      <c r="O262" s="130"/>
      <c r="P262" s="130"/>
      <c r="Q262" s="163">
        <f t="shared" ref="Q262" si="57">AF262</f>
        <v>83.333333333333314</v>
      </c>
      <c r="R262" s="163">
        <f t="shared" ref="R262" si="58">AF262</f>
        <v>83.333333333333314</v>
      </c>
      <c r="S262" s="178">
        <v>0</v>
      </c>
      <c r="T262" s="179">
        <f t="shared" si="47"/>
        <v>0</v>
      </c>
      <c r="U262" s="163">
        <f t="shared" si="48"/>
        <v>0</v>
      </c>
      <c r="V262" s="168">
        <f>+N262-S262</f>
        <v>50000000</v>
      </c>
      <c r="W262" s="306"/>
      <c r="X262" s="134"/>
      <c r="Y262" s="173"/>
      <c r="Z262" s="305"/>
      <c r="AA262" s="96"/>
      <c r="AB262" s="96"/>
      <c r="AC262" s="96"/>
      <c r="AD262" s="78">
        <f>+N262/12</f>
        <v>4166666.6666666665</v>
      </c>
      <c r="AE262" s="97">
        <f>+AD262/N262*100</f>
        <v>8.3333333333333321</v>
      </c>
      <c r="AF262" s="98">
        <f t="shared" ref="AF262" si="59">+AE262*10</f>
        <v>83.333333333333314</v>
      </c>
      <c r="AG262" s="96"/>
      <c r="AH262" s="96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</row>
    <row r="263" spans="1:59" ht="19.5" customHeight="1" x14ac:dyDescent="0.25">
      <c r="A263" s="80"/>
      <c r="B263" s="118"/>
      <c r="C263" s="152"/>
      <c r="D263" s="153"/>
      <c r="E263" s="154"/>
      <c r="F263" s="154"/>
      <c r="G263" s="155"/>
      <c r="H263" s="155"/>
      <c r="I263" s="121"/>
      <c r="J263" s="162" t="s">
        <v>165</v>
      </c>
      <c r="K263" s="157"/>
      <c r="L263" s="157"/>
      <c r="M263" s="158"/>
      <c r="N263" s="138">
        <f>N264</f>
        <v>100000000</v>
      </c>
      <c r="O263" s="130"/>
      <c r="P263" s="130"/>
      <c r="Q263" s="163">
        <v>83.333333333333314</v>
      </c>
      <c r="R263" s="163">
        <v>83.333333333333314</v>
      </c>
      <c r="S263" s="138">
        <f>S264</f>
        <v>0</v>
      </c>
      <c r="T263" s="179">
        <f t="shared" si="47"/>
        <v>0</v>
      </c>
      <c r="U263" s="163">
        <f t="shared" si="48"/>
        <v>0</v>
      </c>
      <c r="V263" s="138">
        <f>V264</f>
        <v>100000000</v>
      </c>
      <c r="W263" s="306"/>
      <c r="X263" s="134"/>
      <c r="Y263" s="173"/>
      <c r="Z263" s="305"/>
      <c r="AA263" s="96"/>
      <c r="AB263" s="96"/>
      <c r="AC263" s="96"/>
      <c r="AD263" s="78"/>
      <c r="AE263" s="97"/>
      <c r="AF263" s="98"/>
      <c r="AG263" s="96"/>
      <c r="AH263" s="96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</row>
    <row r="264" spans="1:59" ht="18.600000000000001" customHeight="1" x14ac:dyDescent="0.25">
      <c r="A264" s="80"/>
      <c r="B264" s="118"/>
      <c r="C264" s="152"/>
      <c r="D264" s="153"/>
      <c r="E264" s="154"/>
      <c r="F264" s="154"/>
      <c r="G264" s="155"/>
      <c r="H264" s="155"/>
      <c r="I264" s="155"/>
      <c r="J264" s="120"/>
      <c r="K264" s="162" t="s">
        <v>166</v>
      </c>
      <c r="L264" s="157"/>
      <c r="M264" s="158"/>
      <c r="N264" s="167">
        <v>100000000</v>
      </c>
      <c r="O264" s="130"/>
      <c r="P264" s="130"/>
      <c r="Q264" s="163">
        <f t="shared" ref="Q264:Q267" si="60">AF264</f>
        <v>83.333333333333314</v>
      </c>
      <c r="R264" s="163">
        <f t="shared" ref="R264:R267" si="61">AF264</f>
        <v>83.333333333333314</v>
      </c>
      <c r="S264" s="178">
        <v>0</v>
      </c>
      <c r="T264" s="179">
        <f t="shared" si="47"/>
        <v>0</v>
      </c>
      <c r="U264" s="163">
        <f t="shared" si="48"/>
        <v>0</v>
      </c>
      <c r="V264" s="168">
        <f>+N264-S264</f>
        <v>100000000</v>
      </c>
      <c r="W264" s="306"/>
      <c r="X264" s="134"/>
      <c r="Y264" s="173"/>
      <c r="Z264" s="305"/>
      <c r="AA264" s="96"/>
      <c r="AB264" s="96"/>
      <c r="AC264" s="96"/>
      <c r="AD264" s="78">
        <f>+N264/12</f>
        <v>8333333.333333333</v>
      </c>
      <c r="AE264" s="97">
        <f>+AD264/N264*100</f>
        <v>8.3333333333333321</v>
      </c>
      <c r="AF264" s="98">
        <f t="shared" ref="AF264" si="62">+AE264*10</f>
        <v>83.333333333333314</v>
      </c>
      <c r="AG264" s="96"/>
      <c r="AH264" s="96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</row>
    <row r="265" spans="1:59" ht="19.5" customHeight="1" x14ac:dyDescent="0.25">
      <c r="A265" s="1"/>
      <c r="B265" s="174"/>
      <c r="C265" s="175"/>
      <c r="D265" s="176"/>
      <c r="E265" s="177"/>
      <c r="F265" s="177"/>
      <c r="G265" s="177"/>
      <c r="H265" s="182"/>
      <c r="I265" s="162" t="s">
        <v>68</v>
      </c>
      <c r="J265" s="199"/>
      <c r="K265" s="199"/>
      <c r="L265" s="199"/>
      <c r="M265" s="199"/>
      <c r="N265" s="138">
        <f>SUM(N266)</f>
        <v>220200000</v>
      </c>
      <c r="O265" s="139"/>
      <c r="P265" s="139"/>
      <c r="Q265" s="163">
        <f t="shared" si="60"/>
        <v>83.333333333333314</v>
      </c>
      <c r="R265" s="163">
        <f t="shared" si="61"/>
        <v>83.333333333333314</v>
      </c>
      <c r="S265" s="164">
        <f>SUM(S266)</f>
        <v>72564700</v>
      </c>
      <c r="T265" s="179">
        <f t="shared" ref="T265:T266" si="63">25/28*100</f>
        <v>89.285714285714292</v>
      </c>
      <c r="U265" s="163">
        <f t="shared" si="48"/>
        <v>32.953996366939151</v>
      </c>
      <c r="V265" s="138">
        <f>SUM(V266)</f>
        <v>147635300</v>
      </c>
      <c r="W265" s="307"/>
      <c r="X265" s="181"/>
      <c r="Y265" s="166" t="s">
        <v>167</v>
      </c>
      <c r="Z265" s="170" t="s">
        <v>80</v>
      </c>
      <c r="AA265" s="6"/>
      <c r="AB265" s="6"/>
      <c r="AC265" s="6"/>
      <c r="AD265" s="78">
        <f>+N265/12</f>
        <v>18350000</v>
      </c>
      <c r="AE265" s="97">
        <f>+AD265/N265*100</f>
        <v>8.3333333333333321</v>
      </c>
      <c r="AF265" s="98">
        <f t="shared" si="38"/>
        <v>83.333333333333314</v>
      </c>
      <c r="AG265" s="6"/>
      <c r="AH265" s="6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</row>
    <row r="266" spans="1:59" ht="19.5" customHeight="1" x14ac:dyDescent="0.25">
      <c r="A266" s="1"/>
      <c r="B266" s="174"/>
      <c r="C266" s="175"/>
      <c r="D266" s="176"/>
      <c r="E266" s="177"/>
      <c r="F266" s="177"/>
      <c r="G266" s="177"/>
      <c r="H266" s="182"/>
      <c r="I266" s="198"/>
      <c r="J266" s="162" t="s">
        <v>69</v>
      </c>
      <c r="K266" s="157"/>
      <c r="L266" s="157"/>
      <c r="M266" s="157"/>
      <c r="N266" s="138">
        <f>SUM(N267)</f>
        <v>220200000</v>
      </c>
      <c r="O266" s="139"/>
      <c r="P266" s="139"/>
      <c r="Q266" s="163">
        <f t="shared" si="60"/>
        <v>83.333333333333314</v>
      </c>
      <c r="R266" s="163">
        <f t="shared" si="61"/>
        <v>83.333333333333314</v>
      </c>
      <c r="S266" s="164">
        <f>SUM(S267)</f>
        <v>72564700</v>
      </c>
      <c r="T266" s="179">
        <f t="shared" si="63"/>
        <v>89.285714285714292</v>
      </c>
      <c r="U266" s="163">
        <f t="shared" si="48"/>
        <v>32.953996366939151</v>
      </c>
      <c r="V266" s="138">
        <f>SUM(V267:X267)</f>
        <v>147635300</v>
      </c>
      <c r="W266" s="307"/>
      <c r="X266" s="181"/>
      <c r="Y266" s="166"/>
      <c r="Z266" s="243"/>
      <c r="AA266" s="6"/>
      <c r="AB266" s="6"/>
      <c r="AC266" s="6"/>
      <c r="AD266" s="78">
        <f>+N266/12</f>
        <v>18350000</v>
      </c>
      <c r="AE266" s="97">
        <f>+AD266/N266*100</f>
        <v>8.3333333333333321</v>
      </c>
      <c r="AF266" s="98">
        <f t="shared" si="38"/>
        <v>83.333333333333314</v>
      </c>
      <c r="AG266" s="6"/>
      <c r="AH266" s="6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</row>
    <row r="267" spans="1:59" ht="19.5" customHeight="1" thickBot="1" x14ac:dyDescent="0.3">
      <c r="A267" s="1"/>
      <c r="B267" s="200"/>
      <c r="C267" s="201"/>
      <c r="D267" s="202"/>
      <c r="E267" s="203"/>
      <c r="F267" s="203"/>
      <c r="G267" s="203"/>
      <c r="H267" s="244"/>
      <c r="I267" s="204"/>
      <c r="J267" s="205"/>
      <c r="K267" s="206" t="s">
        <v>70</v>
      </c>
      <c r="L267" s="207"/>
      <c r="M267" s="207"/>
      <c r="N267" s="209">
        <v>220200000</v>
      </c>
      <c r="O267" s="210"/>
      <c r="P267" s="210"/>
      <c r="Q267" s="163">
        <f t="shared" si="60"/>
        <v>83.333333333333314</v>
      </c>
      <c r="R267" s="163">
        <f t="shared" si="61"/>
        <v>83.333333333333314</v>
      </c>
      <c r="S267" s="164">
        <v>72564700</v>
      </c>
      <c r="T267" s="179">
        <f>25/28*100</f>
        <v>89.285714285714292</v>
      </c>
      <c r="U267" s="163">
        <f t="shared" si="48"/>
        <v>32.953996366939151</v>
      </c>
      <c r="V267" s="168">
        <f t="shared" ref="V267" si="64">+N267-S267</f>
        <v>147635300</v>
      </c>
      <c r="W267" s="308"/>
      <c r="X267" s="217"/>
      <c r="Y267" s="187"/>
      <c r="Z267" s="245"/>
      <c r="AA267" s="6"/>
      <c r="AB267" s="6"/>
      <c r="AC267" s="6"/>
      <c r="AD267" s="78">
        <f>+N267/12</f>
        <v>18350000</v>
      </c>
      <c r="AE267" s="97">
        <f>+AD267/N267*100</f>
        <v>8.3333333333333321</v>
      </c>
      <c r="AF267" s="98">
        <f t="shared" si="38"/>
        <v>83.333333333333314</v>
      </c>
      <c r="AG267" s="6"/>
      <c r="AH267" s="6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 spans="1:59" ht="17.100000000000001" customHeight="1" thickBot="1" x14ac:dyDescent="0.3">
      <c r="A268" s="80"/>
      <c r="B268" s="99">
        <v>2</v>
      </c>
      <c r="C268" s="148"/>
      <c r="D268" s="149"/>
      <c r="E268" s="101"/>
      <c r="F268" s="101"/>
      <c r="G268" s="102" t="s">
        <v>81</v>
      </c>
      <c r="H268" s="84"/>
      <c r="I268" s="84"/>
      <c r="J268" s="84"/>
      <c r="K268" s="84"/>
      <c r="L268" s="84"/>
      <c r="M268" s="85"/>
      <c r="N268" s="86">
        <f>+N269+N279</f>
        <v>909747000</v>
      </c>
      <c r="O268" s="87"/>
      <c r="P268" s="87"/>
      <c r="Q268" s="90">
        <f t="shared" si="40"/>
        <v>83.333333333333314</v>
      </c>
      <c r="R268" s="90">
        <f t="shared" si="39"/>
        <v>83.333333333333314</v>
      </c>
      <c r="S268" s="86">
        <f>+S269</f>
        <v>0</v>
      </c>
      <c r="T268" s="88">
        <f t="shared" si="47"/>
        <v>0</v>
      </c>
      <c r="U268" s="90">
        <f t="shared" si="48"/>
        <v>0</v>
      </c>
      <c r="V268" s="91">
        <f>+N268-S268</f>
        <v>909747000</v>
      </c>
      <c r="W268" s="150"/>
      <c r="X268" s="151"/>
      <c r="Y268" s="106"/>
      <c r="Z268" s="95"/>
      <c r="AA268" s="96"/>
      <c r="AB268" s="96"/>
      <c r="AC268" s="96"/>
      <c r="AD268" s="78">
        <f>+N268/12</f>
        <v>75812250</v>
      </c>
      <c r="AE268" s="97">
        <f>+AD268/N268*100</f>
        <v>8.3333333333333321</v>
      </c>
      <c r="AF268" s="98">
        <f t="shared" si="38"/>
        <v>83.333333333333314</v>
      </c>
      <c r="AG268" s="96"/>
      <c r="AH268" s="96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</row>
    <row r="269" spans="1:59" ht="19.5" customHeight="1" x14ac:dyDescent="0.25">
      <c r="A269" s="1"/>
      <c r="B269" s="246"/>
      <c r="C269" s="247"/>
      <c r="D269" s="248"/>
      <c r="E269" s="249"/>
      <c r="F269" s="249"/>
      <c r="G269" s="233"/>
      <c r="H269" s="110" t="s">
        <v>82</v>
      </c>
      <c r="I269" s="234"/>
      <c r="J269" s="234"/>
      <c r="K269" s="234"/>
      <c r="L269" s="234"/>
      <c r="M269" s="235"/>
      <c r="N269" s="192">
        <f>+N270+N273+N276</f>
        <v>325000000</v>
      </c>
      <c r="O269" s="250"/>
      <c r="P269" s="250"/>
      <c r="Q269" s="115">
        <f t="shared" si="40"/>
        <v>83.333333333333314</v>
      </c>
      <c r="R269" s="115">
        <f t="shared" si="39"/>
        <v>83.333333333333314</v>
      </c>
      <c r="S269" s="192">
        <f>+S270+S273+S276</f>
        <v>0</v>
      </c>
      <c r="T269" s="179">
        <f t="shared" si="47"/>
        <v>0</v>
      </c>
      <c r="U269" s="163">
        <f t="shared" si="48"/>
        <v>0</v>
      </c>
      <c r="V269" s="192">
        <f>SUM(V270)</f>
        <v>250000000</v>
      </c>
      <c r="W269" s="252"/>
      <c r="X269" s="253"/>
      <c r="Y269" s="185"/>
      <c r="Z269" s="309"/>
      <c r="AA269" s="6"/>
      <c r="AB269" s="6"/>
      <c r="AC269" s="6"/>
      <c r="AD269" s="78">
        <f>+N269/12</f>
        <v>27083333.333333332</v>
      </c>
      <c r="AE269" s="97">
        <f>+AD269/N269*100</f>
        <v>8.3333333333333321</v>
      </c>
      <c r="AF269" s="98">
        <f t="shared" si="38"/>
        <v>83.333333333333314</v>
      </c>
      <c r="AG269" s="6"/>
      <c r="AH269" s="6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spans="1:59" ht="19.5" customHeight="1" x14ac:dyDescent="0.25">
      <c r="A270" s="1"/>
      <c r="B270" s="174"/>
      <c r="C270" s="175"/>
      <c r="D270" s="176"/>
      <c r="E270" s="177"/>
      <c r="F270" s="177"/>
      <c r="G270" s="238"/>
      <c r="H270" s="238"/>
      <c r="I270" s="162" t="s">
        <v>168</v>
      </c>
      <c r="J270" s="157"/>
      <c r="K270" s="157"/>
      <c r="L270" s="157"/>
      <c r="M270" s="158"/>
      <c r="N270" s="138">
        <f>SUM(N271)</f>
        <v>250000000</v>
      </c>
      <c r="O270" s="139"/>
      <c r="P270" s="139"/>
      <c r="Q270" s="140">
        <f t="shared" si="40"/>
        <v>83.333333333333314</v>
      </c>
      <c r="R270" s="140">
        <f t="shared" si="39"/>
        <v>83.333333333333314</v>
      </c>
      <c r="S270" s="138">
        <f>SUM(S271)</f>
        <v>0</v>
      </c>
      <c r="T270" s="179">
        <f t="shared" si="47"/>
        <v>0</v>
      </c>
      <c r="U270" s="163">
        <f t="shared" si="48"/>
        <v>0</v>
      </c>
      <c r="V270" s="138">
        <f>SUM(V271)</f>
        <v>250000000</v>
      </c>
      <c r="W270" s="180"/>
      <c r="X270" s="181"/>
      <c r="Y270" s="166"/>
      <c r="Z270" s="310"/>
      <c r="AA270" s="6"/>
      <c r="AB270" s="6"/>
      <c r="AC270" s="6"/>
      <c r="AD270" s="78">
        <f>+N270/12</f>
        <v>20833333.333333332</v>
      </c>
      <c r="AE270" s="97">
        <f>+AD270/N270*100</f>
        <v>8.3333333333333321</v>
      </c>
      <c r="AF270" s="98">
        <f t="shared" si="38"/>
        <v>83.333333333333314</v>
      </c>
      <c r="AG270" s="6"/>
      <c r="AH270" s="6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 spans="1:59" ht="19.5" customHeight="1" x14ac:dyDescent="0.25">
      <c r="A271" s="1"/>
      <c r="B271" s="174"/>
      <c r="C271" s="175"/>
      <c r="D271" s="176"/>
      <c r="E271" s="177"/>
      <c r="F271" s="177"/>
      <c r="G271" s="238"/>
      <c r="H271" s="238"/>
      <c r="I271" s="238"/>
      <c r="J271" s="162" t="s">
        <v>169</v>
      </c>
      <c r="K271" s="157"/>
      <c r="L271" s="157"/>
      <c r="M271" s="158"/>
      <c r="N271" s="138">
        <f>SUM(N272:P272)</f>
        <v>250000000</v>
      </c>
      <c r="O271" s="139"/>
      <c r="P271" s="139"/>
      <c r="Q271" s="140">
        <f t="shared" si="40"/>
        <v>83.333333333333314</v>
      </c>
      <c r="R271" s="140">
        <f t="shared" si="39"/>
        <v>83.333333333333314</v>
      </c>
      <c r="S271" s="138">
        <f>S272</f>
        <v>0</v>
      </c>
      <c r="T271" s="179">
        <f t="shared" si="47"/>
        <v>0</v>
      </c>
      <c r="U271" s="163">
        <f t="shared" si="48"/>
        <v>0</v>
      </c>
      <c r="V271" s="138">
        <f>SUM(V272:X272)</f>
        <v>250000000</v>
      </c>
      <c r="W271" s="180"/>
      <c r="X271" s="181"/>
      <c r="Y271" s="166"/>
      <c r="Z271" s="310"/>
      <c r="AA271" s="6"/>
      <c r="AB271" s="6"/>
      <c r="AC271" s="6"/>
      <c r="AD271" s="78">
        <f>+N271/12</f>
        <v>20833333.333333332</v>
      </c>
      <c r="AE271" s="97">
        <f>+AD271/N271*100</f>
        <v>8.3333333333333321</v>
      </c>
      <c r="AF271" s="98">
        <f t="shared" si="38"/>
        <v>83.333333333333314</v>
      </c>
      <c r="AG271" s="6"/>
      <c r="AH271" s="6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spans="1:59" ht="19.5" customHeight="1" x14ac:dyDescent="0.25">
      <c r="A272" s="1"/>
      <c r="B272" s="174"/>
      <c r="C272" s="175"/>
      <c r="D272" s="176"/>
      <c r="E272" s="177"/>
      <c r="F272" s="177"/>
      <c r="G272" s="177"/>
      <c r="H272" s="177"/>
      <c r="I272" s="177"/>
      <c r="J272" s="177"/>
      <c r="K272" s="162" t="s">
        <v>170</v>
      </c>
      <c r="L272" s="157"/>
      <c r="M272" s="158"/>
      <c r="N272" s="138">
        <v>250000000</v>
      </c>
      <c r="O272" s="139"/>
      <c r="P272" s="139"/>
      <c r="Q272" s="140">
        <f t="shared" si="40"/>
        <v>83.333333333333314</v>
      </c>
      <c r="R272" s="140">
        <f t="shared" si="39"/>
        <v>83.333333333333314</v>
      </c>
      <c r="S272" s="178">
        <v>0</v>
      </c>
      <c r="T272" s="179">
        <f t="shared" si="47"/>
        <v>0</v>
      </c>
      <c r="U272" s="163">
        <f t="shared" si="48"/>
        <v>0</v>
      </c>
      <c r="V272" s="168">
        <f>+N272-S272</f>
        <v>250000000</v>
      </c>
      <c r="W272" s="180"/>
      <c r="X272" s="181"/>
      <c r="Y272" s="166"/>
      <c r="Z272" s="310"/>
      <c r="AA272" s="6"/>
      <c r="AB272" s="6"/>
      <c r="AC272" s="6"/>
      <c r="AD272" s="78">
        <f>+N272/12</f>
        <v>20833333.333333332</v>
      </c>
      <c r="AE272" s="97">
        <f>+AD272/N272*100</f>
        <v>8.3333333333333321</v>
      </c>
      <c r="AF272" s="98">
        <f t="shared" si="38"/>
        <v>83.333333333333314</v>
      </c>
      <c r="AG272" s="6"/>
      <c r="AH272" s="6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spans="1:59" ht="19.5" customHeight="1" x14ac:dyDescent="0.25">
      <c r="A273" s="1"/>
      <c r="B273" s="174"/>
      <c r="C273" s="175"/>
      <c r="D273" s="176"/>
      <c r="E273" s="177"/>
      <c r="F273" s="177"/>
      <c r="G273" s="238"/>
      <c r="H273" s="238"/>
      <c r="I273" s="162" t="s">
        <v>83</v>
      </c>
      <c r="J273" s="157"/>
      <c r="K273" s="157"/>
      <c r="L273" s="157"/>
      <c r="M273" s="158"/>
      <c r="N273" s="138">
        <f>SUM(N274)</f>
        <v>50000000</v>
      </c>
      <c r="O273" s="139"/>
      <c r="P273" s="139"/>
      <c r="Q273" s="140">
        <f t="shared" si="40"/>
        <v>83.333333333333314</v>
      </c>
      <c r="R273" s="140">
        <f t="shared" si="39"/>
        <v>83.333333333333314</v>
      </c>
      <c r="S273" s="138">
        <f>SUM(S274)</f>
        <v>0</v>
      </c>
      <c r="T273" s="179">
        <f t="shared" si="47"/>
        <v>0</v>
      </c>
      <c r="U273" s="163">
        <f t="shared" si="48"/>
        <v>0</v>
      </c>
      <c r="V273" s="138">
        <f>SUM(V274)</f>
        <v>50000000</v>
      </c>
      <c r="W273" s="180"/>
      <c r="X273" s="181"/>
      <c r="Y273" s="166"/>
      <c r="Z273" s="310"/>
      <c r="AA273" s="6"/>
      <c r="AB273" s="6"/>
      <c r="AC273" s="6"/>
      <c r="AD273" s="78">
        <f>+N273/12</f>
        <v>4166666.6666666665</v>
      </c>
      <c r="AE273" s="97">
        <f>+AD273/N273*100</f>
        <v>8.3333333333333321</v>
      </c>
      <c r="AF273" s="98">
        <f t="shared" si="38"/>
        <v>83.333333333333314</v>
      </c>
      <c r="AG273" s="6"/>
      <c r="AH273" s="6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 spans="1:59" ht="19.5" customHeight="1" x14ac:dyDescent="0.25">
      <c r="A274" s="1"/>
      <c r="B274" s="174"/>
      <c r="C274" s="175"/>
      <c r="D274" s="176"/>
      <c r="E274" s="177"/>
      <c r="F274" s="177"/>
      <c r="G274" s="238"/>
      <c r="H274" s="238"/>
      <c r="I274" s="238"/>
      <c r="J274" s="162" t="s">
        <v>84</v>
      </c>
      <c r="K274" s="157"/>
      <c r="L274" s="157"/>
      <c r="M274" s="158"/>
      <c r="N274" s="138">
        <f>SUM(N275:P275)</f>
        <v>50000000</v>
      </c>
      <c r="O274" s="139"/>
      <c r="P274" s="139"/>
      <c r="Q274" s="140">
        <f t="shared" si="40"/>
        <v>83.333333333333314</v>
      </c>
      <c r="R274" s="140">
        <f t="shared" si="39"/>
        <v>83.333333333333314</v>
      </c>
      <c r="S274" s="138">
        <f>S275</f>
        <v>0</v>
      </c>
      <c r="T274" s="179">
        <f t="shared" si="47"/>
        <v>0</v>
      </c>
      <c r="U274" s="163">
        <f t="shared" si="48"/>
        <v>0</v>
      </c>
      <c r="V274" s="138">
        <f>SUM(V275:X275)</f>
        <v>50000000</v>
      </c>
      <c r="W274" s="180"/>
      <c r="X274" s="181"/>
      <c r="Y274" s="166"/>
      <c r="Z274" s="310"/>
      <c r="AA274" s="6"/>
      <c r="AB274" s="6"/>
      <c r="AC274" s="6"/>
      <c r="AD274" s="78">
        <f>+N274/12</f>
        <v>4166666.6666666665</v>
      </c>
      <c r="AE274" s="97">
        <f>+AD274/N274*100</f>
        <v>8.3333333333333321</v>
      </c>
      <c r="AF274" s="98">
        <f t="shared" si="38"/>
        <v>83.333333333333314</v>
      </c>
      <c r="AG274" s="6"/>
      <c r="AH274" s="6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 spans="1:59" ht="19.5" customHeight="1" x14ac:dyDescent="0.25">
      <c r="A275" s="1"/>
      <c r="B275" s="174"/>
      <c r="C275" s="175"/>
      <c r="D275" s="176"/>
      <c r="E275" s="177"/>
      <c r="F275" s="177"/>
      <c r="G275" s="177"/>
      <c r="H275" s="177"/>
      <c r="I275" s="177"/>
      <c r="J275" s="177"/>
      <c r="K275" s="162" t="s">
        <v>171</v>
      </c>
      <c r="L275" s="157"/>
      <c r="M275" s="158"/>
      <c r="N275" s="138">
        <v>50000000</v>
      </c>
      <c r="O275" s="139"/>
      <c r="P275" s="139"/>
      <c r="Q275" s="140">
        <f t="shared" si="40"/>
        <v>83.333333333333314</v>
      </c>
      <c r="R275" s="140">
        <f t="shared" si="39"/>
        <v>83.333333333333314</v>
      </c>
      <c r="S275" s="178">
        <v>0</v>
      </c>
      <c r="T275" s="179">
        <f t="shared" si="47"/>
        <v>0</v>
      </c>
      <c r="U275" s="163">
        <f t="shared" si="48"/>
        <v>0</v>
      </c>
      <c r="V275" s="168">
        <f>+N275-S275</f>
        <v>50000000</v>
      </c>
      <c r="W275" s="180"/>
      <c r="X275" s="181"/>
      <c r="Y275" s="166"/>
      <c r="Z275" s="310"/>
      <c r="AA275" s="6"/>
      <c r="AB275" s="6"/>
      <c r="AC275" s="6"/>
      <c r="AD275" s="78">
        <f>+N275/12</f>
        <v>4166666.6666666665</v>
      </c>
      <c r="AE275" s="97">
        <f>+AD275/N275*100</f>
        <v>8.3333333333333321</v>
      </c>
      <c r="AF275" s="98">
        <f t="shared" si="38"/>
        <v>83.333333333333314</v>
      </c>
      <c r="AG275" s="6"/>
      <c r="AH275" s="6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 spans="1:59" ht="19.5" customHeight="1" x14ac:dyDescent="0.25">
      <c r="A276" s="1"/>
      <c r="B276" s="174"/>
      <c r="C276" s="175"/>
      <c r="D276" s="176"/>
      <c r="E276" s="177"/>
      <c r="F276" s="177"/>
      <c r="G276" s="238"/>
      <c r="H276" s="238"/>
      <c r="I276" s="162" t="s">
        <v>108</v>
      </c>
      <c r="J276" s="157"/>
      <c r="K276" s="157"/>
      <c r="L276" s="157"/>
      <c r="M276" s="158"/>
      <c r="N276" s="138">
        <f>SUM(N277)</f>
        <v>25000000</v>
      </c>
      <c r="O276" s="139"/>
      <c r="P276" s="139"/>
      <c r="Q276" s="140">
        <f t="shared" si="40"/>
        <v>83.333333333333314</v>
      </c>
      <c r="R276" s="140">
        <f t="shared" si="39"/>
        <v>83.333333333333314</v>
      </c>
      <c r="S276" s="138">
        <f>SUM(S277)</f>
        <v>0</v>
      </c>
      <c r="T276" s="179">
        <f t="shared" si="47"/>
        <v>0</v>
      </c>
      <c r="U276" s="163">
        <f t="shared" si="48"/>
        <v>0</v>
      </c>
      <c r="V276" s="138">
        <f>SUM(V277)</f>
        <v>25000000</v>
      </c>
      <c r="W276" s="180"/>
      <c r="X276" s="181"/>
      <c r="Y276" s="166"/>
      <c r="Z276" s="310"/>
      <c r="AA276" s="6"/>
      <c r="AB276" s="6"/>
      <c r="AC276" s="6"/>
      <c r="AD276" s="78">
        <f>+N276/12</f>
        <v>2083333.3333333333</v>
      </c>
      <c r="AE276" s="97">
        <f>+AD276/N276*100</f>
        <v>8.3333333333333321</v>
      </c>
      <c r="AF276" s="98">
        <f t="shared" si="38"/>
        <v>83.333333333333314</v>
      </c>
      <c r="AG276" s="6"/>
      <c r="AH276" s="6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 spans="1:59" ht="19.5" customHeight="1" x14ac:dyDescent="0.25">
      <c r="A277" s="1"/>
      <c r="B277" s="174"/>
      <c r="C277" s="175"/>
      <c r="D277" s="176"/>
      <c r="E277" s="177"/>
      <c r="F277" s="177"/>
      <c r="G277" s="238"/>
      <c r="H277" s="238"/>
      <c r="I277" s="238"/>
      <c r="J277" s="162" t="s">
        <v>109</v>
      </c>
      <c r="K277" s="157"/>
      <c r="L277" s="157"/>
      <c r="M277" s="158"/>
      <c r="N277" s="138">
        <f>SUM(N278:P278)</f>
        <v>25000000</v>
      </c>
      <c r="O277" s="139"/>
      <c r="P277" s="139"/>
      <c r="Q277" s="140">
        <f t="shared" si="40"/>
        <v>83.333333333333314</v>
      </c>
      <c r="R277" s="140">
        <f t="shared" si="39"/>
        <v>83.333333333333314</v>
      </c>
      <c r="S277" s="138">
        <f>S278</f>
        <v>0</v>
      </c>
      <c r="T277" s="179">
        <f t="shared" si="47"/>
        <v>0</v>
      </c>
      <c r="U277" s="163">
        <f t="shared" si="48"/>
        <v>0</v>
      </c>
      <c r="V277" s="138">
        <f>SUM(V278:X278)</f>
        <v>25000000</v>
      </c>
      <c r="W277" s="180"/>
      <c r="X277" s="181"/>
      <c r="Y277" s="166"/>
      <c r="Z277" s="310"/>
      <c r="AA277" s="6"/>
      <c r="AB277" s="6"/>
      <c r="AC277" s="6"/>
      <c r="AD277" s="78">
        <f>+N277/12</f>
        <v>2083333.3333333333</v>
      </c>
      <c r="AE277" s="97">
        <f>+AD277/N277*100</f>
        <v>8.3333333333333321</v>
      </c>
      <c r="AF277" s="98">
        <f t="shared" si="38"/>
        <v>83.333333333333314</v>
      </c>
      <c r="AG277" s="6"/>
      <c r="AH277" s="6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 spans="1:59" ht="19.5" customHeight="1" x14ac:dyDescent="0.25">
      <c r="A278" s="1"/>
      <c r="B278" s="174"/>
      <c r="C278" s="175"/>
      <c r="D278" s="176"/>
      <c r="E278" s="177"/>
      <c r="F278" s="177"/>
      <c r="G278" s="177"/>
      <c r="H278" s="177"/>
      <c r="I278" s="177"/>
      <c r="J278" s="177"/>
      <c r="K278" s="162" t="s">
        <v>172</v>
      </c>
      <c r="L278" s="157"/>
      <c r="M278" s="158"/>
      <c r="N278" s="138">
        <v>25000000</v>
      </c>
      <c r="O278" s="139"/>
      <c r="P278" s="139"/>
      <c r="Q278" s="140">
        <f t="shared" si="40"/>
        <v>83.333333333333314</v>
      </c>
      <c r="R278" s="140">
        <f t="shared" si="39"/>
        <v>83.333333333333314</v>
      </c>
      <c r="S278" s="178">
        <v>0</v>
      </c>
      <c r="T278" s="179">
        <f t="shared" si="47"/>
        <v>0</v>
      </c>
      <c r="U278" s="163">
        <f t="shared" si="48"/>
        <v>0</v>
      </c>
      <c r="V278" s="168">
        <f>+N278-S278</f>
        <v>25000000</v>
      </c>
      <c r="W278" s="180"/>
      <c r="X278" s="181"/>
      <c r="Y278" s="166"/>
      <c r="Z278" s="310"/>
      <c r="AA278" s="6"/>
      <c r="AB278" s="6"/>
      <c r="AC278" s="6"/>
      <c r="AD278" s="78">
        <f>+N278/12</f>
        <v>2083333.3333333333</v>
      </c>
      <c r="AE278" s="97">
        <f>+AD278/N278*100</f>
        <v>8.3333333333333321</v>
      </c>
      <c r="AF278" s="98">
        <f t="shared" si="38"/>
        <v>83.333333333333314</v>
      </c>
      <c r="AG278" s="6"/>
      <c r="AH278" s="6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 spans="1:59" ht="19.5" customHeight="1" x14ac:dyDescent="0.25">
      <c r="A279" s="1"/>
      <c r="B279" s="174"/>
      <c r="C279" s="175"/>
      <c r="D279" s="176"/>
      <c r="E279" s="177"/>
      <c r="F279" s="177"/>
      <c r="G279" s="238"/>
      <c r="H279" s="156" t="s">
        <v>116</v>
      </c>
      <c r="I279" s="311"/>
      <c r="J279" s="311"/>
      <c r="K279" s="311"/>
      <c r="L279" s="311"/>
      <c r="M279" s="312"/>
      <c r="N279" s="122">
        <f>+N280</f>
        <v>584747000</v>
      </c>
      <c r="O279" s="139"/>
      <c r="P279" s="139"/>
      <c r="Q279" s="124">
        <f t="shared" si="40"/>
        <v>83.333333333333314</v>
      </c>
      <c r="R279" s="124">
        <f t="shared" si="39"/>
        <v>83.333333333333314</v>
      </c>
      <c r="S279" s="122">
        <f>+S280</f>
        <v>0</v>
      </c>
      <c r="T279" s="179">
        <f t="shared" si="47"/>
        <v>0</v>
      </c>
      <c r="U279" s="163">
        <f t="shared" si="48"/>
        <v>0</v>
      </c>
      <c r="V279" s="122">
        <f>SUM(V280)</f>
        <v>584747000</v>
      </c>
      <c r="W279" s="180"/>
      <c r="X279" s="181"/>
      <c r="Y279" s="166" t="s">
        <v>173</v>
      </c>
      <c r="Z279" s="310"/>
      <c r="AA279" s="6"/>
      <c r="AB279" s="6"/>
      <c r="AC279" s="6"/>
      <c r="AD279" s="78">
        <f>+N279/12</f>
        <v>48728916.666666664</v>
      </c>
      <c r="AE279" s="97">
        <f>+AD279/N279*100</f>
        <v>8.3333333333333321</v>
      </c>
      <c r="AF279" s="98">
        <f t="shared" si="38"/>
        <v>83.333333333333314</v>
      </c>
      <c r="AG279" s="6"/>
      <c r="AH279" s="6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 spans="1:59" ht="19.5" customHeight="1" x14ac:dyDescent="0.25">
      <c r="A280" s="1"/>
      <c r="B280" s="174"/>
      <c r="C280" s="175"/>
      <c r="D280" s="176"/>
      <c r="E280" s="177"/>
      <c r="F280" s="177"/>
      <c r="G280" s="238"/>
      <c r="H280" s="238"/>
      <c r="I280" s="162" t="s">
        <v>118</v>
      </c>
      <c r="J280" s="157"/>
      <c r="K280" s="157"/>
      <c r="L280" s="157"/>
      <c r="M280" s="158"/>
      <c r="N280" s="138">
        <f>SUM(N281)</f>
        <v>584747000</v>
      </c>
      <c r="O280" s="139"/>
      <c r="P280" s="139"/>
      <c r="Q280" s="140">
        <f t="shared" si="40"/>
        <v>83.333333333333314</v>
      </c>
      <c r="R280" s="140">
        <f t="shared" si="39"/>
        <v>83.333333333333314</v>
      </c>
      <c r="S280" s="138">
        <f>SUM(S281)</f>
        <v>0</v>
      </c>
      <c r="T280" s="179">
        <f t="shared" si="47"/>
        <v>0</v>
      </c>
      <c r="U280" s="163">
        <f t="shared" si="48"/>
        <v>0</v>
      </c>
      <c r="V280" s="138">
        <f>SUM(V281)</f>
        <v>584747000</v>
      </c>
      <c r="W280" s="180"/>
      <c r="X280" s="181"/>
      <c r="Y280" s="166"/>
      <c r="Z280" s="310"/>
      <c r="AA280" s="6"/>
      <c r="AB280" s="6"/>
      <c r="AC280" s="6"/>
      <c r="AD280" s="78">
        <f>+N280/12</f>
        <v>48728916.666666664</v>
      </c>
      <c r="AE280" s="97">
        <f>+AD280/N280*100</f>
        <v>8.3333333333333321</v>
      </c>
      <c r="AF280" s="98">
        <f t="shared" si="38"/>
        <v>83.333333333333314</v>
      </c>
      <c r="AG280" s="6"/>
      <c r="AH280" s="6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 spans="1:59" ht="19.5" customHeight="1" x14ac:dyDescent="0.25">
      <c r="A281" s="1"/>
      <c r="B281" s="174"/>
      <c r="C281" s="175"/>
      <c r="D281" s="176"/>
      <c r="E281" s="177"/>
      <c r="F281" s="177"/>
      <c r="G281" s="238"/>
      <c r="H281" s="238"/>
      <c r="I281" s="238"/>
      <c r="J281" s="162" t="s">
        <v>174</v>
      </c>
      <c r="K281" s="157"/>
      <c r="L281" s="157"/>
      <c r="M281" s="158"/>
      <c r="N281" s="138">
        <f>SUM(N282:P282)</f>
        <v>584747000</v>
      </c>
      <c r="O281" s="139"/>
      <c r="P281" s="139"/>
      <c r="Q281" s="140">
        <f t="shared" si="40"/>
        <v>83.333333333333314</v>
      </c>
      <c r="R281" s="140">
        <f t="shared" si="39"/>
        <v>83.333333333333314</v>
      </c>
      <c r="S281" s="138">
        <f>SUM(S282:U282)</f>
        <v>0</v>
      </c>
      <c r="T281" s="179">
        <f t="shared" si="47"/>
        <v>0</v>
      </c>
      <c r="U281" s="163">
        <f t="shared" si="48"/>
        <v>0</v>
      </c>
      <c r="V281" s="138">
        <f>SUM(V282:X282)</f>
        <v>584747000</v>
      </c>
      <c r="W281" s="180"/>
      <c r="X281" s="181"/>
      <c r="Y281" s="166"/>
      <c r="Z281" s="310"/>
      <c r="AA281" s="6"/>
      <c r="AB281" s="6"/>
      <c r="AC281" s="6"/>
      <c r="AD281" s="78">
        <f>+N281/12</f>
        <v>48728916.666666664</v>
      </c>
      <c r="AE281" s="97">
        <f>+AD281/N281*100</f>
        <v>8.3333333333333321</v>
      </c>
      <c r="AF281" s="98">
        <f t="shared" si="38"/>
        <v>83.333333333333314</v>
      </c>
      <c r="AG281" s="6"/>
      <c r="AH281" s="6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 spans="1:59" ht="19.5" customHeight="1" thickBot="1" x14ac:dyDescent="0.3">
      <c r="A282" s="1"/>
      <c r="B282" s="174"/>
      <c r="C282" s="175"/>
      <c r="D282" s="176"/>
      <c r="E282" s="177"/>
      <c r="F282" s="177"/>
      <c r="G282" s="177"/>
      <c r="H282" s="177"/>
      <c r="I282" s="177"/>
      <c r="J282" s="177"/>
      <c r="K282" s="162" t="s">
        <v>175</v>
      </c>
      <c r="L282" s="157"/>
      <c r="M282" s="158"/>
      <c r="N282" s="138">
        <v>584747000</v>
      </c>
      <c r="O282" s="139"/>
      <c r="P282" s="139"/>
      <c r="Q282" s="140">
        <f t="shared" si="40"/>
        <v>83.333333333333314</v>
      </c>
      <c r="R282" s="140">
        <f t="shared" si="39"/>
        <v>83.333333333333314</v>
      </c>
      <c r="S282" s="178">
        <v>0</v>
      </c>
      <c r="T282" s="179">
        <f t="shared" si="47"/>
        <v>0</v>
      </c>
      <c r="U282" s="163">
        <f t="shared" si="48"/>
        <v>0</v>
      </c>
      <c r="V282" s="168">
        <f>+N282-S282</f>
        <v>584747000</v>
      </c>
      <c r="W282" s="180"/>
      <c r="X282" s="181"/>
      <c r="Y282" s="187"/>
      <c r="Z282" s="313"/>
      <c r="AA282" s="6"/>
      <c r="AB282" s="6"/>
      <c r="AC282" s="6"/>
      <c r="AD282" s="78">
        <f>+N282/12</f>
        <v>48728916.666666664</v>
      </c>
      <c r="AE282" s="97">
        <f>+AD282/N282*100</f>
        <v>8.3333333333333321</v>
      </c>
      <c r="AF282" s="98">
        <f t="shared" si="38"/>
        <v>83.333333333333314</v>
      </c>
      <c r="AG282" s="6"/>
      <c r="AH282" s="6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 spans="1:59" ht="30.95" customHeight="1" thickBot="1" x14ac:dyDescent="0.3">
      <c r="A283" s="80"/>
      <c r="B283" s="99" t="s">
        <v>22</v>
      </c>
      <c r="C283" s="100"/>
      <c r="D283" s="101"/>
      <c r="E283" s="102" t="s">
        <v>176</v>
      </c>
      <c r="F283" s="84"/>
      <c r="G283" s="84"/>
      <c r="H283" s="84"/>
      <c r="I283" s="84"/>
      <c r="J283" s="84"/>
      <c r="K283" s="84"/>
      <c r="L283" s="84"/>
      <c r="M283" s="85"/>
      <c r="N283" s="86">
        <f>+N284</f>
        <v>166000000</v>
      </c>
      <c r="O283" s="103"/>
      <c r="P283" s="103"/>
      <c r="Q283" s="90">
        <f t="shared" si="40"/>
        <v>83.333333333333343</v>
      </c>
      <c r="R283" s="88">
        <f t="shared" si="39"/>
        <v>83.333333333333343</v>
      </c>
      <c r="S283" s="86">
        <f>+S284</f>
        <v>76184800</v>
      </c>
      <c r="T283" s="88">
        <f t="shared" si="47"/>
        <v>45.894457831325305</v>
      </c>
      <c r="U283" s="114">
        <f t="shared" si="48"/>
        <v>45.894457831325305</v>
      </c>
      <c r="V283" s="91">
        <f>+N283-S283</f>
        <v>89815200</v>
      </c>
      <c r="W283" s="92" t="s">
        <v>21</v>
      </c>
      <c r="X283" s="93"/>
      <c r="Y283" s="106"/>
      <c r="Z283" s="95"/>
      <c r="AA283" s="96"/>
      <c r="AB283" s="96"/>
      <c r="AC283" s="96"/>
      <c r="AD283" s="78">
        <f>+N283/12</f>
        <v>13833333.333333334</v>
      </c>
      <c r="AE283" s="97">
        <f>+AD283/N283*100</f>
        <v>8.3333333333333339</v>
      </c>
      <c r="AF283" s="98">
        <f t="shared" si="38"/>
        <v>83.333333333333343</v>
      </c>
      <c r="AG283" s="96"/>
      <c r="AH283" s="96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</row>
    <row r="284" spans="1:59" ht="30.95" customHeight="1" x14ac:dyDescent="0.25">
      <c r="A284" s="80"/>
      <c r="B284" s="107" t="s">
        <v>24</v>
      </c>
      <c r="C284" s="108"/>
      <c r="D284" s="109"/>
      <c r="E284" s="109"/>
      <c r="F284" s="110" t="s">
        <v>177</v>
      </c>
      <c r="G284" s="111"/>
      <c r="H284" s="111"/>
      <c r="I284" s="111"/>
      <c r="J284" s="111"/>
      <c r="K284" s="111"/>
      <c r="L284" s="111"/>
      <c r="M284" s="112"/>
      <c r="N284" s="192">
        <f>+N291</f>
        <v>166000000</v>
      </c>
      <c r="O284" s="113"/>
      <c r="P284" s="113"/>
      <c r="Q284" s="114">
        <f t="shared" si="40"/>
        <v>83.333333333333343</v>
      </c>
      <c r="R284" s="115">
        <f t="shared" si="39"/>
        <v>83.333333333333343</v>
      </c>
      <c r="S284" s="192">
        <f>+S291</f>
        <v>76184800</v>
      </c>
      <c r="T284" s="115">
        <f t="shared" si="47"/>
        <v>45.894457831325305</v>
      </c>
      <c r="U284" s="114">
        <f t="shared" si="48"/>
        <v>45.894457831325305</v>
      </c>
      <c r="V284" s="270">
        <f>+N284-S284</f>
        <v>89815200</v>
      </c>
      <c r="W284" s="271" t="s">
        <v>21</v>
      </c>
      <c r="X284" s="105" t="s">
        <v>178</v>
      </c>
      <c r="Y284" s="116"/>
      <c r="Z284" s="117"/>
      <c r="AA284" s="96"/>
      <c r="AB284" s="96"/>
      <c r="AC284" s="96"/>
      <c r="AD284" s="78">
        <f>+N284/12</f>
        <v>13833333.333333334</v>
      </c>
      <c r="AE284" s="97">
        <f>+AD284/N284*100</f>
        <v>8.3333333333333339</v>
      </c>
      <c r="AF284" s="98">
        <f t="shared" si="38"/>
        <v>83.333333333333343</v>
      </c>
      <c r="AG284" s="96"/>
      <c r="AH284" s="96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</row>
    <row r="285" spans="1:59" ht="19.5" hidden="1" customHeight="1" x14ac:dyDescent="0.3">
      <c r="A285" s="80"/>
      <c r="B285" s="118"/>
      <c r="C285" s="119"/>
      <c r="D285" s="120"/>
      <c r="E285" s="121"/>
      <c r="F285" s="121"/>
      <c r="G285" s="121"/>
      <c r="H285" s="121"/>
      <c r="I285" s="121"/>
      <c r="J285" s="121"/>
      <c r="K285" s="121"/>
      <c r="L285" s="121"/>
      <c r="M285" s="121" t="s">
        <v>27</v>
      </c>
      <c r="N285" s="122"/>
      <c r="O285" s="123"/>
      <c r="P285" s="123"/>
      <c r="Q285" s="124" t="e">
        <f t="shared" si="40"/>
        <v>#DIV/0!</v>
      </c>
      <c r="R285" s="124" t="e">
        <f t="shared" si="39"/>
        <v>#DIV/0!</v>
      </c>
      <c r="S285" s="122"/>
      <c r="T285" s="300" t="e">
        <f t="shared" si="47"/>
        <v>#DIV/0!</v>
      </c>
      <c r="U285" s="124"/>
      <c r="V285" s="272"/>
      <c r="W285" s="314"/>
      <c r="X285" s="127"/>
      <c r="Y285" s="128"/>
      <c r="Z285" s="129"/>
      <c r="AA285" s="96"/>
      <c r="AB285" s="96"/>
      <c r="AC285" s="96"/>
      <c r="AD285" s="78">
        <f>+N285/12</f>
        <v>0</v>
      </c>
      <c r="AE285" s="97" t="e">
        <f>+AD285/N285*100</f>
        <v>#DIV/0!</v>
      </c>
      <c r="AF285" s="98" t="e">
        <f t="shared" si="38"/>
        <v>#DIV/0!</v>
      </c>
      <c r="AG285" s="96"/>
      <c r="AH285" s="96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</row>
    <row r="286" spans="1:59" ht="19.5" hidden="1" customHeight="1" thickBot="1" x14ac:dyDescent="0.3">
      <c r="A286" s="80"/>
      <c r="B286" s="118">
        <v>1</v>
      </c>
      <c r="C286" s="119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 t="s">
        <v>28</v>
      </c>
      <c r="N286" s="122"/>
      <c r="O286" s="130"/>
      <c r="P286" s="130"/>
      <c r="Q286" s="131" t="e">
        <f t="shared" si="40"/>
        <v>#DIV/0!</v>
      </c>
      <c r="R286" s="131" t="e">
        <f t="shared" si="39"/>
        <v>#DIV/0!</v>
      </c>
      <c r="S286" s="122"/>
      <c r="T286" s="88" t="e">
        <f t="shared" si="47"/>
        <v>#DIV/0!</v>
      </c>
      <c r="U286" s="131"/>
      <c r="V286" s="272"/>
      <c r="W286" s="306"/>
      <c r="X286" s="134" t="s">
        <v>29</v>
      </c>
      <c r="Y286" s="135"/>
      <c r="Z286" s="129"/>
      <c r="AA286" s="96"/>
      <c r="AB286" s="96"/>
      <c r="AC286" s="96"/>
      <c r="AD286" s="78">
        <f>+N286/12</f>
        <v>0</v>
      </c>
      <c r="AE286" s="97" t="e">
        <f>+AD286/N286*100</f>
        <v>#DIV/0!</v>
      </c>
      <c r="AF286" s="98" t="e">
        <f t="shared" si="38"/>
        <v>#DIV/0!</v>
      </c>
      <c r="AG286" s="96"/>
      <c r="AH286" s="96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</row>
    <row r="287" spans="1:59" ht="19.5" hidden="1" customHeight="1" thickBot="1" x14ac:dyDescent="0.3">
      <c r="A287" s="1"/>
      <c r="B287" s="136"/>
      <c r="C287" s="137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 t="s">
        <v>30</v>
      </c>
      <c r="N287" s="138"/>
      <c r="O287" s="139"/>
      <c r="P287" s="139"/>
      <c r="Q287" s="140" t="e">
        <f t="shared" si="40"/>
        <v>#DIV/0!</v>
      </c>
      <c r="R287" s="140" t="e">
        <f t="shared" si="39"/>
        <v>#DIV/0!</v>
      </c>
      <c r="S287" s="138"/>
      <c r="T287" s="88" t="e">
        <f t="shared" si="47"/>
        <v>#DIV/0!</v>
      </c>
      <c r="U287" s="163"/>
      <c r="V287" s="168"/>
      <c r="W287" s="315" t="s">
        <v>31</v>
      </c>
      <c r="X287" s="143" t="s">
        <v>32</v>
      </c>
      <c r="Y287" s="144"/>
      <c r="Z287" s="145"/>
      <c r="AA287" s="6"/>
      <c r="AB287" s="6"/>
      <c r="AC287" s="6"/>
      <c r="AD287" s="78">
        <f>+N287/12</f>
        <v>0</v>
      </c>
      <c r="AE287" s="97" t="e">
        <f>+AD287/N287*100</f>
        <v>#DIV/0!</v>
      </c>
      <c r="AF287" s="98" t="e">
        <f t="shared" si="38"/>
        <v>#DIV/0!</v>
      </c>
      <c r="AG287" s="6"/>
      <c r="AH287" s="6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</row>
    <row r="288" spans="1:59" ht="19.5" hidden="1" customHeight="1" thickBot="1" x14ac:dyDescent="0.3">
      <c r="A288" s="1"/>
      <c r="B288" s="136"/>
      <c r="C288" s="137"/>
      <c r="D288" s="120"/>
      <c r="E288" s="121"/>
      <c r="F288" s="121"/>
      <c r="G288" s="121"/>
      <c r="H288" s="121"/>
      <c r="I288" s="121"/>
      <c r="J288" s="121"/>
      <c r="K288" s="121"/>
      <c r="L288" s="121"/>
      <c r="M288" s="121" t="s">
        <v>33</v>
      </c>
      <c r="N288" s="138"/>
      <c r="O288" s="139"/>
      <c r="P288" s="139"/>
      <c r="Q288" s="140" t="e">
        <f t="shared" si="40"/>
        <v>#DIV/0!</v>
      </c>
      <c r="R288" s="140" t="e">
        <f t="shared" si="39"/>
        <v>#DIV/0!</v>
      </c>
      <c r="S288" s="138"/>
      <c r="T288" s="88" t="e">
        <f t="shared" si="47"/>
        <v>#DIV/0!</v>
      </c>
      <c r="U288" s="163"/>
      <c r="V288" s="168"/>
      <c r="W288" s="315" t="s">
        <v>31</v>
      </c>
      <c r="X288" s="143" t="s">
        <v>26</v>
      </c>
      <c r="Y288" s="144"/>
      <c r="Z288" s="145"/>
      <c r="AA288" s="6"/>
      <c r="AB288" s="6"/>
      <c r="AC288" s="6"/>
      <c r="AD288" s="78">
        <f>+N288/12</f>
        <v>0</v>
      </c>
      <c r="AE288" s="97" t="e">
        <f>+AD288/N288*100</f>
        <v>#DIV/0!</v>
      </c>
      <c r="AF288" s="98" t="e">
        <f t="shared" si="38"/>
        <v>#DIV/0!</v>
      </c>
      <c r="AG288" s="6"/>
      <c r="AH288" s="6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</row>
    <row r="289" spans="1:59" ht="19.5" hidden="1" customHeight="1" thickBot="1" x14ac:dyDescent="0.25">
      <c r="A289" s="1"/>
      <c r="B289" s="136"/>
      <c r="C289" s="146"/>
      <c r="D289" s="120"/>
      <c r="E289" s="121"/>
      <c r="F289" s="121"/>
      <c r="G289" s="121"/>
      <c r="H289" s="121"/>
      <c r="I289" s="121"/>
      <c r="J289" s="121"/>
      <c r="K289" s="121"/>
      <c r="L289" s="121"/>
      <c r="M289" s="121" t="s">
        <v>34</v>
      </c>
      <c r="N289" s="138"/>
      <c r="O289" s="139"/>
      <c r="P289" s="139"/>
      <c r="Q289" s="140" t="e">
        <f t="shared" si="40"/>
        <v>#DIV/0!</v>
      </c>
      <c r="R289" s="140" t="e">
        <f t="shared" si="39"/>
        <v>#DIV/0!</v>
      </c>
      <c r="S289" s="138"/>
      <c r="T289" s="115" t="e">
        <f t="shared" si="47"/>
        <v>#DIV/0!</v>
      </c>
      <c r="U289" s="163"/>
      <c r="V289" s="168"/>
      <c r="W289" s="315" t="s">
        <v>31</v>
      </c>
      <c r="X289" s="143" t="s">
        <v>35</v>
      </c>
      <c r="Y289" s="144"/>
      <c r="Z289" s="145"/>
      <c r="AA289" s="6"/>
      <c r="AB289" s="6"/>
      <c r="AC289" s="6"/>
      <c r="AD289" s="78">
        <f>+N289/12</f>
        <v>0</v>
      </c>
      <c r="AE289" s="97" t="e">
        <f>+AD289/N289*100</f>
        <v>#DIV/0!</v>
      </c>
      <c r="AF289" s="98" t="e">
        <f t="shared" si="38"/>
        <v>#DIV/0!</v>
      </c>
      <c r="AG289" s="6"/>
      <c r="AH289" s="6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 spans="1:59" ht="3" customHeight="1" thickBot="1" x14ac:dyDescent="0.3">
      <c r="A290" s="1"/>
      <c r="B290" s="136"/>
      <c r="C290" s="146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38"/>
      <c r="O290" s="139"/>
      <c r="P290" s="139"/>
      <c r="Q290" s="140"/>
      <c r="R290" s="140"/>
      <c r="S290" s="138"/>
      <c r="T290" s="300"/>
      <c r="U290" s="163"/>
      <c r="V290" s="168"/>
      <c r="W290" s="315"/>
      <c r="X290" s="147"/>
      <c r="Y290" s="144"/>
      <c r="Z290" s="145"/>
      <c r="AA290" s="6"/>
      <c r="AB290" s="6"/>
      <c r="AC290" s="6"/>
      <c r="AD290" s="78">
        <f>+N290/12</f>
        <v>0</v>
      </c>
      <c r="AE290" s="97" t="e">
        <f>+AD290/N290*100</f>
        <v>#DIV/0!</v>
      </c>
      <c r="AF290" s="98" t="e">
        <f t="shared" si="38"/>
        <v>#DIV/0!</v>
      </c>
      <c r="AG290" s="6"/>
      <c r="AH290" s="6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 spans="1:59" ht="19.5" customHeight="1" thickBot="1" x14ac:dyDescent="0.3">
      <c r="A291" s="80"/>
      <c r="B291" s="99">
        <v>2</v>
      </c>
      <c r="C291" s="148"/>
      <c r="D291" s="149"/>
      <c r="E291" s="101"/>
      <c r="F291" s="101"/>
      <c r="G291" s="102" t="s">
        <v>37</v>
      </c>
      <c r="H291" s="84"/>
      <c r="I291" s="84"/>
      <c r="J291" s="84"/>
      <c r="K291" s="84"/>
      <c r="L291" s="84"/>
      <c r="M291" s="85"/>
      <c r="N291" s="86">
        <f>+N292</f>
        <v>166000000</v>
      </c>
      <c r="O291" s="87"/>
      <c r="P291" s="87"/>
      <c r="Q291" s="90">
        <f t="shared" si="40"/>
        <v>83.333333333333343</v>
      </c>
      <c r="R291" s="90">
        <f t="shared" si="39"/>
        <v>83.333333333333343</v>
      </c>
      <c r="S291" s="86">
        <f>+S292</f>
        <v>76184800</v>
      </c>
      <c r="T291" s="89">
        <f>+T292</f>
        <v>45.894457831325305</v>
      </c>
      <c r="U291" s="90">
        <f t="shared" ref="U291:U301" si="65">+S291/N291*100</f>
        <v>45.894457831325305</v>
      </c>
      <c r="V291" s="91">
        <f>+N291-S291</f>
        <v>89815200</v>
      </c>
      <c r="W291" s="316"/>
      <c r="X291" s="151"/>
      <c r="Y291" s="106"/>
      <c r="Z291" s="95"/>
      <c r="AA291" s="96"/>
      <c r="AB291" s="96"/>
      <c r="AC291" s="96"/>
      <c r="AD291" s="78">
        <f>+N291/12</f>
        <v>13833333.333333334</v>
      </c>
      <c r="AE291" s="97">
        <f>+AD291/N291*100</f>
        <v>8.3333333333333339</v>
      </c>
      <c r="AF291" s="98">
        <f t="shared" si="38"/>
        <v>83.333333333333343</v>
      </c>
      <c r="AG291" s="96"/>
      <c r="AH291" s="96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</row>
    <row r="292" spans="1:59" ht="19.5" customHeight="1" x14ac:dyDescent="0.25">
      <c r="A292" s="80"/>
      <c r="B292" s="118"/>
      <c r="C292" s="152"/>
      <c r="D292" s="153"/>
      <c r="E292" s="154"/>
      <c r="F292" s="154"/>
      <c r="G292" s="155"/>
      <c r="H292" s="156" t="s">
        <v>46</v>
      </c>
      <c r="I292" s="157"/>
      <c r="J292" s="157"/>
      <c r="K292" s="157"/>
      <c r="L292" s="157"/>
      <c r="M292" s="158"/>
      <c r="N292" s="122">
        <f>+N293+N297</f>
        <v>166000000</v>
      </c>
      <c r="O292" s="130"/>
      <c r="P292" s="130"/>
      <c r="Q292" s="131">
        <f t="shared" si="40"/>
        <v>83.333333333333343</v>
      </c>
      <c r="R292" s="131">
        <f t="shared" si="39"/>
        <v>83.333333333333343</v>
      </c>
      <c r="S292" s="122">
        <f>+S293+S297</f>
        <v>76184800</v>
      </c>
      <c r="T292" s="184">
        <f t="shared" ref="T292:T306" si="66">+S292/N292*100</f>
        <v>45.894457831325305</v>
      </c>
      <c r="U292" s="131">
        <f t="shared" si="65"/>
        <v>45.894457831325305</v>
      </c>
      <c r="V292" s="122">
        <f>+V293</f>
        <v>2632000</v>
      </c>
      <c r="W292" s="306"/>
      <c r="X292" s="134"/>
      <c r="Y292" s="135"/>
      <c r="Z292" s="117"/>
      <c r="AA292" s="96"/>
      <c r="AB292" s="96"/>
      <c r="AC292" s="96"/>
      <c r="AD292" s="78">
        <f>+N292/12</f>
        <v>13833333.333333334</v>
      </c>
      <c r="AE292" s="97">
        <f>+AD292/N292*100</f>
        <v>8.3333333333333339</v>
      </c>
      <c r="AF292" s="98">
        <f t="shared" si="38"/>
        <v>83.333333333333343</v>
      </c>
      <c r="AG292" s="96"/>
      <c r="AH292" s="96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</row>
    <row r="293" spans="1:59" ht="19.5" customHeight="1" x14ac:dyDescent="0.25">
      <c r="A293" s="80"/>
      <c r="B293" s="118"/>
      <c r="C293" s="152"/>
      <c r="D293" s="153"/>
      <c r="E293" s="154"/>
      <c r="F293" s="154"/>
      <c r="G293" s="155"/>
      <c r="H293" s="155"/>
      <c r="I293" s="162" t="s">
        <v>47</v>
      </c>
      <c r="J293" s="157"/>
      <c r="K293" s="157"/>
      <c r="L293" s="157"/>
      <c r="M293" s="158"/>
      <c r="N293" s="138">
        <f>N294</f>
        <v>3400000</v>
      </c>
      <c r="O293" s="130"/>
      <c r="P293" s="130"/>
      <c r="Q293" s="163">
        <f t="shared" si="40"/>
        <v>83.333333333333314</v>
      </c>
      <c r="R293" s="163">
        <f t="shared" si="39"/>
        <v>83.333333333333314</v>
      </c>
      <c r="S293" s="138">
        <f>S294</f>
        <v>768000</v>
      </c>
      <c r="T293" s="179">
        <f t="shared" si="66"/>
        <v>22.588235294117649</v>
      </c>
      <c r="U293" s="163">
        <f t="shared" si="65"/>
        <v>22.588235294117649</v>
      </c>
      <c r="V293" s="138">
        <f>V294</f>
        <v>2632000</v>
      </c>
      <c r="W293" s="306"/>
      <c r="X293" s="134"/>
      <c r="Y293" s="135"/>
      <c r="Z293" s="129"/>
      <c r="AA293" s="96"/>
      <c r="AB293" s="96"/>
      <c r="AC293" s="96"/>
      <c r="AD293" s="78">
        <f>+N293/12</f>
        <v>283333.33333333331</v>
      </c>
      <c r="AE293" s="97">
        <f>+AD293/N293*100</f>
        <v>8.3333333333333321</v>
      </c>
      <c r="AF293" s="98">
        <f t="shared" si="38"/>
        <v>83.333333333333314</v>
      </c>
      <c r="AG293" s="96"/>
      <c r="AH293" s="96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</row>
    <row r="294" spans="1:59" ht="19.5" customHeight="1" x14ac:dyDescent="0.25">
      <c r="A294" s="80"/>
      <c r="B294" s="118"/>
      <c r="C294" s="152"/>
      <c r="D294" s="153"/>
      <c r="E294" s="154"/>
      <c r="F294" s="154"/>
      <c r="G294" s="155"/>
      <c r="H294" s="155"/>
      <c r="I294" s="121"/>
      <c r="J294" s="162" t="s">
        <v>48</v>
      </c>
      <c r="K294" s="157"/>
      <c r="L294" s="157"/>
      <c r="M294" s="158"/>
      <c r="N294" s="138">
        <f>SUM(N295:N296)</f>
        <v>3400000</v>
      </c>
      <c r="O294" s="130"/>
      <c r="P294" s="130"/>
      <c r="Q294" s="163">
        <f t="shared" si="40"/>
        <v>83.333333333333314</v>
      </c>
      <c r="R294" s="163">
        <f t="shared" si="39"/>
        <v>83.333333333333314</v>
      </c>
      <c r="S294" s="138">
        <f>SUM(S295:S296)</f>
        <v>768000</v>
      </c>
      <c r="T294" s="179">
        <f t="shared" si="66"/>
        <v>22.588235294117649</v>
      </c>
      <c r="U294" s="163">
        <f t="shared" si="65"/>
        <v>22.588235294117649</v>
      </c>
      <c r="V294" s="138">
        <f>SUM(V295:V296)</f>
        <v>2632000</v>
      </c>
      <c r="W294" s="306"/>
      <c r="X294" s="134"/>
      <c r="Y294" s="135"/>
      <c r="Z294" s="129"/>
      <c r="AA294" s="96"/>
      <c r="AB294" s="96"/>
      <c r="AC294" s="96"/>
      <c r="AD294" s="78">
        <f>+N294/12</f>
        <v>283333.33333333331</v>
      </c>
      <c r="AE294" s="97">
        <f>+AD294/N294*100</f>
        <v>8.3333333333333321</v>
      </c>
      <c r="AF294" s="98">
        <f t="shared" si="38"/>
        <v>83.333333333333314</v>
      </c>
      <c r="AG294" s="96"/>
      <c r="AH294" s="96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</row>
    <row r="295" spans="1:59" ht="41.45" customHeight="1" x14ac:dyDescent="0.25">
      <c r="A295" s="80"/>
      <c r="B295" s="118"/>
      <c r="C295" s="152"/>
      <c r="D295" s="153"/>
      <c r="E295" s="154"/>
      <c r="F295" s="154"/>
      <c r="G295" s="155"/>
      <c r="H295" s="155"/>
      <c r="I295" s="121"/>
      <c r="J295" s="120"/>
      <c r="K295" s="162" t="s">
        <v>54</v>
      </c>
      <c r="L295" s="157"/>
      <c r="M295" s="158"/>
      <c r="N295" s="138">
        <v>520000</v>
      </c>
      <c r="O295" s="130"/>
      <c r="P295" s="130"/>
      <c r="Q295" s="163">
        <f t="shared" si="40"/>
        <v>83.333333333333343</v>
      </c>
      <c r="R295" s="163">
        <f t="shared" si="39"/>
        <v>83.333333333333343</v>
      </c>
      <c r="S295" s="141">
        <v>0</v>
      </c>
      <c r="T295" s="179">
        <f t="shared" si="66"/>
        <v>0</v>
      </c>
      <c r="U295" s="163">
        <f t="shared" si="65"/>
        <v>0</v>
      </c>
      <c r="V295" s="168">
        <f>+N295-S295</f>
        <v>520000</v>
      </c>
      <c r="W295" s="306"/>
      <c r="X295" s="134"/>
      <c r="Y295" s="173" t="s">
        <v>179</v>
      </c>
      <c r="Z295" s="129" t="s">
        <v>62</v>
      </c>
      <c r="AA295" s="96"/>
      <c r="AB295" s="96"/>
      <c r="AC295" s="96"/>
      <c r="AD295" s="78">
        <f>+N295/12</f>
        <v>43333.333333333336</v>
      </c>
      <c r="AE295" s="97">
        <f>+AD295/N295*100</f>
        <v>8.3333333333333339</v>
      </c>
      <c r="AF295" s="98">
        <f t="shared" ref="AF295:AF368" si="67">+AE295*10</f>
        <v>83.333333333333343</v>
      </c>
      <c r="AG295" s="96"/>
      <c r="AH295" s="96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</row>
    <row r="296" spans="1:59" ht="41.45" customHeight="1" x14ac:dyDescent="0.25">
      <c r="A296" s="80"/>
      <c r="B296" s="118"/>
      <c r="C296" s="152"/>
      <c r="D296" s="153"/>
      <c r="E296" s="154"/>
      <c r="F296" s="154"/>
      <c r="G296" s="155"/>
      <c r="H296" s="155"/>
      <c r="I296" s="155"/>
      <c r="J296" s="120"/>
      <c r="K296" s="162" t="s">
        <v>57</v>
      </c>
      <c r="L296" s="157"/>
      <c r="M296" s="158"/>
      <c r="N296" s="167">
        <v>2880000</v>
      </c>
      <c r="O296" s="130"/>
      <c r="P296" s="130"/>
      <c r="Q296" s="163">
        <f t="shared" si="40"/>
        <v>83.333333333333314</v>
      </c>
      <c r="R296" s="163">
        <f t="shared" si="39"/>
        <v>83.333333333333314</v>
      </c>
      <c r="S296" s="141">
        <v>768000</v>
      </c>
      <c r="T296" s="179">
        <f t="shared" si="66"/>
        <v>26.666666666666668</v>
      </c>
      <c r="U296" s="163">
        <f t="shared" si="65"/>
        <v>26.666666666666668</v>
      </c>
      <c r="V296" s="168">
        <f>+N296-S296</f>
        <v>2112000</v>
      </c>
      <c r="W296" s="306"/>
      <c r="X296" s="134"/>
      <c r="Y296" s="173"/>
      <c r="Z296" s="129"/>
      <c r="AA296" s="96"/>
      <c r="AB296" s="96"/>
      <c r="AC296" s="96"/>
      <c r="AD296" s="78">
        <f>+N296/12</f>
        <v>240000</v>
      </c>
      <c r="AE296" s="97">
        <f>+AD296/N296*100</f>
        <v>8.3333333333333321</v>
      </c>
      <c r="AF296" s="98">
        <f t="shared" si="67"/>
        <v>83.333333333333314</v>
      </c>
      <c r="AG296" s="96"/>
      <c r="AH296" s="96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</row>
    <row r="297" spans="1:59" ht="19.5" customHeight="1" x14ac:dyDescent="0.25">
      <c r="A297" s="1"/>
      <c r="B297" s="174"/>
      <c r="C297" s="175"/>
      <c r="D297" s="176"/>
      <c r="E297" s="177"/>
      <c r="F297" s="177"/>
      <c r="G297" s="177"/>
      <c r="H297" s="182"/>
      <c r="I297" s="162" t="s">
        <v>68</v>
      </c>
      <c r="J297" s="199"/>
      <c r="K297" s="199"/>
      <c r="L297" s="199"/>
      <c r="M297" s="199"/>
      <c r="N297" s="138">
        <f>SUM(N298)</f>
        <v>162600000</v>
      </c>
      <c r="O297" s="139"/>
      <c r="P297" s="139"/>
      <c r="Q297" s="140">
        <f t="shared" si="40"/>
        <v>83.333333333333314</v>
      </c>
      <c r="R297" s="140">
        <f t="shared" si="39"/>
        <v>83.333333333333314</v>
      </c>
      <c r="S297" s="138">
        <f>SUM(S298)</f>
        <v>75416800</v>
      </c>
      <c r="T297" s="179">
        <f t="shared" ref="T297:T298" si="68">20/28*100</f>
        <v>71.428571428571431</v>
      </c>
      <c r="U297" s="163">
        <f t="shared" si="65"/>
        <v>46.381795817958178</v>
      </c>
      <c r="V297" s="138">
        <f>SUM(V298)</f>
        <v>87183200</v>
      </c>
      <c r="W297" s="307"/>
      <c r="X297" s="181"/>
      <c r="Y297" s="166" t="s">
        <v>167</v>
      </c>
      <c r="Z297" s="170" t="s">
        <v>80</v>
      </c>
      <c r="AA297" s="6"/>
      <c r="AB297" s="6"/>
      <c r="AC297" s="6"/>
      <c r="AD297" s="78">
        <f>+N297/12</f>
        <v>13550000</v>
      </c>
      <c r="AE297" s="97">
        <f>+AD297/N297*100</f>
        <v>8.3333333333333321</v>
      </c>
      <c r="AF297" s="98">
        <f t="shared" si="67"/>
        <v>83.333333333333314</v>
      </c>
      <c r="AG297" s="6"/>
      <c r="AH297" s="6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 spans="1:59" ht="19.5" customHeight="1" x14ac:dyDescent="0.25">
      <c r="A298" s="1"/>
      <c r="B298" s="174"/>
      <c r="C298" s="175"/>
      <c r="D298" s="176"/>
      <c r="E298" s="177"/>
      <c r="F298" s="177"/>
      <c r="G298" s="177"/>
      <c r="H298" s="182"/>
      <c r="I298" s="198"/>
      <c r="J298" s="162" t="s">
        <v>69</v>
      </c>
      <c r="K298" s="157"/>
      <c r="L298" s="157"/>
      <c r="M298" s="157"/>
      <c r="N298" s="138">
        <f>SUM(N299)</f>
        <v>162600000</v>
      </c>
      <c r="O298" s="139"/>
      <c r="P298" s="139"/>
      <c r="Q298" s="140">
        <f t="shared" si="40"/>
        <v>83.333333333333314</v>
      </c>
      <c r="R298" s="140">
        <f t="shared" si="39"/>
        <v>83.333333333333314</v>
      </c>
      <c r="S298" s="138">
        <f>SUM(S299)</f>
        <v>75416800</v>
      </c>
      <c r="T298" s="179">
        <f t="shared" si="68"/>
        <v>71.428571428571431</v>
      </c>
      <c r="U298" s="163">
        <f t="shared" si="65"/>
        <v>46.381795817958178</v>
      </c>
      <c r="V298" s="138">
        <f>SUM(V299:X299)</f>
        <v>87183200</v>
      </c>
      <c r="W298" s="307"/>
      <c r="X298" s="181"/>
      <c r="Y298" s="166"/>
      <c r="Z298" s="170"/>
      <c r="AA298" s="6"/>
      <c r="AB298" s="6"/>
      <c r="AC298" s="6"/>
      <c r="AD298" s="78">
        <f>+N298/12</f>
        <v>13550000</v>
      </c>
      <c r="AE298" s="97">
        <f>+AD298/N298*100</f>
        <v>8.3333333333333321</v>
      </c>
      <c r="AF298" s="98">
        <f t="shared" si="67"/>
        <v>83.333333333333314</v>
      </c>
      <c r="AG298" s="6"/>
      <c r="AH298" s="6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 spans="1:59" ht="19.5" customHeight="1" thickBot="1" x14ac:dyDescent="0.3">
      <c r="A299" s="1"/>
      <c r="B299" s="200"/>
      <c r="C299" s="201"/>
      <c r="D299" s="202"/>
      <c r="E299" s="203"/>
      <c r="F299" s="203"/>
      <c r="G299" s="203"/>
      <c r="H299" s="244"/>
      <c r="I299" s="204"/>
      <c r="J299" s="205"/>
      <c r="K299" s="206" t="s">
        <v>70</v>
      </c>
      <c r="L299" s="207"/>
      <c r="M299" s="207"/>
      <c r="N299" s="209">
        <v>162600000</v>
      </c>
      <c r="O299" s="210"/>
      <c r="P299" s="210"/>
      <c r="Q299" s="212">
        <f t="shared" si="40"/>
        <v>83.333333333333314</v>
      </c>
      <c r="R299" s="212">
        <f t="shared" ref="R299:R373" si="69">AF299</f>
        <v>83.333333333333314</v>
      </c>
      <c r="S299" s="138">
        <v>75416800</v>
      </c>
      <c r="T299" s="179">
        <f>20/28*100</f>
        <v>71.428571428571431</v>
      </c>
      <c r="U299" s="163">
        <f t="shared" si="65"/>
        <v>46.381795817958178</v>
      </c>
      <c r="V299" s="168">
        <f t="shared" ref="V299:V306" si="70">+N299-S299</f>
        <v>87183200</v>
      </c>
      <c r="W299" s="308"/>
      <c r="X299" s="217"/>
      <c r="Y299" s="187"/>
      <c r="Z299" s="183"/>
      <c r="AA299" s="6"/>
      <c r="AB299" s="6"/>
      <c r="AC299" s="6"/>
      <c r="AD299" s="78">
        <f>+N299/12</f>
        <v>13550000</v>
      </c>
      <c r="AE299" s="97">
        <f>+AD299/N299*100</f>
        <v>8.3333333333333321</v>
      </c>
      <c r="AF299" s="98">
        <f t="shared" si="67"/>
        <v>83.333333333333314</v>
      </c>
      <c r="AG299" s="6"/>
      <c r="AH299" s="6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spans="1:59" ht="30.95" customHeight="1" thickBot="1" x14ac:dyDescent="0.3">
      <c r="A300" s="80"/>
      <c r="B300" s="99" t="s">
        <v>22</v>
      </c>
      <c r="C300" s="100"/>
      <c r="D300" s="101"/>
      <c r="E300" s="102" t="s">
        <v>180</v>
      </c>
      <c r="F300" s="84"/>
      <c r="G300" s="84"/>
      <c r="H300" s="84"/>
      <c r="I300" s="84"/>
      <c r="J300" s="84"/>
      <c r="K300" s="84"/>
      <c r="L300" s="84"/>
      <c r="M300" s="85"/>
      <c r="N300" s="86">
        <f>N301+N331</f>
        <v>657580000</v>
      </c>
      <c r="O300" s="103"/>
      <c r="P300" s="103"/>
      <c r="Q300" s="90">
        <f t="shared" si="40"/>
        <v>83.333333333333343</v>
      </c>
      <c r="R300" s="88">
        <f t="shared" si="69"/>
        <v>83.333333333333343</v>
      </c>
      <c r="S300" s="86">
        <f>S301+S331</f>
        <v>26951600</v>
      </c>
      <c r="T300" s="88">
        <f t="shared" si="66"/>
        <v>4.0986039721402721</v>
      </c>
      <c r="U300" s="114">
        <f t="shared" si="65"/>
        <v>4.0986039721402721</v>
      </c>
      <c r="V300" s="91">
        <f t="shared" si="70"/>
        <v>630628400</v>
      </c>
      <c r="W300" s="92" t="s">
        <v>21</v>
      </c>
      <c r="X300" s="93"/>
      <c r="Y300" s="106"/>
      <c r="Z300" s="95"/>
      <c r="AA300" s="96"/>
      <c r="AB300" s="96"/>
      <c r="AC300" s="96"/>
      <c r="AD300" s="78">
        <f>+N300/12</f>
        <v>54798333.333333336</v>
      </c>
      <c r="AE300" s="97">
        <f>+AD300/N300*100</f>
        <v>8.3333333333333339</v>
      </c>
      <c r="AF300" s="98">
        <f t="shared" si="67"/>
        <v>83.333333333333343</v>
      </c>
      <c r="AG300" s="96"/>
      <c r="AH300" s="96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</row>
    <row r="301" spans="1:59" ht="21" customHeight="1" x14ac:dyDescent="0.25">
      <c r="A301" s="80"/>
      <c r="B301" s="107" t="s">
        <v>24</v>
      </c>
      <c r="C301" s="108"/>
      <c r="D301" s="109"/>
      <c r="E301" s="109"/>
      <c r="F301" s="110" t="s">
        <v>181</v>
      </c>
      <c r="G301" s="111"/>
      <c r="H301" s="111"/>
      <c r="I301" s="111"/>
      <c r="J301" s="111"/>
      <c r="K301" s="111"/>
      <c r="L301" s="111"/>
      <c r="M301" s="112"/>
      <c r="N301" s="192">
        <f>N308+N326</f>
        <v>559840000</v>
      </c>
      <c r="O301" s="113"/>
      <c r="P301" s="113"/>
      <c r="Q301" s="114">
        <f t="shared" ref="Q301:Q373" si="71">AF301</f>
        <v>83.333333333333343</v>
      </c>
      <c r="R301" s="115">
        <f t="shared" si="69"/>
        <v>83.333333333333343</v>
      </c>
      <c r="S301" s="192">
        <f>S308+S326</f>
        <v>26951600</v>
      </c>
      <c r="T301" s="115">
        <f t="shared" si="66"/>
        <v>4.8141611889111173</v>
      </c>
      <c r="U301" s="114">
        <f t="shared" si="65"/>
        <v>4.8141611889111173</v>
      </c>
      <c r="V301" s="270">
        <f t="shared" si="70"/>
        <v>532888400</v>
      </c>
      <c r="W301" s="271" t="s">
        <v>21</v>
      </c>
      <c r="X301" s="105" t="s">
        <v>182</v>
      </c>
      <c r="Y301" s="116"/>
      <c r="Z301" s="117"/>
      <c r="AA301" s="96"/>
      <c r="AB301" s="96"/>
      <c r="AC301" s="96"/>
      <c r="AD301" s="78">
        <f>+N301/12</f>
        <v>46653333.333333336</v>
      </c>
      <c r="AE301" s="97">
        <f>+AD301/N301*100</f>
        <v>8.3333333333333339</v>
      </c>
      <c r="AF301" s="98">
        <f t="shared" si="67"/>
        <v>83.333333333333343</v>
      </c>
      <c r="AG301" s="96"/>
      <c r="AH301" s="96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</row>
    <row r="302" spans="1:59" ht="19.5" hidden="1" customHeight="1" x14ac:dyDescent="0.25">
      <c r="A302" s="80"/>
      <c r="B302" s="118"/>
      <c r="C302" s="119"/>
      <c r="D302" s="120"/>
      <c r="E302" s="121"/>
      <c r="F302" s="121"/>
      <c r="G302" s="121"/>
      <c r="H302" s="121"/>
      <c r="I302" s="121"/>
      <c r="J302" s="121"/>
      <c r="K302" s="121"/>
      <c r="L302" s="121"/>
      <c r="M302" s="121" t="s">
        <v>27</v>
      </c>
      <c r="N302" s="122"/>
      <c r="O302" s="123"/>
      <c r="P302" s="123"/>
      <c r="Q302" s="124" t="e">
        <f t="shared" si="71"/>
        <v>#DIV/0!</v>
      </c>
      <c r="R302" s="124" t="e">
        <f t="shared" si="69"/>
        <v>#DIV/0!</v>
      </c>
      <c r="S302" s="122"/>
      <c r="T302" s="124" t="e">
        <f t="shared" si="66"/>
        <v>#DIV/0!</v>
      </c>
      <c r="U302" s="124"/>
      <c r="V302" s="272">
        <f t="shared" si="70"/>
        <v>0</v>
      </c>
      <c r="W302" s="314"/>
      <c r="X302" s="127"/>
      <c r="Y302" s="128"/>
      <c r="Z302" s="129"/>
      <c r="AA302" s="96"/>
      <c r="AB302" s="96"/>
      <c r="AC302" s="96"/>
      <c r="AD302" s="78">
        <f>+N302/12</f>
        <v>0</v>
      </c>
      <c r="AE302" s="97" t="e">
        <f>+AD302/N302*100</f>
        <v>#DIV/0!</v>
      </c>
      <c r="AF302" s="98" t="e">
        <f t="shared" si="67"/>
        <v>#DIV/0!</v>
      </c>
      <c r="AG302" s="96"/>
      <c r="AH302" s="96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</row>
    <row r="303" spans="1:59" ht="19.5" hidden="1" customHeight="1" thickBot="1" x14ac:dyDescent="0.25">
      <c r="A303" s="80"/>
      <c r="B303" s="118">
        <v>1</v>
      </c>
      <c r="C303" s="119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 t="s">
        <v>28</v>
      </c>
      <c r="N303" s="122"/>
      <c r="O303" s="130"/>
      <c r="P303" s="130"/>
      <c r="Q303" s="131" t="e">
        <f t="shared" si="71"/>
        <v>#DIV/0!</v>
      </c>
      <c r="R303" s="131" t="e">
        <f t="shared" si="69"/>
        <v>#DIV/0!</v>
      </c>
      <c r="S303" s="122"/>
      <c r="T303" s="124" t="e">
        <f t="shared" si="66"/>
        <v>#DIV/0!</v>
      </c>
      <c r="U303" s="131"/>
      <c r="V303" s="272">
        <f t="shared" si="70"/>
        <v>0</v>
      </c>
      <c r="W303" s="306"/>
      <c r="X303" s="134" t="s">
        <v>29</v>
      </c>
      <c r="Y303" s="135"/>
      <c r="Z303" s="129"/>
      <c r="AA303" s="96"/>
      <c r="AB303" s="96"/>
      <c r="AC303" s="96"/>
      <c r="AD303" s="78">
        <f>+N303/12</f>
        <v>0</v>
      </c>
      <c r="AE303" s="97" t="e">
        <f>+AD303/N303*100</f>
        <v>#DIV/0!</v>
      </c>
      <c r="AF303" s="98" t="e">
        <f t="shared" si="67"/>
        <v>#DIV/0!</v>
      </c>
      <c r="AG303" s="96"/>
      <c r="AH303" s="96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</row>
    <row r="304" spans="1:59" ht="19.5" hidden="1" customHeight="1" thickBot="1" x14ac:dyDescent="0.25">
      <c r="A304" s="1"/>
      <c r="B304" s="136"/>
      <c r="C304" s="137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 t="s">
        <v>30</v>
      </c>
      <c r="N304" s="138"/>
      <c r="O304" s="139"/>
      <c r="P304" s="139"/>
      <c r="Q304" s="140" t="e">
        <f t="shared" si="71"/>
        <v>#DIV/0!</v>
      </c>
      <c r="R304" s="140" t="e">
        <f t="shared" si="69"/>
        <v>#DIV/0!</v>
      </c>
      <c r="S304" s="138"/>
      <c r="T304" s="124" t="e">
        <f t="shared" si="66"/>
        <v>#DIV/0!</v>
      </c>
      <c r="U304" s="163"/>
      <c r="V304" s="272">
        <f t="shared" si="70"/>
        <v>0</v>
      </c>
      <c r="W304" s="315" t="s">
        <v>31</v>
      </c>
      <c r="X304" s="143" t="s">
        <v>32</v>
      </c>
      <c r="Y304" s="144"/>
      <c r="Z304" s="145"/>
      <c r="AA304" s="6"/>
      <c r="AB304" s="6"/>
      <c r="AC304" s="6"/>
      <c r="AD304" s="78">
        <f>+N304/12</f>
        <v>0</v>
      </c>
      <c r="AE304" s="97" t="e">
        <f>+AD304/N304*100</f>
        <v>#DIV/0!</v>
      </c>
      <c r="AF304" s="98" t="e">
        <f t="shared" si="67"/>
        <v>#DIV/0!</v>
      </c>
      <c r="AG304" s="6"/>
      <c r="AH304" s="6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</row>
    <row r="305" spans="1:59" ht="19.5" hidden="1" customHeight="1" thickBot="1" x14ac:dyDescent="0.25">
      <c r="A305" s="1"/>
      <c r="B305" s="136"/>
      <c r="C305" s="137"/>
      <c r="D305" s="120"/>
      <c r="E305" s="121"/>
      <c r="F305" s="121"/>
      <c r="G305" s="121"/>
      <c r="H305" s="121"/>
      <c r="I305" s="121"/>
      <c r="J305" s="121"/>
      <c r="K305" s="121"/>
      <c r="L305" s="121"/>
      <c r="M305" s="121" t="s">
        <v>33</v>
      </c>
      <c r="N305" s="138"/>
      <c r="O305" s="139"/>
      <c r="P305" s="139"/>
      <c r="Q305" s="140" t="e">
        <f t="shared" si="71"/>
        <v>#DIV/0!</v>
      </c>
      <c r="R305" s="140" t="e">
        <f t="shared" si="69"/>
        <v>#DIV/0!</v>
      </c>
      <c r="S305" s="138"/>
      <c r="T305" s="124" t="e">
        <f t="shared" si="66"/>
        <v>#DIV/0!</v>
      </c>
      <c r="U305" s="163"/>
      <c r="V305" s="272">
        <f t="shared" si="70"/>
        <v>0</v>
      </c>
      <c r="W305" s="315" t="s">
        <v>31</v>
      </c>
      <c r="X305" s="143" t="s">
        <v>26</v>
      </c>
      <c r="Y305" s="144"/>
      <c r="Z305" s="145"/>
      <c r="AA305" s="6"/>
      <c r="AB305" s="6"/>
      <c r="AC305" s="6"/>
      <c r="AD305" s="78">
        <f>+N305/12</f>
        <v>0</v>
      </c>
      <c r="AE305" s="97" t="e">
        <f>+AD305/N305*100</f>
        <v>#DIV/0!</v>
      </c>
      <c r="AF305" s="98" t="e">
        <f t="shared" si="67"/>
        <v>#DIV/0!</v>
      </c>
      <c r="AG305" s="6"/>
      <c r="AH305" s="6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</row>
    <row r="306" spans="1:59" ht="19.5" hidden="1" customHeight="1" thickBot="1" x14ac:dyDescent="0.25">
      <c r="A306" s="1"/>
      <c r="B306" s="136"/>
      <c r="C306" s="146"/>
      <c r="D306" s="120"/>
      <c r="E306" s="121"/>
      <c r="F306" s="121"/>
      <c r="G306" s="121"/>
      <c r="H306" s="121"/>
      <c r="I306" s="121"/>
      <c r="J306" s="121"/>
      <c r="K306" s="121"/>
      <c r="L306" s="121"/>
      <c r="M306" s="121" t="s">
        <v>34</v>
      </c>
      <c r="N306" s="138"/>
      <c r="O306" s="139"/>
      <c r="P306" s="139"/>
      <c r="Q306" s="140" t="e">
        <f t="shared" si="71"/>
        <v>#DIV/0!</v>
      </c>
      <c r="R306" s="140" t="e">
        <f t="shared" si="69"/>
        <v>#DIV/0!</v>
      </c>
      <c r="S306" s="138"/>
      <c r="T306" s="124" t="e">
        <f t="shared" si="66"/>
        <v>#DIV/0!</v>
      </c>
      <c r="U306" s="163"/>
      <c r="V306" s="272">
        <f t="shared" si="70"/>
        <v>0</v>
      </c>
      <c r="W306" s="315" t="s">
        <v>31</v>
      </c>
      <c r="X306" s="143" t="s">
        <v>35</v>
      </c>
      <c r="Y306" s="144"/>
      <c r="Z306" s="145"/>
      <c r="AA306" s="6"/>
      <c r="AB306" s="6"/>
      <c r="AC306" s="6"/>
      <c r="AD306" s="78">
        <f>+N306/12</f>
        <v>0</v>
      </c>
      <c r="AE306" s="97" t="e">
        <f>+AD306/N306*100</f>
        <v>#DIV/0!</v>
      </c>
      <c r="AF306" s="98" t="e">
        <f t="shared" si="67"/>
        <v>#DIV/0!</v>
      </c>
      <c r="AG306" s="6"/>
      <c r="AH306" s="6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</row>
    <row r="307" spans="1:59" ht="3" customHeight="1" thickBot="1" x14ac:dyDescent="0.3">
      <c r="A307" s="1"/>
      <c r="B307" s="136"/>
      <c r="C307" s="146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38"/>
      <c r="O307" s="139"/>
      <c r="P307" s="139"/>
      <c r="Q307" s="140"/>
      <c r="R307" s="140"/>
      <c r="S307" s="138"/>
      <c r="T307" s="124"/>
      <c r="U307" s="163"/>
      <c r="V307" s="272"/>
      <c r="W307" s="315"/>
      <c r="X307" s="147"/>
      <c r="Y307" s="144"/>
      <c r="Z307" s="145"/>
      <c r="AA307" s="6"/>
      <c r="AB307" s="6"/>
      <c r="AC307" s="6"/>
      <c r="AD307" s="78">
        <f>+N307/12</f>
        <v>0</v>
      </c>
      <c r="AE307" s="97" t="e">
        <f>+AD307/N307*100</f>
        <v>#DIV/0!</v>
      </c>
      <c r="AF307" s="98" t="e">
        <f t="shared" si="67"/>
        <v>#DIV/0!</v>
      </c>
      <c r="AG307" s="6"/>
      <c r="AH307" s="6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</row>
    <row r="308" spans="1:59" ht="19.5" customHeight="1" thickBot="1" x14ac:dyDescent="0.3">
      <c r="A308" s="80"/>
      <c r="B308" s="99">
        <v>2</v>
      </c>
      <c r="C308" s="148"/>
      <c r="D308" s="149"/>
      <c r="E308" s="101"/>
      <c r="F308" s="101"/>
      <c r="G308" s="102" t="s">
        <v>37</v>
      </c>
      <c r="H308" s="84"/>
      <c r="I308" s="84"/>
      <c r="J308" s="84"/>
      <c r="K308" s="84"/>
      <c r="L308" s="84"/>
      <c r="M308" s="85"/>
      <c r="N308" s="86">
        <f>+N309+N314</f>
        <v>476390000</v>
      </c>
      <c r="O308" s="87"/>
      <c r="P308" s="87"/>
      <c r="Q308" s="90">
        <f t="shared" si="71"/>
        <v>83.333333333333314</v>
      </c>
      <c r="R308" s="90">
        <f t="shared" si="69"/>
        <v>83.333333333333314</v>
      </c>
      <c r="S308" s="86">
        <f>+S314</f>
        <v>26951600</v>
      </c>
      <c r="T308" s="88">
        <f t="shared" ref="T308:T357" si="72">+S308/N308*100</f>
        <v>5.657465521946305</v>
      </c>
      <c r="U308" s="90">
        <f t="shared" ref="U308:U352" si="73">+S308/N308*100</f>
        <v>5.657465521946305</v>
      </c>
      <c r="V308" s="91">
        <f>+N308-S308</f>
        <v>449438400</v>
      </c>
      <c r="W308" s="316"/>
      <c r="X308" s="151"/>
      <c r="Y308" s="106"/>
      <c r="Z308" s="95"/>
      <c r="AA308" s="96"/>
      <c r="AB308" s="96"/>
      <c r="AC308" s="96"/>
      <c r="AD308" s="78">
        <f>+N308/12</f>
        <v>39699166.666666664</v>
      </c>
      <c r="AE308" s="97">
        <f>+AD308/N308*100</f>
        <v>8.3333333333333321</v>
      </c>
      <c r="AF308" s="98">
        <f t="shared" si="67"/>
        <v>83.333333333333314</v>
      </c>
      <c r="AG308" s="96"/>
      <c r="AH308" s="96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</row>
    <row r="309" spans="1:59" ht="19.5" customHeight="1" x14ac:dyDescent="0.25">
      <c r="A309" s="80"/>
      <c r="B309" s="118"/>
      <c r="C309" s="152"/>
      <c r="D309" s="153"/>
      <c r="E309" s="154"/>
      <c r="F309" s="154"/>
      <c r="G309" s="155"/>
      <c r="H309" s="156" t="s">
        <v>38</v>
      </c>
      <c r="I309" s="157"/>
      <c r="J309" s="157"/>
      <c r="K309" s="157"/>
      <c r="L309" s="157"/>
      <c r="M309" s="158"/>
      <c r="N309" s="122">
        <f>+N310</f>
        <v>2550000</v>
      </c>
      <c r="O309" s="130"/>
      <c r="P309" s="130"/>
      <c r="Q309" s="131">
        <f t="shared" si="71"/>
        <v>83.333333333333314</v>
      </c>
      <c r="R309" s="131">
        <f t="shared" si="69"/>
        <v>83.333333333333314</v>
      </c>
      <c r="S309" s="122">
        <f>+S310</f>
        <v>0</v>
      </c>
      <c r="T309" s="184">
        <f t="shared" si="72"/>
        <v>0</v>
      </c>
      <c r="U309" s="131">
        <f t="shared" si="73"/>
        <v>0</v>
      </c>
      <c r="V309" s="122">
        <f>+V310</f>
        <v>351955000</v>
      </c>
      <c r="W309" s="306"/>
      <c r="X309" s="134"/>
      <c r="Y309" s="161"/>
      <c r="Z309" s="317"/>
      <c r="AA309" s="96"/>
      <c r="AB309" s="96"/>
      <c r="AC309" s="96"/>
      <c r="AD309" s="78">
        <f>+N309/12</f>
        <v>212500</v>
      </c>
      <c r="AE309" s="97">
        <f>+AD309/N309*100</f>
        <v>8.3333333333333321</v>
      </c>
      <c r="AF309" s="98">
        <f t="shared" si="67"/>
        <v>83.333333333333314</v>
      </c>
      <c r="AG309" s="96"/>
      <c r="AH309" s="96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</row>
    <row r="310" spans="1:59" ht="19.5" customHeight="1" x14ac:dyDescent="0.25">
      <c r="A310" s="80"/>
      <c r="B310" s="118"/>
      <c r="C310" s="152"/>
      <c r="D310" s="153"/>
      <c r="E310" s="154"/>
      <c r="F310" s="154"/>
      <c r="G310" s="155"/>
      <c r="H310" s="155"/>
      <c r="I310" s="162" t="s">
        <v>155</v>
      </c>
      <c r="J310" s="157"/>
      <c r="K310" s="157"/>
      <c r="L310" s="157"/>
      <c r="M310" s="158"/>
      <c r="N310" s="138">
        <f>N311</f>
        <v>2550000</v>
      </c>
      <c r="O310" s="130"/>
      <c r="P310" s="130"/>
      <c r="Q310" s="163">
        <f t="shared" si="71"/>
        <v>83.333333333333314</v>
      </c>
      <c r="R310" s="163">
        <f t="shared" si="69"/>
        <v>83.333333333333314</v>
      </c>
      <c r="S310" s="138">
        <f>S311</f>
        <v>0</v>
      </c>
      <c r="T310" s="179">
        <f t="shared" si="72"/>
        <v>0</v>
      </c>
      <c r="U310" s="163">
        <f t="shared" si="73"/>
        <v>0</v>
      </c>
      <c r="V310" s="138">
        <f>V311</f>
        <v>351955000</v>
      </c>
      <c r="W310" s="306"/>
      <c r="X310" s="134"/>
      <c r="Y310" s="135"/>
      <c r="Z310" s="305"/>
      <c r="AA310" s="96"/>
      <c r="AB310" s="96"/>
      <c r="AC310" s="96"/>
      <c r="AD310" s="78">
        <f>+N310/12</f>
        <v>212500</v>
      </c>
      <c r="AE310" s="97">
        <f>+AD310/N310*100</f>
        <v>8.3333333333333321</v>
      </c>
      <c r="AF310" s="98">
        <f t="shared" si="67"/>
        <v>83.333333333333314</v>
      </c>
      <c r="AG310" s="96"/>
      <c r="AH310" s="96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</row>
    <row r="311" spans="1:59" ht="19.5" customHeight="1" x14ac:dyDescent="0.25">
      <c r="A311" s="80"/>
      <c r="B311" s="118"/>
      <c r="C311" s="152"/>
      <c r="D311" s="153"/>
      <c r="E311" s="154"/>
      <c r="F311" s="154"/>
      <c r="G311" s="155"/>
      <c r="H311" s="155"/>
      <c r="I311" s="121"/>
      <c r="J311" s="162" t="s">
        <v>40</v>
      </c>
      <c r="K311" s="157"/>
      <c r="L311" s="157"/>
      <c r="M311" s="158"/>
      <c r="N311" s="138">
        <f>N312</f>
        <v>2550000</v>
      </c>
      <c r="O311" s="130"/>
      <c r="P311" s="130"/>
      <c r="Q311" s="163">
        <f t="shared" si="71"/>
        <v>83.333333333333314</v>
      </c>
      <c r="R311" s="163">
        <f t="shared" si="69"/>
        <v>83.333333333333314</v>
      </c>
      <c r="S311" s="138">
        <f>S312</f>
        <v>0</v>
      </c>
      <c r="T311" s="179">
        <f t="shared" si="72"/>
        <v>0</v>
      </c>
      <c r="U311" s="163">
        <f t="shared" si="73"/>
        <v>0</v>
      </c>
      <c r="V311" s="138">
        <f>SUM(V312:V314)</f>
        <v>351955000</v>
      </c>
      <c r="W311" s="306"/>
      <c r="X311" s="134"/>
      <c r="Y311" s="135"/>
      <c r="Z311" s="305"/>
      <c r="AA311" s="96"/>
      <c r="AB311" s="96"/>
      <c r="AC311" s="96"/>
      <c r="AD311" s="78">
        <f>+N311/12</f>
        <v>212500</v>
      </c>
      <c r="AE311" s="97">
        <f>+AD311/N311*100</f>
        <v>8.3333333333333321</v>
      </c>
      <c r="AF311" s="98">
        <f t="shared" si="67"/>
        <v>83.333333333333314</v>
      </c>
      <c r="AG311" s="96"/>
      <c r="AH311" s="96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</row>
    <row r="312" spans="1:59" ht="19.5" customHeight="1" x14ac:dyDescent="0.25">
      <c r="A312" s="80"/>
      <c r="B312" s="118"/>
      <c r="C312" s="152"/>
      <c r="D312" s="153"/>
      <c r="E312" s="154"/>
      <c r="F312" s="154"/>
      <c r="G312" s="155"/>
      <c r="H312" s="155"/>
      <c r="I312" s="121"/>
      <c r="J312" s="120"/>
      <c r="K312" s="162" t="s">
        <v>43</v>
      </c>
      <c r="L312" s="157"/>
      <c r="M312" s="158"/>
      <c r="N312" s="138">
        <f>N313</f>
        <v>2550000</v>
      </c>
      <c r="O312" s="130"/>
      <c r="P312" s="130"/>
      <c r="Q312" s="163">
        <f t="shared" si="71"/>
        <v>83.333333333333314</v>
      </c>
      <c r="R312" s="163">
        <f t="shared" si="69"/>
        <v>83.333333333333314</v>
      </c>
      <c r="S312" s="138">
        <f>S313</f>
        <v>0</v>
      </c>
      <c r="T312" s="179">
        <f t="shared" si="72"/>
        <v>0</v>
      </c>
      <c r="U312" s="163">
        <f t="shared" si="73"/>
        <v>0</v>
      </c>
      <c r="V312" s="168">
        <f>+N312-S312</f>
        <v>2550000</v>
      </c>
      <c r="W312" s="306"/>
      <c r="X312" s="134"/>
      <c r="Y312" s="135"/>
      <c r="Z312" s="305"/>
      <c r="AA312" s="96"/>
      <c r="AB312" s="96"/>
      <c r="AC312" s="96"/>
      <c r="AD312" s="78">
        <f>+N312/12</f>
        <v>212500</v>
      </c>
      <c r="AE312" s="97">
        <f>+AD312/N312*100</f>
        <v>8.3333333333333321</v>
      </c>
      <c r="AF312" s="98">
        <f t="shared" si="67"/>
        <v>83.333333333333314</v>
      </c>
      <c r="AG312" s="96"/>
      <c r="AH312" s="96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</row>
    <row r="313" spans="1:59" ht="19.5" customHeight="1" x14ac:dyDescent="0.25">
      <c r="A313" s="80"/>
      <c r="B313" s="118"/>
      <c r="C313" s="152"/>
      <c r="D313" s="153"/>
      <c r="E313" s="154"/>
      <c r="F313" s="154"/>
      <c r="G313" s="155"/>
      <c r="H313" s="155"/>
      <c r="I313" s="121"/>
      <c r="J313" s="120"/>
      <c r="K313" s="162" t="s">
        <v>183</v>
      </c>
      <c r="L313" s="157"/>
      <c r="M313" s="158"/>
      <c r="N313" s="138">
        <v>2550000</v>
      </c>
      <c r="O313" s="130"/>
      <c r="P313" s="130"/>
      <c r="Q313" s="163">
        <f t="shared" si="71"/>
        <v>83.333333333333314</v>
      </c>
      <c r="R313" s="163">
        <f t="shared" si="69"/>
        <v>83.333333333333314</v>
      </c>
      <c r="S313" s="138">
        <v>0</v>
      </c>
      <c r="T313" s="179">
        <f t="shared" si="72"/>
        <v>0</v>
      </c>
      <c r="U313" s="163">
        <f t="shared" si="73"/>
        <v>0</v>
      </c>
      <c r="V313" s="168">
        <f>+N313-S313</f>
        <v>2550000</v>
      </c>
      <c r="W313" s="306"/>
      <c r="X313" s="134"/>
      <c r="Y313" s="135"/>
      <c r="Z313" s="305"/>
      <c r="AA313" s="96"/>
      <c r="AB313" s="96"/>
      <c r="AC313" s="96"/>
      <c r="AD313" s="78">
        <f>+N313/12</f>
        <v>212500</v>
      </c>
      <c r="AE313" s="97">
        <f>+AD313/N313*100</f>
        <v>8.3333333333333321</v>
      </c>
      <c r="AF313" s="98">
        <f t="shared" si="67"/>
        <v>83.333333333333314</v>
      </c>
      <c r="AG313" s="96"/>
      <c r="AH313" s="96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</row>
    <row r="314" spans="1:59" ht="19.5" customHeight="1" x14ac:dyDescent="0.25">
      <c r="A314" s="80"/>
      <c r="B314" s="118"/>
      <c r="C314" s="152"/>
      <c r="D314" s="153"/>
      <c r="E314" s="154"/>
      <c r="F314" s="154"/>
      <c r="G314" s="155"/>
      <c r="H314" s="156" t="s">
        <v>46</v>
      </c>
      <c r="I314" s="157"/>
      <c r="J314" s="157"/>
      <c r="K314" s="157"/>
      <c r="L314" s="157"/>
      <c r="M314" s="158"/>
      <c r="N314" s="122">
        <f>+N315+N323</f>
        <v>473840000</v>
      </c>
      <c r="O314" s="130"/>
      <c r="P314" s="130"/>
      <c r="Q314" s="131">
        <f t="shared" si="71"/>
        <v>83.333333333333314</v>
      </c>
      <c r="R314" s="131">
        <f t="shared" si="69"/>
        <v>83.333333333333314</v>
      </c>
      <c r="S314" s="122">
        <f>+S315+S323</f>
        <v>26951600</v>
      </c>
      <c r="T314" s="184">
        <f t="shared" si="72"/>
        <v>5.6879115313185888</v>
      </c>
      <c r="U314" s="131">
        <f t="shared" si="73"/>
        <v>5.6879115313185888</v>
      </c>
      <c r="V314" s="122">
        <f>+V315</f>
        <v>346855000</v>
      </c>
      <c r="W314" s="306"/>
      <c r="X314" s="134"/>
      <c r="Y314" s="166"/>
      <c r="Z314" s="310"/>
      <c r="AA314" s="96"/>
      <c r="AB314" s="96"/>
      <c r="AC314" s="96"/>
      <c r="AD314" s="78">
        <f>+N314/12</f>
        <v>39486666.666666664</v>
      </c>
      <c r="AE314" s="97">
        <f>+AD314/N314*100</f>
        <v>8.3333333333333321</v>
      </c>
      <c r="AF314" s="98">
        <f t="shared" si="67"/>
        <v>83.333333333333314</v>
      </c>
      <c r="AG314" s="96"/>
      <c r="AH314" s="96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</row>
    <row r="315" spans="1:59" ht="19.5" customHeight="1" x14ac:dyDescent="0.25">
      <c r="A315" s="80"/>
      <c r="B315" s="118"/>
      <c r="C315" s="152"/>
      <c r="D315" s="153"/>
      <c r="E315" s="154"/>
      <c r="F315" s="154"/>
      <c r="G315" s="155"/>
      <c r="H315" s="155"/>
      <c r="I315" s="162" t="s">
        <v>47</v>
      </c>
      <c r="J315" s="157"/>
      <c r="K315" s="157"/>
      <c r="L315" s="157"/>
      <c r="M315" s="158"/>
      <c r="N315" s="138">
        <f>N316</f>
        <v>352040000</v>
      </c>
      <c r="O315" s="130"/>
      <c r="P315" s="130"/>
      <c r="Q315" s="163">
        <f t="shared" si="71"/>
        <v>83.333333333333343</v>
      </c>
      <c r="R315" s="163">
        <f t="shared" si="69"/>
        <v>83.333333333333343</v>
      </c>
      <c r="S315" s="138">
        <f>S316</f>
        <v>0</v>
      </c>
      <c r="T315" s="179">
        <f t="shared" si="72"/>
        <v>0</v>
      </c>
      <c r="U315" s="163">
        <f t="shared" si="73"/>
        <v>0</v>
      </c>
      <c r="V315" s="138">
        <f>V316</f>
        <v>346855000</v>
      </c>
      <c r="W315" s="306"/>
      <c r="X315" s="134"/>
      <c r="Y315" s="166"/>
      <c r="Z315" s="310"/>
      <c r="AA315" s="96"/>
      <c r="AB315" s="96"/>
      <c r="AC315" s="96"/>
      <c r="AD315" s="78">
        <f>+N315/12</f>
        <v>29336666.666666668</v>
      </c>
      <c r="AE315" s="97">
        <f>+AD315/N315*100</f>
        <v>8.3333333333333339</v>
      </c>
      <c r="AF315" s="98">
        <f t="shared" si="67"/>
        <v>83.333333333333343</v>
      </c>
      <c r="AG315" s="96"/>
      <c r="AH315" s="96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</row>
    <row r="316" spans="1:59" ht="19.5" customHeight="1" x14ac:dyDescent="0.25">
      <c r="A316" s="80"/>
      <c r="B316" s="118"/>
      <c r="C316" s="152"/>
      <c r="D316" s="153"/>
      <c r="E316" s="154"/>
      <c r="F316" s="154"/>
      <c r="G316" s="155"/>
      <c r="H316" s="155"/>
      <c r="I316" s="121"/>
      <c r="J316" s="162" t="s">
        <v>48</v>
      </c>
      <c r="K316" s="157"/>
      <c r="L316" s="157"/>
      <c r="M316" s="158"/>
      <c r="N316" s="138">
        <f>SUM(N317:N322)</f>
        <v>352040000</v>
      </c>
      <c r="O316" s="130"/>
      <c r="P316" s="130"/>
      <c r="Q316" s="163">
        <f t="shared" si="71"/>
        <v>83.333333333333343</v>
      </c>
      <c r="R316" s="163">
        <f t="shared" si="69"/>
        <v>83.333333333333343</v>
      </c>
      <c r="S316" s="138">
        <f>SUM(S317:S322)</f>
        <v>0</v>
      </c>
      <c r="T316" s="179">
        <f t="shared" si="72"/>
        <v>0</v>
      </c>
      <c r="U316" s="163">
        <f t="shared" si="73"/>
        <v>0</v>
      </c>
      <c r="V316" s="138">
        <f>SUM(V317:V318)</f>
        <v>346855000</v>
      </c>
      <c r="W316" s="306"/>
      <c r="X316" s="134"/>
      <c r="Y316" s="166"/>
      <c r="Z316" s="310"/>
      <c r="AA316" s="96"/>
      <c r="AB316" s="96"/>
      <c r="AC316" s="96"/>
      <c r="AD316" s="78">
        <f>+N316/12</f>
        <v>29336666.666666668</v>
      </c>
      <c r="AE316" s="97">
        <f>+AD316/N316*100</f>
        <v>8.3333333333333339</v>
      </c>
      <c r="AF316" s="98">
        <f t="shared" si="67"/>
        <v>83.333333333333343</v>
      </c>
      <c r="AG316" s="96"/>
      <c r="AH316" s="96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</row>
    <row r="317" spans="1:59" ht="19.5" customHeight="1" x14ac:dyDescent="0.25">
      <c r="A317" s="80"/>
      <c r="B317" s="118"/>
      <c r="C317" s="152"/>
      <c r="D317" s="153"/>
      <c r="E317" s="154"/>
      <c r="F317" s="154"/>
      <c r="G317" s="155"/>
      <c r="H317" s="155"/>
      <c r="I317" s="121"/>
      <c r="J317" s="120"/>
      <c r="K317" s="162" t="s">
        <v>73</v>
      </c>
      <c r="L317" s="157"/>
      <c r="M317" s="158"/>
      <c r="N317" s="138">
        <v>27255000</v>
      </c>
      <c r="O317" s="130"/>
      <c r="P317" s="130"/>
      <c r="Q317" s="163">
        <f t="shared" si="71"/>
        <v>83.333333333333314</v>
      </c>
      <c r="R317" s="163">
        <f t="shared" si="69"/>
        <v>83.333333333333314</v>
      </c>
      <c r="S317" s="141">
        <v>0</v>
      </c>
      <c r="T317" s="179">
        <f t="shared" si="72"/>
        <v>0</v>
      </c>
      <c r="U317" s="163">
        <f t="shared" si="73"/>
        <v>0</v>
      </c>
      <c r="V317" s="168">
        <f t="shared" ref="V317:V322" si="74">+N317-S317</f>
        <v>27255000</v>
      </c>
      <c r="W317" s="306"/>
      <c r="X317" s="134"/>
      <c r="Y317" s="166"/>
      <c r="Z317" s="310"/>
      <c r="AA317" s="96"/>
      <c r="AB317" s="96"/>
      <c r="AC317" s="96"/>
      <c r="AD317" s="78">
        <f>+N317/12</f>
        <v>2271250</v>
      </c>
      <c r="AE317" s="97">
        <f>+AD317/N317*100</f>
        <v>8.3333333333333321</v>
      </c>
      <c r="AF317" s="98">
        <f t="shared" si="67"/>
        <v>83.333333333333314</v>
      </c>
      <c r="AG317" s="96"/>
      <c r="AH317" s="96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</row>
    <row r="318" spans="1:59" ht="19.5" customHeight="1" x14ac:dyDescent="0.25">
      <c r="A318" s="80"/>
      <c r="B318" s="118"/>
      <c r="C318" s="152"/>
      <c r="D318" s="153"/>
      <c r="E318" s="154"/>
      <c r="F318" s="154"/>
      <c r="G318" s="155"/>
      <c r="H318" s="155"/>
      <c r="I318" s="155"/>
      <c r="J318" s="120"/>
      <c r="K318" s="162" t="s">
        <v>184</v>
      </c>
      <c r="L318" s="157"/>
      <c r="M318" s="158"/>
      <c r="N318" s="167">
        <v>319600000</v>
      </c>
      <c r="O318" s="130"/>
      <c r="P318" s="130"/>
      <c r="Q318" s="163">
        <f t="shared" si="71"/>
        <v>83.333333333333314</v>
      </c>
      <c r="R318" s="163">
        <f t="shared" si="69"/>
        <v>83.333333333333314</v>
      </c>
      <c r="S318" s="141">
        <v>0</v>
      </c>
      <c r="T318" s="179">
        <f t="shared" si="72"/>
        <v>0</v>
      </c>
      <c r="U318" s="163">
        <f t="shared" si="73"/>
        <v>0</v>
      </c>
      <c r="V318" s="168">
        <f t="shared" si="74"/>
        <v>319600000</v>
      </c>
      <c r="W318" s="306"/>
      <c r="X318" s="134"/>
      <c r="Y318" s="166"/>
      <c r="Z318" s="310"/>
      <c r="AA318" s="96"/>
      <c r="AB318" s="96"/>
      <c r="AC318" s="96"/>
      <c r="AD318" s="78">
        <f>+N318/12</f>
        <v>26633333.333333332</v>
      </c>
      <c r="AE318" s="97">
        <f>+AD318/N318*100</f>
        <v>8.3333333333333321</v>
      </c>
      <c r="AF318" s="98">
        <f t="shared" si="67"/>
        <v>83.333333333333314</v>
      </c>
      <c r="AG318" s="96"/>
      <c r="AH318" s="96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</row>
    <row r="319" spans="1:59" ht="19.5" customHeight="1" x14ac:dyDescent="0.25">
      <c r="A319" s="80"/>
      <c r="B319" s="118"/>
      <c r="C319" s="152"/>
      <c r="D319" s="153"/>
      <c r="E319" s="154"/>
      <c r="F319" s="154"/>
      <c r="G319" s="155"/>
      <c r="H319" s="155"/>
      <c r="I319" s="121"/>
      <c r="J319" s="120"/>
      <c r="K319" s="162" t="s">
        <v>51</v>
      </c>
      <c r="L319" s="157"/>
      <c r="M319" s="158"/>
      <c r="N319" s="138">
        <v>198000</v>
      </c>
      <c r="O319" s="130"/>
      <c r="P319" s="130"/>
      <c r="Q319" s="163">
        <f t="shared" si="71"/>
        <v>83.333333333333314</v>
      </c>
      <c r="R319" s="163">
        <f t="shared" si="69"/>
        <v>83.333333333333314</v>
      </c>
      <c r="S319" s="141">
        <v>0</v>
      </c>
      <c r="T319" s="179">
        <f t="shared" si="72"/>
        <v>0</v>
      </c>
      <c r="U319" s="163">
        <f t="shared" si="73"/>
        <v>0</v>
      </c>
      <c r="V319" s="168">
        <f t="shared" si="74"/>
        <v>198000</v>
      </c>
      <c r="W319" s="306"/>
      <c r="X319" s="134"/>
      <c r="Y319" s="173"/>
      <c r="Z319" s="305"/>
      <c r="AA319" s="96"/>
      <c r="AB319" s="96"/>
      <c r="AC319" s="96"/>
      <c r="AD319" s="78">
        <f>+N319/12</f>
        <v>16500</v>
      </c>
      <c r="AE319" s="97">
        <f>+AD319/N319*100</f>
        <v>8.3333333333333321</v>
      </c>
      <c r="AF319" s="98">
        <f t="shared" si="67"/>
        <v>83.333333333333314</v>
      </c>
      <c r="AG319" s="96"/>
      <c r="AH319" s="96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</row>
    <row r="320" spans="1:59" ht="19.5" customHeight="1" x14ac:dyDescent="0.25">
      <c r="A320" s="80"/>
      <c r="B320" s="118"/>
      <c r="C320" s="152"/>
      <c r="D320" s="153"/>
      <c r="E320" s="154"/>
      <c r="F320" s="154"/>
      <c r="G320" s="155"/>
      <c r="H320" s="155"/>
      <c r="I320" s="121"/>
      <c r="J320" s="120"/>
      <c r="K320" s="162" t="s">
        <v>53</v>
      </c>
      <c r="L320" s="157"/>
      <c r="M320" s="158"/>
      <c r="N320" s="138">
        <v>3487000</v>
      </c>
      <c r="O320" s="130"/>
      <c r="P320" s="130"/>
      <c r="Q320" s="163">
        <f t="shared" si="71"/>
        <v>83.333333333333314</v>
      </c>
      <c r="R320" s="163">
        <f t="shared" si="69"/>
        <v>83.333333333333314</v>
      </c>
      <c r="S320" s="141">
        <v>0</v>
      </c>
      <c r="T320" s="179">
        <f t="shared" si="72"/>
        <v>0</v>
      </c>
      <c r="U320" s="163">
        <f t="shared" si="73"/>
        <v>0</v>
      </c>
      <c r="V320" s="168">
        <f t="shared" si="74"/>
        <v>3487000</v>
      </c>
      <c r="W320" s="306"/>
      <c r="X320" s="134"/>
      <c r="Y320" s="173"/>
      <c r="Z320" s="305"/>
      <c r="AA320" s="96"/>
      <c r="AB320" s="96"/>
      <c r="AC320" s="96"/>
      <c r="AD320" s="78">
        <f>+N320/12</f>
        <v>290583.33333333331</v>
      </c>
      <c r="AE320" s="97">
        <f>+AD320/N320*100</f>
        <v>8.3333333333333321</v>
      </c>
      <c r="AF320" s="98">
        <f t="shared" si="67"/>
        <v>83.333333333333314</v>
      </c>
      <c r="AG320" s="96"/>
      <c r="AH320" s="96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</row>
    <row r="321" spans="1:59" ht="19.5" customHeight="1" x14ac:dyDescent="0.25">
      <c r="A321" s="80"/>
      <c r="B321" s="118"/>
      <c r="C321" s="152"/>
      <c r="D321" s="153"/>
      <c r="E321" s="154"/>
      <c r="F321" s="154"/>
      <c r="G321" s="155"/>
      <c r="H321" s="155"/>
      <c r="I321" s="155"/>
      <c r="J321" s="120"/>
      <c r="K321" s="162" t="s">
        <v>54</v>
      </c>
      <c r="L321" s="157"/>
      <c r="M321" s="158"/>
      <c r="N321" s="167">
        <v>60000</v>
      </c>
      <c r="O321" s="130"/>
      <c r="P321" s="130"/>
      <c r="Q321" s="163">
        <f t="shared" si="71"/>
        <v>83.333333333333314</v>
      </c>
      <c r="R321" s="163">
        <f t="shared" si="69"/>
        <v>83.333333333333314</v>
      </c>
      <c r="S321" s="141">
        <v>0</v>
      </c>
      <c r="T321" s="179">
        <f t="shared" si="72"/>
        <v>0</v>
      </c>
      <c r="U321" s="163">
        <f t="shared" si="73"/>
        <v>0</v>
      </c>
      <c r="V321" s="168">
        <f t="shared" si="74"/>
        <v>60000</v>
      </c>
      <c r="W321" s="306"/>
      <c r="X321" s="134"/>
      <c r="Y321" s="173"/>
      <c r="Z321" s="305"/>
      <c r="AA321" s="96"/>
      <c r="AB321" s="96"/>
      <c r="AC321" s="96"/>
      <c r="AD321" s="78">
        <f>+N321/12</f>
        <v>5000</v>
      </c>
      <c r="AE321" s="97">
        <f>+AD321/N321*100</f>
        <v>8.3333333333333321</v>
      </c>
      <c r="AF321" s="98">
        <f t="shared" si="67"/>
        <v>83.333333333333314</v>
      </c>
      <c r="AG321" s="96"/>
      <c r="AH321" s="96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</row>
    <row r="322" spans="1:59" ht="19.5" customHeight="1" x14ac:dyDescent="0.25">
      <c r="A322" s="1"/>
      <c r="B322" s="174"/>
      <c r="C322" s="175"/>
      <c r="D322" s="176"/>
      <c r="E322" s="177"/>
      <c r="F322" s="177"/>
      <c r="G322" s="177"/>
      <c r="H322" s="182"/>
      <c r="I322" s="121"/>
      <c r="J322" s="198"/>
      <c r="K322" s="162" t="s">
        <v>57</v>
      </c>
      <c r="L322" s="157"/>
      <c r="M322" s="158"/>
      <c r="N322" s="138">
        <v>1440000</v>
      </c>
      <c r="O322" s="139"/>
      <c r="P322" s="139"/>
      <c r="Q322" s="163">
        <v>83.333333333333314</v>
      </c>
      <c r="R322" s="163">
        <v>83.333333333333314</v>
      </c>
      <c r="S322" s="138">
        <v>0</v>
      </c>
      <c r="T322" s="179">
        <f>+S322/N322*100</f>
        <v>0</v>
      </c>
      <c r="U322" s="163">
        <f t="shared" si="73"/>
        <v>0</v>
      </c>
      <c r="V322" s="258">
        <f t="shared" si="74"/>
        <v>1440000</v>
      </c>
      <c r="W322" s="307"/>
      <c r="X322" s="181"/>
      <c r="Y322" s="173"/>
      <c r="Z322" s="305"/>
      <c r="AA322" s="6"/>
      <c r="AB322" s="6"/>
      <c r="AC322" s="6"/>
      <c r="AD322" s="78">
        <f>+N322/12</f>
        <v>120000</v>
      </c>
      <c r="AE322" s="97">
        <f>+AD322/N322*100</f>
        <v>8.3333333333333321</v>
      </c>
      <c r="AF322" s="98">
        <f t="shared" si="67"/>
        <v>83.333333333333314</v>
      </c>
      <c r="AG322" s="6"/>
      <c r="AH322" s="6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</row>
    <row r="323" spans="1:59" ht="19.5" customHeight="1" x14ac:dyDescent="0.25">
      <c r="A323" s="1"/>
      <c r="B323" s="174"/>
      <c r="C323" s="175"/>
      <c r="D323" s="176"/>
      <c r="E323" s="177"/>
      <c r="F323" s="177"/>
      <c r="G323" s="177"/>
      <c r="H323" s="182"/>
      <c r="I323" s="162" t="s">
        <v>68</v>
      </c>
      <c r="J323" s="199"/>
      <c r="K323" s="199"/>
      <c r="L323" s="199"/>
      <c r="M323" s="199"/>
      <c r="N323" s="138">
        <f>SUM(N324)</f>
        <v>121800000</v>
      </c>
      <c r="O323" s="139"/>
      <c r="P323" s="139"/>
      <c r="Q323" s="163">
        <v>83.333333333333314</v>
      </c>
      <c r="R323" s="163">
        <v>83.333333333333314</v>
      </c>
      <c r="S323" s="138">
        <f>SUM(S324)</f>
        <v>26951600</v>
      </c>
      <c r="T323" s="179">
        <f>T324</f>
        <v>32.142857142857146</v>
      </c>
      <c r="U323" s="163">
        <f t="shared" si="73"/>
        <v>22.12775041050903</v>
      </c>
      <c r="V323" s="138">
        <f>SUM(V324)</f>
        <v>94848400</v>
      </c>
      <c r="W323" s="307"/>
      <c r="X323" s="181"/>
      <c r="Y323" s="166" t="s">
        <v>167</v>
      </c>
      <c r="Z323" s="170" t="s">
        <v>80</v>
      </c>
      <c r="AA323" s="6"/>
      <c r="AB323" s="6"/>
      <c r="AC323" s="6"/>
      <c r="AD323" s="78">
        <f>+N323/12</f>
        <v>10150000</v>
      </c>
      <c r="AE323" s="97">
        <f>+AD323/N323*100</f>
        <v>8.3333333333333321</v>
      </c>
      <c r="AF323" s="98">
        <f t="shared" si="67"/>
        <v>83.333333333333314</v>
      </c>
      <c r="AG323" s="6"/>
      <c r="AH323" s="6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</row>
    <row r="324" spans="1:59" ht="19.5" customHeight="1" x14ac:dyDescent="0.25">
      <c r="A324" s="1"/>
      <c r="B324" s="174"/>
      <c r="C324" s="175"/>
      <c r="D324" s="176"/>
      <c r="E324" s="177"/>
      <c r="F324" s="177"/>
      <c r="G324" s="177"/>
      <c r="H324" s="182"/>
      <c r="I324" s="198"/>
      <c r="J324" s="162" t="s">
        <v>69</v>
      </c>
      <c r="K324" s="157"/>
      <c r="L324" s="157"/>
      <c r="M324" s="157"/>
      <c r="N324" s="138">
        <f>SUM(N325)</f>
        <v>121800000</v>
      </c>
      <c r="O324" s="139"/>
      <c r="P324" s="139"/>
      <c r="Q324" s="163">
        <v>83.333333333333314</v>
      </c>
      <c r="R324" s="163">
        <v>83.333333333333314</v>
      </c>
      <c r="S324" s="138">
        <f>SUM(S325)</f>
        <v>26951600</v>
      </c>
      <c r="T324" s="179">
        <f>T325</f>
        <v>32.142857142857146</v>
      </c>
      <c r="U324" s="163">
        <f t="shared" si="73"/>
        <v>22.12775041050903</v>
      </c>
      <c r="V324" s="138">
        <f>SUM(V325:X325)</f>
        <v>94848400</v>
      </c>
      <c r="W324" s="307"/>
      <c r="X324" s="181"/>
      <c r="Y324" s="166"/>
      <c r="Z324" s="170"/>
      <c r="AA324" s="6"/>
      <c r="AB324" s="6"/>
      <c r="AC324" s="6"/>
      <c r="AD324" s="78">
        <f>+N324/12</f>
        <v>10150000</v>
      </c>
      <c r="AE324" s="97">
        <f>+AD324/N324*100</f>
        <v>8.3333333333333321</v>
      </c>
      <c r="AF324" s="98">
        <f t="shared" si="67"/>
        <v>83.333333333333314</v>
      </c>
      <c r="AG324" s="6"/>
      <c r="AH324" s="6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</row>
    <row r="325" spans="1:59" ht="19.5" customHeight="1" thickBot="1" x14ac:dyDescent="0.3">
      <c r="A325" s="1"/>
      <c r="B325" s="200"/>
      <c r="C325" s="201"/>
      <c r="D325" s="202"/>
      <c r="E325" s="203"/>
      <c r="F325" s="203"/>
      <c r="G325" s="203"/>
      <c r="H325" s="244"/>
      <c r="I325" s="204"/>
      <c r="J325" s="205"/>
      <c r="K325" s="206" t="s">
        <v>70</v>
      </c>
      <c r="L325" s="207"/>
      <c r="M325" s="207"/>
      <c r="N325" s="209">
        <v>121800000</v>
      </c>
      <c r="O325" s="210"/>
      <c r="P325" s="210"/>
      <c r="Q325" s="163">
        <v>83.333333333333314</v>
      </c>
      <c r="R325" s="163">
        <v>83.333333333333314</v>
      </c>
      <c r="S325" s="138">
        <v>26951600</v>
      </c>
      <c r="T325" s="179">
        <f>9/28*100</f>
        <v>32.142857142857146</v>
      </c>
      <c r="U325" s="163">
        <f t="shared" si="73"/>
        <v>22.12775041050903</v>
      </c>
      <c r="V325" s="168">
        <f t="shared" ref="V325" si="75">+N325-S325</f>
        <v>94848400</v>
      </c>
      <c r="W325" s="308"/>
      <c r="X325" s="217"/>
      <c r="Y325" s="187"/>
      <c r="Z325" s="183"/>
      <c r="AA325" s="6"/>
      <c r="AB325" s="6"/>
      <c r="AC325" s="6"/>
      <c r="AD325" s="78">
        <f>+N325/12</f>
        <v>10150000</v>
      </c>
      <c r="AE325" s="97">
        <f>+AD325/N325*100</f>
        <v>8.3333333333333321</v>
      </c>
      <c r="AF325" s="98">
        <f t="shared" si="67"/>
        <v>83.333333333333314</v>
      </c>
      <c r="AG325" s="6"/>
      <c r="AH325" s="6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</row>
    <row r="326" spans="1:59" ht="19.5" customHeight="1" thickBot="1" x14ac:dyDescent="0.3">
      <c r="A326" s="80"/>
      <c r="B326" s="99">
        <v>2</v>
      </c>
      <c r="C326" s="148"/>
      <c r="D326" s="149"/>
      <c r="E326" s="101"/>
      <c r="F326" s="101"/>
      <c r="G326" s="102" t="s">
        <v>81</v>
      </c>
      <c r="H326" s="84"/>
      <c r="I326" s="84"/>
      <c r="J326" s="84"/>
      <c r="K326" s="84"/>
      <c r="L326" s="84"/>
      <c r="M326" s="85"/>
      <c r="N326" s="86">
        <f>+N327</f>
        <v>83450000</v>
      </c>
      <c r="O326" s="87"/>
      <c r="P326" s="87"/>
      <c r="Q326" s="90">
        <f t="shared" si="71"/>
        <v>83.333333333333343</v>
      </c>
      <c r="R326" s="90">
        <f t="shared" si="69"/>
        <v>83.333333333333343</v>
      </c>
      <c r="S326" s="86">
        <f>+S327</f>
        <v>0</v>
      </c>
      <c r="T326" s="88">
        <f t="shared" si="72"/>
        <v>0</v>
      </c>
      <c r="U326" s="90">
        <f t="shared" si="73"/>
        <v>0</v>
      </c>
      <c r="V326" s="91">
        <f>+N326-S326</f>
        <v>83450000</v>
      </c>
      <c r="W326" s="316"/>
      <c r="X326" s="151"/>
      <c r="Y326" s="106"/>
      <c r="Z326" s="95"/>
      <c r="AA326" s="96"/>
      <c r="AB326" s="96"/>
      <c r="AC326" s="96"/>
      <c r="AD326" s="78">
        <f>+N326/12</f>
        <v>6954166.666666667</v>
      </c>
      <c r="AE326" s="97">
        <f>+AD326/N326*100</f>
        <v>8.3333333333333339</v>
      </c>
      <c r="AF326" s="98">
        <f t="shared" si="67"/>
        <v>83.333333333333343</v>
      </c>
      <c r="AG326" s="96"/>
      <c r="AH326" s="96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</row>
    <row r="327" spans="1:59" ht="19.5" customHeight="1" x14ac:dyDescent="0.25">
      <c r="A327" s="1"/>
      <c r="B327" s="246"/>
      <c r="C327" s="247"/>
      <c r="D327" s="248"/>
      <c r="E327" s="249"/>
      <c r="F327" s="249"/>
      <c r="G327" s="233"/>
      <c r="H327" s="110" t="s">
        <v>185</v>
      </c>
      <c r="I327" s="234"/>
      <c r="J327" s="234"/>
      <c r="K327" s="234"/>
      <c r="L327" s="234"/>
      <c r="M327" s="235"/>
      <c r="N327" s="192">
        <f>SUM(N328)</f>
        <v>83450000</v>
      </c>
      <c r="O327" s="250"/>
      <c r="P327" s="250"/>
      <c r="Q327" s="251">
        <f t="shared" si="71"/>
        <v>83.333333333333343</v>
      </c>
      <c r="R327" s="251">
        <f t="shared" si="69"/>
        <v>83.333333333333343</v>
      </c>
      <c r="S327" s="122">
        <f>+S328</f>
        <v>0</v>
      </c>
      <c r="T327" s="184">
        <f t="shared" si="72"/>
        <v>0</v>
      </c>
      <c r="U327" s="131">
        <f t="shared" si="73"/>
        <v>0</v>
      </c>
      <c r="V327" s="192">
        <f>SUM(V328)</f>
        <v>83450000</v>
      </c>
      <c r="W327" s="318"/>
      <c r="X327" s="253"/>
      <c r="Y327" s="185"/>
      <c r="Z327" s="186"/>
      <c r="AA327" s="6"/>
      <c r="AB327" s="6"/>
      <c r="AC327" s="6"/>
      <c r="AD327" s="78">
        <f>+N327/12</f>
        <v>6954166.666666667</v>
      </c>
      <c r="AE327" s="97">
        <f>+AD327/N327*100</f>
        <v>8.3333333333333339</v>
      </c>
      <c r="AF327" s="98">
        <f t="shared" si="67"/>
        <v>83.333333333333343</v>
      </c>
      <c r="AG327" s="6"/>
      <c r="AH327" s="6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</row>
    <row r="328" spans="1:59" ht="19.5" customHeight="1" x14ac:dyDescent="0.25">
      <c r="A328" s="1"/>
      <c r="B328" s="174"/>
      <c r="C328" s="175"/>
      <c r="D328" s="176"/>
      <c r="E328" s="177"/>
      <c r="F328" s="177"/>
      <c r="G328" s="238"/>
      <c r="H328" s="238"/>
      <c r="I328" s="162" t="s">
        <v>185</v>
      </c>
      <c r="J328" s="157"/>
      <c r="K328" s="157"/>
      <c r="L328" s="157"/>
      <c r="M328" s="158"/>
      <c r="N328" s="138">
        <f>SUM(N329)</f>
        <v>83450000</v>
      </c>
      <c r="O328" s="139"/>
      <c r="P328" s="139"/>
      <c r="Q328" s="140">
        <f t="shared" si="71"/>
        <v>83.333333333333343</v>
      </c>
      <c r="R328" s="140">
        <f t="shared" si="69"/>
        <v>83.333333333333343</v>
      </c>
      <c r="S328" s="138">
        <f>S329</f>
        <v>0</v>
      </c>
      <c r="T328" s="179">
        <f t="shared" si="72"/>
        <v>0</v>
      </c>
      <c r="U328" s="163">
        <f t="shared" si="73"/>
        <v>0</v>
      </c>
      <c r="V328" s="138">
        <f>SUM(V329)</f>
        <v>83450000</v>
      </c>
      <c r="W328" s="307"/>
      <c r="X328" s="181"/>
      <c r="Y328" s="166"/>
      <c r="Z328" s="170"/>
      <c r="AA328" s="6"/>
      <c r="AB328" s="6"/>
      <c r="AC328" s="6"/>
      <c r="AD328" s="78">
        <f>+N328/12</f>
        <v>6954166.666666667</v>
      </c>
      <c r="AE328" s="97">
        <f>+AD328/N328*100</f>
        <v>8.3333333333333339</v>
      </c>
      <c r="AF328" s="98">
        <f t="shared" si="67"/>
        <v>83.333333333333343</v>
      </c>
      <c r="AG328" s="6"/>
      <c r="AH328" s="6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</row>
    <row r="329" spans="1:59" ht="19.5" customHeight="1" x14ac:dyDescent="0.25">
      <c r="A329" s="1"/>
      <c r="B329" s="174"/>
      <c r="C329" s="175"/>
      <c r="D329" s="176"/>
      <c r="E329" s="177"/>
      <c r="F329" s="177"/>
      <c r="G329" s="238"/>
      <c r="H329" s="238"/>
      <c r="I329" s="238"/>
      <c r="J329" s="162" t="s">
        <v>186</v>
      </c>
      <c r="K329" s="157"/>
      <c r="L329" s="157"/>
      <c r="M329" s="158"/>
      <c r="N329" s="138">
        <f>SUM(N330:N330)</f>
        <v>83450000</v>
      </c>
      <c r="O329" s="139"/>
      <c r="P329" s="139"/>
      <c r="Q329" s="140">
        <f t="shared" si="71"/>
        <v>83.333333333333343</v>
      </c>
      <c r="R329" s="140">
        <f t="shared" si="69"/>
        <v>83.333333333333343</v>
      </c>
      <c r="S329" s="138">
        <f>SUM(S330:S330)</f>
        <v>0</v>
      </c>
      <c r="T329" s="179">
        <f t="shared" si="72"/>
        <v>0</v>
      </c>
      <c r="U329" s="163">
        <f t="shared" si="73"/>
        <v>0</v>
      </c>
      <c r="V329" s="138">
        <f>SUM(V330:V330)</f>
        <v>83450000</v>
      </c>
      <c r="W329" s="307"/>
      <c r="X329" s="181"/>
      <c r="Y329" s="166"/>
      <c r="Z329" s="170"/>
      <c r="AA329" s="6"/>
      <c r="AB329" s="6"/>
      <c r="AC329" s="6"/>
      <c r="AD329" s="78">
        <f>+N329/12</f>
        <v>6954166.666666667</v>
      </c>
      <c r="AE329" s="97">
        <f>+AD329/N329*100</f>
        <v>8.3333333333333339</v>
      </c>
      <c r="AF329" s="98">
        <f t="shared" si="67"/>
        <v>83.333333333333343</v>
      </c>
      <c r="AG329" s="6"/>
      <c r="AH329" s="6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</row>
    <row r="330" spans="1:59" ht="19.5" customHeight="1" thickBot="1" x14ac:dyDescent="0.3">
      <c r="A330" s="1"/>
      <c r="B330" s="174"/>
      <c r="C330" s="175"/>
      <c r="D330" s="176"/>
      <c r="E330" s="177"/>
      <c r="F330" s="177"/>
      <c r="G330" s="238"/>
      <c r="H330" s="238"/>
      <c r="I330" s="238"/>
      <c r="J330" s="120"/>
      <c r="K330" s="162" t="s">
        <v>187</v>
      </c>
      <c r="L330" s="157"/>
      <c r="M330" s="158"/>
      <c r="N330" s="138">
        <v>83450000</v>
      </c>
      <c r="O330" s="139"/>
      <c r="P330" s="139"/>
      <c r="Q330" s="140">
        <f t="shared" si="71"/>
        <v>83.333333333333343</v>
      </c>
      <c r="R330" s="140">
        <f t="shared" si="69"/>
        <v>83.333333333333343</v>
      </c>
      <c r="S330" s="141">
        <v>0</v>
      </c>
      <c r="T330" s="179">
        <f t="shared" si="72"/>
        <v>0</v>
      </c>
      <c r="U330" s="163">
        <f t="shared" si="73"/>
        <v>0</v>
      </c>
      <c r="V330" s="168">
        <f t="shared" ref="V330:V357" si="76">+N330-S330</f>
        <v>83450000</v>
      </c>
      <c r="W330" s="307"/>
      <c r="X330" s="181"/>
      <c r="Y330" s="166"/>
      <c r="Z330" s="170"/>
      <c r="AA330" s="6"/>
      <c r="AB330" s="6"/>
      <c r="AC330" s="6"/>
      <c r="AD330" s="78">
        <f>+N330/12</f>
        <v>6954166.666666667</v>
      </c>
      <c r="AE330" s="97">
        <f>+AD330/N330*100</f>
        <v>8.3333333333333339</v>
      </c>
      <c r="AF330" s="98">
        <f t="shared" si="67"/>
        <v>83.333333333333343</v>
      </c>
      <c r="AG330" s="6"/>
      <c r="AH330" s="6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</row>
    <row r="331" spans="1:59" ht="21" customHeight="1" x14ac:dyDescent="0.25">
      <c r="A331" s="80"/>
      <c r="B331" s="107" t="s">
        <v>24</v>
      </c>
      <c r="C331" s="108"/>
      <c r="D331" s="109"/>
      <c r="E331" s="109"/>
      <c r="F331" s="110" t="s">
        <v>188</v>
      </c>
      <c r="G331" s="111"/>
      <c r="H331" s="111"/>
      <c r="I331" s="111"/>
      <c r="J331" s="111"/>
      <c r="K331" s="111"/>
      <c r="L331" s="111"/>
      <c r="M331" s="112"/>
      <c r="N331" s="192">
        <f>N338</f>
        <v>97740000</v>
      </c>
      <c r="O331" s="113"/>
      <c r="P331" s="113"/>
      <c r="Q331" s="114">
        <f t="shared" si="71"/>
        <v>83.333333333333314</v>
      </c>
      <c r="R331" s="115">
        <f t="shared" si="69"/>
        <v>83.333333333333314</v>
      </c>
      <c r="S331" s="192">
        <f>S338</f>
        <v>0</v>
      </c>
      <c r="T331" s="115">
        <f t="shared" si="72"/>
        <v>0</v>
      </c>
      <c r="U331" s="114">
        <f t="shared" si="73"/>
        <v>0</v>
      </c>
      <c r="V331" s="270">
        <f t="shared" si="76"/>
        <v>97740000</v>
      </c>
      <c r="W331" s="271" t="s">
        <v>21</v>
      </c>
      <c r="X331" s="105" t="s">
        <v>182</v>
      </c>
      <c r="Y331" s="116"/>
      <c r="Z331" s="117"/>
      <c r="AA331" s="96"/>
      <c r="AB331" s="96"/>
      <c r="AC331" s="96"/>
      <c r="AD331" s="78">
        <f>+N331/12</f>
        <v>8145000</v>
      </c>
      <c r="AE331" s="97">
        <f>+AD331/N331*100</f>
        <v>8.3333333333333321</v>
      </c>
      <c r="AF331" s="98">
        <f t="shared" si="67"/>
        <v>83.333333333333314</v>
      </c>
      <c r="AG331" s="96"/>
      <c r="AH331" s="96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</row>
    <row r="332" spans="1:59" ht="19.5" hidden="1" customHeight="1" x14ac:dyDescent="0.25">
      <c r="A332" s="80"/>
      <c r="B332" s="118"/>
      <c r="C332" s="119"/>
      <c r="D332" s="120"/>
      <c r="E332" s="121"/>
      <c r="F332" s="121"/>
      <c r="G332" s="121"/>
      <c r="H332" s="121"/>
      <c r="I332" s="121"/>
      <c r="J332" s="121"/>
      <c r="K332" s="121"/>
      <c r="L332" s="121"/>
      <c r="M332" s="121" t="s">
        <v>27</v>
      </c>
      <c r="N332" s="122"/>
      <c r="O332" s="123"/>
      <c r="P332" s="123"/>
      <c r="Q332" s="124" t="e">
        <f t="shared" si="71"/>
        <v>#DIV/0!</v>
      </c>
      <c r="R332" s="124" t="e">
        <f t="shared" si="69"/>
        <v>#DIV/0!</v>
      </c>
      <c r="S332" s="122"/>
      <c r="T332" s="124" t="e">
        <f t="shared" si="72"/>
        <v>#DIV/0!</v>
      </c>
      <c r="U332" s="124"/>
      <c r="V332" s="272">
        <f t="shared" si="76"/>
        <v>0</v>
      </c>
      <c r="W332" s="314"/>
      <c r="X332" s="127"/>
      <c r="Y332" s="128"/>
      <c r="Z332" s="129"/>
      <c r="AA332" s="96"/>
      <c r="AB332" s="96"/>
      <c r="AC332" s="96"/>
      <c r="AD332" s="78">
        <f>+N332/12</f>
        <v>0</v>
      </c>
      <c r="AE332" s="97" t="e">
        <f>+AD332/N332*100</f>
        <v>#DIV/0!</v>
      </c>
      <c r="AF332" s="98" t="e">
        <f t="shared" si="67"/>
        <v>#DIV/0!</v>
      </c>
      <c r="AG332" s="96"/>
      <c r="AH332" s="96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</row>
    <row r="333" spans="1:59" ht="19.5" hidden="1" customHeight="1" thickBot="1" x14ac:dyDescent="0.25">
      <c r="A333" s="80"/>
      <c r="B333" s="118">
        <v>1</v>
      </c>
      <c r="C333" s="119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 t="s">
        <v>28</v>
      </c>
      <c r="N333" s="122"/>
      <c r="O333" s="130"/>
      <c r="P333" s="130"/>
      <c r="Q333" s="131" t="e">
        <f t="shared" si="71"/>
        <v>#DIV/0!</v>
      </c>
      <c r="R333" s="131" t="e">
        <f t="shared" si="69"/>
        <v>#DIV/0!</v>
      </c>
      <c r="S333" s="122"/>
      <c r="T333" s="124" t="e">
        <f t="shared" si="72"/>
        <v>#DIV/0!</v>
      </c>
      <c r="U333" s="131"/>
      <c r="V333" s="272">
        <f t="shared" si="76"/>
        <v>0</v>
      </c>
      <c r="W333" s="306"/>
      <c r="X333" s="134" t="s">
        <v>29</v>
      </c>
      <c r="Y333" s="135"/>
      <c r="Z333" s="129"/>
      <c r="AA333" s="96"/>
      <c r="AB333" s="96"/>
      <c r="AC333" s="96"/>
      <c r="AD333" s="78">
        <f>+N333/12</f>
        <v>0</v>
      </c>
      <c r="AE333" s="97" t="e">
        <f>+AD333/N333*100</f>
        <v>#DIV/0!</v>
      </c>
      <c r="AF333" s="98" t="e">
        <f t="shared" si="67"/>
        <v>#DIV/0!</v>
      </c>
      <c r="AG333" s="96"/>
      <c r="AH333" s="96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</row>
    <row r="334" spans="1:59" ht="19.5" hidden="1" customHeight="1" thickBot="1" x14ac:dyDescent="0.25">
      <c r="A334" s="1"/>
      <c r="B334" s="136"/>
      <c r="C334" s="137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 t="s">
        <v>30</v>
      </c>
      <c r="N334" s="138"/>
      <c r="O334" s="139"/>
      <c r="P334" s="139"/>
      <c r="Q334" s="140" t="e">
        <f t="shared" si="71"/>
        <v>#DIV/0!</v>
      </c>
      <c r="R334" s="140" t="e">
        <f t="shared" si="69"/>
        <v>#DIV/0!</v>
      </c>
      <c r="S334" s="138"/>
      <c r="T334" s="124" t="e">
        <f t="shared" si="72"/>
        <v>#DIV/0!</v>
      </c>
      <c r="U334" s="163"/>
      <c r="V334" s="272">
        <f t="shared" si="76"/>
        <v>0</v>
      </c>
      <c r="W334" s="315" t="s">
        <v>31</v>
      </c>
      <c r="X334" s="143" t="s">
        <v>32</v>
      </c>
      <c r="Y334" s="144"/>
      <c r="Z334" s="145"/>
      <c r="AA334" s="6"/>
      <c r="AB334" s="6"/>
      <c r="AC334" s="6"/>
      <c r="AD334" s="78">
        <f>+N334/12</f>
        <v>0</v>
      </c>
      <c r="AE334" s="97" t="e">
        <f>+AD334/N334*100</f>
        <v>#DIV/0!</v>
      </c>
      <c r="AF334" s="98" t="e">
        <f t="shared" si="67"/>
        <v>#DIV/0!</v>
      </c>
      <c r="AG334" s="6"/>
      <c r="AH334" s="6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</row>
    <row r="335" spans="1:59" ht="19.5" hidden="1" customHeight="1" thickBot="1" x14ac:dyDescent="0.25">
      <c r="A335" s="1"/>
      <c r="B335" s="136"/>
      <c r="C335" s="137"/>
      <c r="D335" s="120"/>
      <c r="E335" s="121"/>
      <c r="F335" s="121"/>
      <c r="G335" s="121"/>
      <c r="H335" s="121"/>
      <c r="I335" s="121"/>
      <c r="J335" s="121"/>
      <c r="K335" s="121"/>
      <c r="L335" s="121"/>
      <c r="M335" s="121" t="s">
        <v>33</v>
      </c>
      <c r="N335" s="138"/>
      <c r="O335" s="139"/>
      <c r="P335" s="139"/>
      <c r="Q335" s="140" t="e">
        <f t="shared" si="71"/>
        <v>#DIV/0!</v>
      </c>
      <c r="R335" s="140" t="e">
        <f t="shared" si="69"/>
        <v>#DIV/0!</v>
      </c>
      <c r="S335" s="138"/>
      <c r="T335" s="124" t="e">
        <f t="shared" si="72"/>
        <v>#DIV/0!</v>
      </c>
      <c r="U335" s="163"/>
      <c r="V335" s="272">
        <f t="shared" si="76"/>
        <v>0</v>
      </c>
      <c r="W335" s="315" t="s">
        <v>31</v>
      </c>
      <c r="X335" s="143" t="s">
        <v>26</v>
      </c>
      <c r="Y335" s="144"/>
      <c r="Z335" s="145"/>
      <c r="AA335" s="6"/>
      <c r="AB335" s="6"/>
      <c r="AC335" s="6"/>
      <c r="AD335" s="78">
        <f>+N335/12</f>
        <v>0</v>
      </c>
      <c r="AE335" s="97" t="e">
        <f>+AD335/N335*100</f>
        <v>#DIV/0!</v>
      </c>
      <c r="AF335" s="98" t="e">
        <f t="shared" si="67"/>
        <v>#DIV/0!</v>
      </c>
      <c r="AG335" s="6"/>
      <c r="AH335" s="6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</row>
    <row r="336" spans="1:59" ht="19.5" hidden="1" customHeight="1" thickBot="1" x14ac:dyDescent="0.25">
      <c r="A336" s="1"/>
      <c r="B336" s="136"/>
      <c r="C336" s="146"/>
      <c r="D336" s="120"/>
      <c r="E336" s="121"/>
      <c r="F336" s="121"/>
      <c r="G336" s="121"/>
      <c r="H336" s="121"/>
      <c r="I336" s="121"/>
      <c r="J336" s="121"/>
      <c r="K336" s="121"/>
      <c r="L336" s="121"/>
      <c r="M336" s="121" t="s">
        <v>34</v>
      </c>
      <c r="N336" s="138"/>
      <c r="O336" s="139"/>
      <c r="P336" s="139"/>
      <c r="Q336" s="140" t="e">
        <f t="shared" si="71"/>
        <v>#DIV/0!</v>
      </c>
      <c r="R336" s="140" t="e">
        <f t="shared" si="69"/>
        <v>#DIV/0!</v>
      </c>
      <c r="S336" s="138"/>
      <c r="T336" s="124" t="e">
        <f t="shared" si="72"/>
        <v>#DIV/0!</v>
      </c>
      <c r="U336" s="163"/>
      <c r="V336" s="272">
        <f t="shared" si="76"/>
        <v>0</v>
      </c>
      <c r="W336" s="315" t="s">
        <v>31</v>
      </c>
      <c r="X336" s="143" t="s">
        <v>35</v>
      </c>
      <c r="Y336" s="144"/>
      <c r="Z336" s="145"/>
      <c r="AA336" s="6"/>
      <c r="AB336" s="6"/>
      <c r="AC336" s="6"/>
      <c r="AD336" s="78">
        <f>+N336/12</f>
        <v>0</v>
      </c>
      <c r="AE336" s="97" t="e">
        <f>+AD336/N336*100</f>
        <v>#DIV/0!</v>
      </c>
      <c r="AF336" s="98" t="e">
        <f t="shared" si="67"/>
        <v>#DIV/0!</v>
      </c>
      <c r="AG336" s="6"/>
      <c r="AH336" s="6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</row>
    <row r="337" spans="1:59" ht="3" customHeight="1" thickBot="1" x14ac:dyDescent="0.3">
      <c r="A337" s="1"/>
      <c r="B337" s="136"/>
      <c r="C337" s="146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38"/>
      <c r="O337" s="139"/>
      <c r="P337" s="139"/>
      <c r="Q337" s="140"/>
      <c r="R337" s="140"/>
      <c r="S337" s="138"/>
      <c r="T337" s="124"/>
      <c r="U337" s="163"/>
      <c r="V337" s="272"/>
      <c r="W337" s="315"/>
      <c r="X337" s="147"/>
      <c r="Y337" s="144"/>
      <c r="Z337" s="145"/>
      <c r="AA337" s="6"/>
      <c r="AB337" s="6"/>
      <c r="AC337" s="6"/>
      <c r="AD337" s="78">
        <f>+N337/12</f>
        <v>0</v>
      </c>
      <c r="AE337" s="97" t="e">
        <f>+AD337/N337*100</f>
        <v>#DIV/0!</v>
      </c>
      <c r="AF337" s="98" t="e">
        <f t="shared" si="67"/>
        <v>#DIV/0!</v>
      </c>
      <c r="AG337" s="6"/>
      <c r="AH337" s="6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</row>
    <row r="338" spans="1:59" ht="19.5" customHeight="1" thickBot="1" x14ac:dyDescent="0.3">
      <c r="A338" s="80"/>
      <c r="B338" s="99">
        <v>2</v>
      </c>
      <c r="C338" s="148"/>
      <c r="D338" s="149"/>
      <c r="E338" s="101"/>
      <c r="F338" s="101"/>
      <c r="G338" s="102" t="s">
        <v>37</v>
      </c>
      <c r="H338" s="84"/>
      <c r="I338" s="84"/>
      <c r="J338" s="84"/>
      <c r="K338" s="84"/>
      <c r="L338" s="84"/>
      <c r="M338" s="85"/>
      <c r="N338" s="86">
        <f>+N339</f>
        <v>97740000</v>
      </c>
      <c r="O338" s="87"/>
      <c r="P338" s="87"/>
      <c r="Q338" s="90">
        <f t="shared" ref="Q338:Q350" si="77">AF338</f>
        <v>83.333333333333314</v>
      </c>
      <c r="R338" s="90">
        <f t="shared" ref="R338:R350" si="78">AF338</f>
        <v>83.333333333333314</v>
      </c>
      <c r="S338" s="86">
        <f>+S339</f>
        <v>0</v>
      </c>
      <c r="T338" s="88">
        <f t="shared" ref="T338:T350" si="79">+S338/N338*100</f>
        <v>0</v>
      </c>
      <c r="U338" s="90">
        <f t="shared" ref="U338:U350" si="80">+S338/N338*100</f>
        <v>0</v>
      </c>
      <c r="V338" s="91">
        <f>+N338-S338</f>
        <v>97740000</v>
      </c>
      <c r="W338" s="316"/>
      <c r="X338" s="151"/>
      <c r="Y338" s="106"/>
      <c r="Z338" s="95"/>
      <c r="AA338" s="96"/>
      <c r="AB338" s="96"/>
      <c r="AC338" s="96"/>
      <c r="AD338" s="78">
        <f>+N338/12</f>
        <v>8145000</v>
      </c>
      <c r="AE338" s="97">
        <f>+AD338/N338*100</f>
        <v>8.3333333333333321</v>
      </c>
      <c r="AF338" s="98">
        <f t="shared" si="67"/>
        <v>83.333333333333314</v>
      </c>
      <c r="AG338" s="96"/>
      <c r="AH338" s="96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</row>
    <row r="339" spans="1:59" ht="19.5" customHeight="1" x14ac:dyDescent="0.25">
      <c r="A339" s="80"/>
      <c r="B339" s="118"/>
      <c r="C339" s="152"/>
      <c r="D339" s="153"/>
      <c r="E339" s="154"/>
      <c r="F339" s="154"/>
      <c r="G339" s="155"/>
      <c r="H339" s="156" t="s">
        <v>46</v>
      </c>
      <c r="I339" s="157"/>
      <c r="J339" s="157"/>
      <c r="K339" s="157"/>
      <c r="L339" s="157"/>
      <c r="M339" s="158"/>
      <c r="N339" s="122">
        <f>+N340+N345+N348</f>
        <v>97740000</v>
      </c>
      <c r="O339" s="130"/>
      <c r="P339" s="130"/>
      <c r="Q339" s="131">
        <f t="shared" si="77"/>
        <v>83.333333333333314</v>
      </c>
      <c r="R339" s="131">
        <f t="shared" si="78"/>
        <v>83.333333333333314</v>
      </c>
      <c r="S339" s="122">
        <f>+S340+S345+S348</f>
        <v>0</v>
      </c>
      <c r="T339" s="184">
        <f t="shared" si="79"/>
        <v>0</v>
      </c>
      <c r="U339" s="131">
        <f t="shared" si="80"/>
        <v>0</v>
      </c>
      <c r="V339" s="122">
        <f>+V340</f>
        <v>1660000</v>
      </c>
      <c r="W339" s="306"/>
      <c r="X339" s="134"/>
      <c r="Y339" s="185"/>
      <c r="Z339" s="309"/>
      <c r="AA339" s="96"/>
      <c r="AB339" s="96"/>
      <c r="AC339" s="96"/>
      <c r="AD339" s="78">
        <f>+N339/12</f>
        <v>8145000</v>
      </c>
      <c r="AE339" s="97">
        <f>+AD339/N339*100</f>
        <v>8.3333333333333321</v>
      </c>
      <c r="AF339" s="98">
        <f t="shared" si="67"/>
        <v>83.333333333333314</v>
      </c>
      <c r="AG339" s="96"/>
      <c r="AH339" s="96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</row>
    <row r="340" spans="1:59" ht="19.5" customHeight="1" x14ac:dyDescent="0.25">
      <c r="A340" s="80"/>
      <c r="B340" s="118"/>
      <c r="C340" s="152"/>
      <c r="D340" s="153"/>
      <c r="E340" s="154"/>
      <c r="F340" s="154"/>
      <c r="G340" s="155"/>
      <c r="H340" s="155"/>
      <c r="I340" s="162" t="s">
        <v>47</v>
      </c>
      <c r="J340" s="157"/>
      <c r="K340" s="157"/>
      <c r="L340" s="157"/>
      <c r="M340" s="158"/>
      <c r="N340" s="138">
        <f>N341</f>
        <v>4540000</v>
      </c>
      <c r="O340" s="130"/>
      <c r="P340" s="130"/>
      <c r="Q340" s="163">
        <f t="shared" si="77"/>
        <v>83.333333333333314</v>
      </c>
      <c r="R340" s="163">
        <f t="shared" si="78"/>
        <v>83.333333333333314</v>
      </c>
      <c r="S340" s="138">
        <f>S341</f>
        <v>0</v>
      </c>
      <c r="T340" s="179">
        <f t="shared" si="79"/>
        <v>0</v>
      </c>
      <c r="U340" s="163">
        <f t="shared" si="80"/>
        <v>0</v>
      </c>
      <c r="V340" s="138">
        <f>V341</f>
        <v>1660000</v>
      </c>
      <c r="W340" s="306"/>
      <c r="X340" s="134"/>
      <c r="Y340" s="166"/>
      <c r="Z340" s="310"/>
      <c r="AA340" s="96"/>
      <c r="AB340" s="96"/>
      <c r="AC340" s="96"/>
      <c r="AD340" s="78">
        <f>+N340/12</f>
        <v>378333.33333333331</v>
      </c>
      <c r="AE340" s="97">
        <f>+AD340/N340*100</f>
        <v>8.3333333333333321</v>
      </c>
      <c r="AF340" s="98">
        <f t="shared" si="67"/>
        <v>83.333333333333314</v>
      </c>
      <c r="AG340" s="96"/>
      <c r="AH340" s="96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</row>
    <row r="341" spans="1:59" ht="19.5" customHeight="1" x14ac:dyDescent="0.25">
      <c r="A341" s="80"/>
      <c r="B341" s="118"/>
      <c r="C341" s="152"/>
      <c r="D341" s="153"/>
      <c r="E341" s="154"/>
      <c r="F341" s="154"/>
      <c r="G341" s="155"/>
      <c r="H341" s="155"/>
      <c r="I341" s="121"/>
      <c r="J341" s="162" t="s">
        <v>48</v>
      </c>
      <c r="K341" s="157"/>
      <c r="L341" s="157"/>
      <c r="M341" s="158"/>
      <c r="N341" s="138">
        <f>SUM(N342:N344)</f>
        <v>4540000</v>
      </c>
      <c r="O341" s="130"/>
      <c r="P341" s="130"/>
      <c r="Q341" s="163">
        <f t="shared" si="77"/>
        <v>83.333333333333314</v>
      </c>
      <c r="R341" s="163">
        <f t="shared" si="78"/>
        <v>83.333333333333314</v>
      </c>
      <c r="S341" s="138">
        <f>SUM(S342:S344)</f>
        <v>0</v>
      </c>
      <c r="T341" s="179">
        <f t="shared" si="79"/>
        <v>0</v>
      </c>
      <c r="U341" s="163">
        <f t="shared" si="80"/>
        <v>0</v>
      </c>
      <c r="V341" s="138">
        <f>SUM(V342:V343)</f>
        <v>1660000</v>
      </c>
      <c r="W341" s="306"/>
      <c r="X341" s="134"/>
      <c r="Y341" s="166"/>
      <c r="Z341" s="310"/>
      <c r="AA341" s="96"/>
      <c r="AB341" s="96"/>
      <c r="AC341" s="96"/>
      <c r="AD341" s="78">
        <f>+N341/12</f>
        <v>378333.33333333331</v>
      </c>
      <c r="AE341" s="97">
        <f>+AD341/N341*100</f>
        <v>8.3333333333333321</v>
      </c>
      <c r="AF341" s="98">
        <f t="shared" si="67"/>
        <v>83.333333333333314</v>
      </c>
      <c r="AG341" s="96"/>
      <c r="AH341" s="96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</row>
    <row r="342" spans="1:59" ht="19.5" customHeight="1" x14ac:dyDescent="0.25">
      <c r="A342" s="80"/>
      <c r="B342" s="118"/>
      <c r="C342" s="152"/>
      <c r="D342" s="153"/>
      <c r="E342" s="154"/>
      <c r="F342" s="154"/>
      <c r="G342" s="155"/>
      <c r="H342" s="155"/>
      <c r="I342" s="121"/>
      <c r="J342" s="120"/>
      <c r="K342" s="162" t="s">
        <v>53</v>
      </c>
      <c r="L342" s="157"/>
      <c r="M342" s="158"/>
      <c r="N342" s="138">
        <v>1628000</v>
      </c>
      <c r="O342" s="130"/>
      <c r="P342" s="130"/>
      <c r="Q342" s="163">
        <f t="shared" si="77"/>
        <v>83.333333333333314</v>
      </c>
      <c r="R342" s="163">
        <f t="shared" si="78"/>
        <v>83.333333333333314</v>
      </c>
      <c r="S342" s="141">
        <v>0</v>
      </c>
      <c r="T342" s="179">
        <f t="shared" si="79"/>
        <v>0</v>
      </c>
      <c r="U342" s="163">
        <f t="shared" si="80"/>
        <v>0</v>
      </c>
      <c r="V342" s="168">
        <f>+N342-S342</f>
        <v>1628000</v>
      </c>
      <c r="W342" s="306"/>
      <c r="X342" s="134"/>
      <c r="Y342" s="166"/>
      <c r="Z342" s="310"/>
      <c r="AA342" s="96"/>
      <c r="AB342" s="96"/>
      <c r="AC342" s="96"/>
      <c r="AD342" s="78">
        <f>+N342/12</f>
        <v>135666.66666666666</v>
      </c>
      <c r="AE342" s="97">
        <f>+AD342/N342*100</f>
        <v>8.3333333333333321</v>
      </c>
      <c r="AF342" s="98">
        <f t="shared" si="67"/>
        <v>83.333333333333314</v>
      </c>
      <c r="AG342" s="96"/>
      <c r="AH342" s="96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</row>
    <row r="343" spans="1:59" ht="19.5" customHeight="1" x14ac:dyDescent="0.25">
      <c r="A343" s="80"/>
      <c r="B343" s="118"/>
      <c r="C343" s="152"/>
      <c r="D343" s="153"/>
      <c r="E343" s="154"/>
      <c r="F343" s="154"/>
      <c r="G343" s="155"/>
      <c r="H343" s="155"/>
      <c r="I343" s="155"/>
      <c r="J343" s="120"/>
      <c r="K343" s="162" t="s">
        <v>54</v>
      </c>
      <c r="L343" s="157"/>
      <c r="M343" s="158"/>
      <c r="N343" s="167">
        <v>32000</v>
      </c>
      <c r="O343" s="130"/>
      <c r="P343" s="130"/>
      <c r="Q343" s="163">
        <f t="shared" si="77"/>
        <v>83.333333333333314</v>
      </c>
      <c r="R343" s="163">
        <f t="shared" si="78"/>
        <v>83.333333333333314</v>
      </c>
      <c r="S343" s="141">
        <v>0</v>
      </c>
      <c r="T343" s="179">
        <f t="shared" si="79"/>
        <v>0</v>
      </c>
      <c r="U343" s="163">
        <f t="shared" si="80"/>
        <v>0</v>
      </c>
      <c r="V343" s="168">
        <f>+N343-S343</f>
        <v>32000</v>
      </c>
      <c r="W343" s="306"/>
      <c r="X343" s="134"/>
      <c r="Y343" s="166"/>
      <c r="Z343" s="310"/>
      <c r="AA343" s="96"/>
      <c r="AB343" s="96"/>
      <c r="AC343" s="96"/>
      <c r="AD343" s="78">
        <f>+N343/12</f>
        <v>2666.6666666666665</v>
      </c>
      <c r="AE343" s="97">
        <f>+AD343/N343*100</f>
        <v>8.3333333333333321</v>
      </c>
      <c r="AF343" s="98">
        <f t="shared" si="67"/>
        <v>83.333333333333314</v>
      </c>
      <c r="AG343" s="96"/>
      <c r="AH343" s="96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</row>
    <row r="344" spans="1:59" ht="19.5" customHeight="1" x14ac:dyDescent="0.25">
      <c r="A344" s="80"/>
      <c r="B344" s="118"/>
      <c r="C344" s="152"/>
      <c r="D344" s="153"/>
      <c r="E344" s="154"/>
      <c r="F344" s="154"/>
      <c r="G344" s="155"/>
      <c r="H344" s="155"/>
      <c r="I344" s="155"/>
      <c r="J344" s="120"/>
      <c r="K344" s="162" t="s">
        <v>57</v>
      </c>
      <c r="L344" s="157"/>
      <c r="M344" s="158"/>
      <c r="N344" s="167">
        <v>2880000</v>
      </c>
      <c r="O344" s="130"/>
      <c r="P344" s="130"/>
      <c r="Q344" s="163">
        <f t="shared" si="77"/>
        <v>83.333333333333314</v>
      </c>
      <c r="R344" s="163">
        <f t="shared" si="78"/>
        <v>83.333333333333314</v>
      </c>
      <c r="S344" s="141">
        <v>0</v>
      </c>
      <c r="T344" s="179">
        <f t="shared" si="79"/>
        <v>0</v>
      </c>
      <c r="U344" s="163">
        <f t="shared" si="80"/>
        <v>0</v>
      </c>
      <c r="V344" s="168">
        <f>+N344-S344</f>
        <v>2880000</v>
      </c>
      <c r="W344" s="306"/>
      <c r="X344" s="134"/>
      <c r="Y344" s="173"/>
      <c r="Z344" s="305"/>
      <c r="AA344" s="96"/>
      <c r="AB344" s="96"/>
      <c r="AC344" s="96"/>
      <c r="AD344" s="78">
        <f>+N344/12</f>
        <v>240000</v>
      </c>
      <c r="AE344" s="97">
        <f>+AD344/N344*100</f>
        <v>8.3333333333333321</v>
      </c>
      <c r="AF344" s="98">
        <f t="shared" si="67"/>
        <v>83.333333333333314</v>
      </c>
      <c r="AG344" s="96"/>
      <c r="AH344" s="96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</row>
    <row r="345" spans="1:59" ht="19.5" customHeight="1" x14ac:dyDescent="0.25">
      <c r="A345" s="80"/>
      <c r="B345" s="118"/>
      <c r="C345" s="152"/>
      <c r="D345" s="153"/>
      <c r="E345" s="154"/>
      <c r="F345" s="154"/>
      <c r="G345" s="155"/>
      <c r="H345" s="155"/>
      <c r="I345" s="162" t="s">
        <v>145</v>
      </c>
      <c r="J345" s="157"/>
      <c r="K345" s="157"/>
      <c r="L345" s="157"/>
      <c r="M345" s="158"/>
      <c r="N345" s="138">
        <f>N346</f>
        <v>21800000</v>
      </c>
      <c r="O345" s="130"/>
      <c r="P345" s="130"/>
      <c r="Q345" s="163">
        <f t="shared" si="77"/>
        <v>83.333333333333343</v>
      </c>
      <c r="R345" s="163">
        <f t="shared" si="78"/>
        <v>83.333333333333343</v>
      </c>
      <c r="S345" s="138">
        <f>S346</f>
        <v>0</v>
      </c>
      <c r="T345" s="179">
        <f t="shared" si="79"/>
        <v>0</v>
      </c>
      <c r="U345" s="163">
        <f t="shared" si="80"/>
        <v>0</v>
      </c>
      <c r="V345" s="138">
        <f>V346</f>
        <v>21800000</v>
      </c>
      <c r="W345" s="306"/>
      <c r="X345" s="134"/>
      <c r="Y345" s="173"/>
      <c r="Z345" s="305"/>
      <c r="AA345" s="96"/>
      <c r="AB345" s="96"/>
      <c r="AC345" s="96"/>
      <c r="AD345" s="78">
        <f>+N345/12</f>
        <v>1816666.6666666667</v>
      </c>
      <c r="AE345" s="97">
        <f>+AD345/N345*100</f>
        <v>8.3333333333333339</v>
      </c>
      <c r="AF345" s="98">
        <f t="shared" si="67"/>
        <v>83.333333333333343</v>
      </c>
      <c r="AG345" s="96"/>
      <c r="AH345" s="96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</row>
    <row r="346" spans="1:59" ht="19.5" customHeight="1" x14ac:dyDescent="0.25">
      <c r="A346" s="80"/>
      <c r="B346" s="118"/>
      <c r="C346" s="152"/>
      <c r="D346" s="153"/>
      <c r="E346" s="154"/>
      <c r="F346" s="154"/>
      <c r="G346" s="155"/>
      <c r="H346" s="155"/>
      <c r="I346" s="121"/>
      <c r="J346" s="162" t="s">
        <v>189</v>
      </c>
      <c r="K346" s="157"/>
      <c r="L346" s="157"/>
      <c r="M346" s="158"/>
      <c r="N346" s="138">
        <f>SUM(N347:N347)</f>
        <v>21800000</v>
      </c>
      <c r="O346" s="130"/>
      <c r="P346" s="130"/>
      <c r="Q346" s="163">
        <f t="shared" si="77"/>
        <v>83.333333333333343</v>
      </c>
      <c r="R346" s="163">
        <f t="shared" si="78"/>
        <v>83.333333333333343</v>
      </c>
      <c r="S346" s="138">
        <f>SUM(S347:S347)</f>
        <v>0</v>
      </c>
      <c r="T346" s="179">
        <f t="shared" si="79"/>
        <v>0</v>
      </c>
      <c r="U346" s="163">
        <f t="shared" si="80"/>
        <v>0</v>
      </c>
      <c r="V346" s="138">
        <f>SUM(V347:V347)</f>
        <v>21800000</v>
      </c>
      <c r="W346" s="306"/>
      <c r="X346" s="134"/>
      <c r="Y346" s="173"/>
      <c r="Z346" s="305"/>
      <c r="AA346" s="96"/>
      <c r="AB346" s="96"/>
      <c r="AC346" s="96"/>
      <c r="AD346" s="78">
        <f>+N346/12</f>
        <v>1816666.6666666667</v>
      </c>
      <c r="AE346" s="97">
        <f>+AD346/N346*100</f>
        <v>8.3333333333333339</v>
      </c>
      <c r="AF346" s="98">
        <f t="shared" si="67"/>
        <v>83.333333333333343</v>
      </c>
      <c r="AG346" s="96"/>
      <c r="AH346" s="96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</row>
    <row r="347" spans="1:59" ht="19.5" customHeight="1" x14ac:dyDescent="0.25">
      <c r="A347" s="80"/>
      <c r="B347" s="118"/>
      <c r="C347" s="152"/>
      <c r="D347" s="153"/>
      <c r="E347" s="154"/>
      <c r="F347" s="154"/>
      <c r="G347" s="155"/>
      <c r="H347" s="155"/>
      <c r="I347" s="121"/>
      <c r="J347" s="120"/>
      <c r="K347" s="162" t="s">
        <v>190</v>
      </c>
      <c r="L347" s="157"/>
      <c r="M347" s="158"/>
      <c r="N347" s="138">
        <v>21800000</v>
      </c>
      <c r="O347" s="130"/>
      <c r="P347" s="130"/>
      <c r="Q347" s="163">
        <f t="shared" si="77"/>
        <v>83.333333333333343</v>
      </c>
      <c r="R347" s="163">
        <f t="shared" si="78"/>
        <v>83.333333333333343</v>
      </c>
      <c r="S347" s="141">
        <v>0</v>
      </c>
      <c r="T347" s="179">
        <f t="shared" si="79"/>
        <v>0</v>
      </c>
      <c r="U347" s="163">
        <f t="shared" si="80"/>
        <v>0</v>
      </c>
      <c r="V347" s="168">
        <f>+N347-S347</f>
        <v>21800000</v>
      </c>
      <c r="W347" s="306"/>
      <c r="X347" s="134"/>
      <c r="Y347" s="173"/>
      <c r="Z347" s="305"/>
      <c r="AA347" s="96"/>
      <c r="AB347" s="96"/>
      <c r="AC347" s="96"/>
      <c r="AD347" s="78">
        <f>+N347/12</f>
        <v>1816666.6666666667</v>
      </c>
      <c r="AE347" s="97">
        <f>+AD347/N347*100</f>
        <v>8.3333333333333339</v>
      </c>
      <c r="AF347" s="98">
        <f t="shared" si="67"/>
        <v>83.333333333333343</v>
      </c>
      <c r="AG347" s="96"/>
      <c r="AH347" s="96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</row>
    <row r="348" spans="1:59" ht="19.5" customHeight="1" x14ac:dyDescent="0.25">
      <c r="A348" s="1"/>
      <c r="B348" s="174"/>
      <c r="C348" s="175"/>
      <c r="D348" s="176"/>
      <c r="E348" s="177"/>
      <c r="F348" s="177"/>
      <c r="G348" s="177"/>
      <c r="H348" s="182"/>
      <c r="I348" s="162" t="s">
        <v>68</v>
      </c>
      <c r="J348" s="199"/>
      <c r="K348" s="199"/>
      <c r="L348" s="199"/>
      <c r="M348" s="199"/>
      <c r="N348" s="138">
        <f>SUM(N349)</f>
        <v>71400000</v>
      </c>
      <c r="O348" s="139"/>
      <c r="P348" s="139"/>
      <c r="Q348" s="163">
        <f t="shared" si="77"/>
        <v>83.333333333333314</v>
      </c>
      <c r="R348" s="163">
        <f t="shared" si="78"/>
        <v>83.333333333333314</v>
      </c>
      <c r="S348" s="138">
        <f>SUM(S349)</f>
        <v>0</v>
      </c>
      <c r="T348" s="179">
        <f t="shared" si="79"/>
        <v>0</v>
      </c>
      <c r="U348" s="163">
        <f t="shared" si="80"/>
        <v>0</v>
      </c>
      <c r="V348" s="138">
        <f>SUM(V349)</f>
        <v>71400000</v>
      </c>
      <c r="W348" s="307"/>
      <c r="X348" s="181"/>
      <c r="Y348" s="166"/>
      <c r="Z348" s="305"/>
      <c r="AA348" s="6"/>
      <c r="AB348" s="6"/>
      <c r="AC348" s="6"/>
      <c r="AD348" s="78">
        <f>+N348/12</f>
        <v>5950000</v>
      </c>
      <c r="AE348" s="97">
        <f>+AD348/N348*100</f>
        <v>8.3333333333333321</v>
      </c>
      <c r="AF348" s="98">
        <f t="shared" si="67"/>
        <v>83.333333333333314</v>
      </c>
      <c r="AG348" s="6"/>
      <c r="AH348" s="6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</row>
    <row r="349" spans="1:59" ht="19.5" customHeight="1" x14ac:dyDescent="0.25">
      <c r="A349" s="1"/>
      <c r="B349" s="174"/>
      <c r="C349" s="175"/>
      <c r="D349" s="176"/>
      <c r="E349" s="177"/>
      <c r="F349" s="177"/>
      <c r="G349" s="177"/>
      <c r="H349" s="182"/>
      <c r="I349" s="198"/>
      <c r="J349" s="162" t="s">
        <v>69</v>
      </c>
      <c r="K349" s="157"/>
      <c r="L349" s="157"/>
      <c r="M349" s="157"/>
      <c r="N349" s="138">
        <f>SUM(N350)</f>
        <v>71400000</v>
      </c>
      <c r="O349" s="139"/>
      <c r="P349" s="139"/>
      <c r="Q349" s="163">
        <f t="shared" si="77"/>
        <v>83.333333333333314</v>
      </c>
      <c r="R349" s="163">
        <f t="shared" si="78"/>
        <v>83.333333333333314</v>
      </c>
      <c r="S349" s="138">
        <f>SUM(S350)</f>
        <v>0</v>
      </c>
      <c r="T349" s="179">
        <f t="shared" si="79"/>
        <v>0</v>
      </c>
      <c r="U349" s="163">
        <f t="shared" si="80"/>
        <v>0</v>
      </c>
      <c r="V349" s="138">
        <f>SUM(V350:X350)</f>
        <v>71400000</v>
      </c>
      <c r="W349" s="307"/>
      <c r="X349" s="181"/>
      <c r="Y349" s="166"/>
      <c r="Z349" s="305"/>
      <c r="AA349" s="6"/>
      <c r="AB349" s="6"/>
      <c r="AC349" s="6"/>
      <c r="AD349" s="78">
        <f>+N349/12</f>
        <v>5950000</v>
      </c>
      <c r="AE349" s="97">
        <f>+AD349/N349*100</f>
        <v>8.3333333333333321</v>
      </c>
      <c r="AF349" s="98">
        <f t="shared" si="67"/>
        <v>83.333333333333314</v>
      </c>
      <c r="AG349" s="6"/>
      <c r="AH349" s="6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</row>
    <row r="350" spans="1:59" ht="19.5" customHeight="1" thickBot="1" x14ac:dyDescent="0.3">
      <c r="A350" s="1"/>
      <c r="B350" s="200"/>
      <c r="C350" s="201"/>
      <c r="D350" s="202"/>
      <c r="E350" s="203"/>
      <c r="F350" s="203"/>
      <c r="G350" s="203"/>
      <c r="H350" s="244"/>
      <c r="I350" s="204"/>
      <c r="J350" s="205"/>
      <c r="K350" s="206" t="s">
        <v>70</v>
      </c>
      <c r="L350" s="207"/>
      <c r="M350" s="207"/>
      <c r="N350" s="209">
        <v>71400000</v>
      </c>
      <c r="O350" s="210"/>
      <c r="P350" s="210"/>
      <c r="Q350" s="163">
        <f t="shared" si="77"/>
        <v>83.333333333333314</v>
      </c>
      <c r="R350" s="163">
        <f t="shared" si="78"/>
        <v>83.333333333333314</v>
      </c>
      <c r="S350" s="138">
        <v>0</v>
      </c>
      <c r="T350" s="179">
        <f t="shared" si="79"/>
        <v>0</v>
      </c>
      <c r="U350" s="163">
        <f t="shared" si="80"/>
        <v>0</v>
      </c>
      <c r="V350" s="168">
        <f t="shared" ref="V350" si="81">+N350-S350</f>
        <v>71400000</v>
      </c>
      <c r="W350" s="308"/>
      <c r="X350" s="217"/>
      <c r="Y350" s="187"/>
      <c r="Z350" s="319"/>
      <c r="AA350" s="6"/>
      <c r="AB350" s="6"/>
      <c r="AC350" s="6"/>
      <c r="AD350" s="78">
        <f>+N350/12</f>
        <v>5950000</v>
      </c>
      <c r="AE350" s="97">
        <f>+AD350/N350*100</f>
        <v>8.3333333333333321</v>
      </c>
      <c r="AF350" s="98">
        <f t="shared" si="67"/>
        <v>83.333333333333314</v>
      </c>
      <c r="AG350" s="6"/>
      <c r="AH350" s="6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</row>
    <row r="351" spans="1:59" ht="30.95" customHeight="1" thickBot="1" x14ac:dyDescent="0.3">
      <c r="A351" s="80"/>
      <c r="B351" s="99" t="s">
        <v>22</v>
      </c>
      <c r="C351" s="100"/>
      <c r="D351" s="101"/>
      <c r="E351" s="102" t="s">
        <v>191</v>
      </c>
      <c r="F351" s="84"/>
      <c r="G351" s="84"/>
      <c r="H351" s="84"/>
      <c r="I351" s="84"/>
      <c r="J351" s="84"/>
      <c r="K351" s="84"/>
      <c r="L351" s="84"/>
      <c r="M351" s="85"/>
      <c r="N351" s="86">
        <f>+N352+N368+N395</f>
        <v>2832155000</v>
      </c>
      <c r="O351" s="103"/>
      <c r="P351" s="103"/>
      <c r="Q351" s="90">
        <f t="shared" si="71"/>
        <v>83.333333333333314</v>
      </c>
      <c r="R351" s="88">
        <f t="shared" si="69"/>
        <v>83.333333333333314</v>
      </c>
      <c r="S351" s="86">
        <f>+S352+S368+S395</f>
        <v>306268761</v>
      </c>
      <c r="T351" s="88">
        <f t="shared" si="72"/>
        <v>10.813983027058899</v>
      </c>
      <c r="U351" s="114">
        <f t="shared" si="73"/>
        <v>10.813983027058899</v>
      </c>
      <c r="V351" s="91">
        <f t="shared" si="76"/>
        <v>2525886239</v>
      </c>
      <c r="W351" s="92" t="s">
        <v>21</v>
      </c>
      <c r="X351" s="93"/>
      <c r="Y351" s="106"/>
      <c r="Z351" s="95"/>
      <c r="AA351" s="96"/>
      <c r="AB351" s="96"/>
      <c r="AC351" s="96"/>
      <c r="AD351" s="78">
        <f>+N351/12</f>
        <v>236012916.66666666</v>
      </c>
      <c r="AE351" s="97">
        <f>+AD351/N351*100</f>
        <v>8.3333333333333321</v>
      </c>
      <c r="AF351" s="98">
        <f t="shared" si="67"/>
        <v>83.333333333333314</v>
      </c>
      <c r="AG351" s="96"/>
      <c r="AH351" s="96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</row>
    <row r="352" spans="1:59" ht="19.5" customHeight="1" x14ac:dyDescent="0.25">
      <c r="A352" s="80"/>
      <c r="B352" s="107" t="s">
        <v>24</v>
      </c>
      <c r="C352" s="108"/>
      <c r="D352" s="109"/>
      <c r="E352" s="109"/>
      <c r="F352" s="110" t="s">
        <v>192</v>
      </c>
      <c r="G352" s="111"/>
      <c r="H352" s="111"/>
      <c r="I352" s="111"/>
      <c r="J352" s="111"/>
      <c r="K352" s="111"/>
      <c r="L352" s="111"/>
      <c r="M352" s="112"/>
      <c r="N352" s="192">
        <f>N359</f>
        <v>152000000</v>
      </c>
      <c r="O352" s="113"/>
      <c r="P352" s="113"/>
      <c r="Q352" s="114">
        <f t="shared" si="71"/>
        <v>83.333333333333314</v>
      </c>
      <c r="R352" s="115">
        <f t="shared" si="69"/>
        <v>83.333333333333314</v>
      </c>
      <c r="S352" s="192">
        <f>S359</f>
        <v>108641241</v>
      </c>
      <c r="T352" s="115">
        <f t="shared" si="72"/>
        <v>71.474500657894737</v>
      </c>
      <c r="U352" s="114">
        <f t="shared" si="73"/>
        <v>71.474500657894737</v>
      </c>
      <c r="V352" s="270">
        <f t="shared" si="76"/>
        <v>43358759</v>
      </c>
      <c r="W352" s="271" t="s">
        <v>21</v>
      </c>
      <c r="X352" s="105" t="s">
        <v>193</v>
      </c>
      <c r="Y352" s="116"/>
      <c r="Z352" s="117"/>
      <c r="AA352" s="96"/>
      <c r="AB352" s="96"/>
      <c r="AC352" s="96"/>
      <c r="AD352" s="78">
        <f>+N352/12</f>
        <v>12666666.666666666</v>
      </c>
      <c r="AE352" s="97">
        <f>+AD352/N352*100</f>
        <v>8.3333333333333321</v>
      </c>
      <c r="AF352" s="98">
        <f t="shared" si="67"/>
        <v>83.333333333333314</v>
      </c>
      <c r="AG352" s="96"/>
      <c r="AH352" s="96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</row>
    <row r="353" spans="1:59" ht="19.5" hidden="1" customHeight="1" x14ac:dyDescent="0.25">
      <c r="A353" s="80"/>
      <c r="B353" s="118"/>
      <c r="C353" s="119"/>
      <c r="D353" s="120"/>
      <c r="E353" s="121"/>
      <c r="F353" s="121"/>
      <c r="G353" s="121"/>
      <c r="H353" s="121"/>
      <c r="I353" s="121"/>
      <c r="J353" s="121"/>
      <c r="K353" s="121"/>
      <c r="L353" s="121"/>
      <c r="M353" s="121" t="s">
        <v>27</v>
      </c>
      <c r="N353" s="122"/>
      <c r="O353" s="123"/>
      <c r="P353" s="123"/>
      <c r="Q353" s="124" t="e">
        <f t="shared" si="71"/>
        <v>#DIV/0!</v>
      </c>
      <c r="R353" s="124" t="e">
        <f t="shared" si="69"/>
        <v>#DIV/0!</v>
      </c>
      <c r="S353" s="122"/>
      <c r="T353" s="124" t="e">
        <f t="shared" si="72"/>
        <v>#DIV/0!</v>
      </c>
      <c r="U353" s="124"/>
      <c r="V353" s="272">
        <f t="shared" si="76"/>
        <v>0</v>
      </c>
      <c r="W353" s="314"/>
      <c r="X353" s="127"/>
      <c r="Y353" s="128"/>
      <c r="Z353" s="129"/>
      <c r="AA353" s="96"/>
      <c r="AB353" s="96"/>
      <c r="AC353" s="96"/>
      <c r="AD353" s="78">
        <f>+N353/12</f>
        <v>0</v>
      </c>
      <c r="AE353" s="97" t="e">
        <f>+AD353/N353*100</f>
        <v>#DIV/0!</v>
      </c>
      <c r="AF353" s="98" t="e">
        <f t="shared" si="67"/>
        <v>#DIV/0!</v>
      </c>
      <c r="AG353" s="96"/>
      <c r="AH353" s="96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</row>
    <row r="354" spans="1:59" ht="19.5" hidden="1" customHeight="1" thickBot="1" x14ac:dyDescent="0.25">
      <c r="A354" s="80"/>
      <c r="B354" s="118">
        <v>1</v>
      </c>
      <c r="C354" s="119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 t="s">
        <v>28</v>
      </c>
      <c r="N354" s="122"/>
      <c r="O354" s="130"/>
      <c r="P354" s="130"/>
      <c r="Q354" s="131" t="e">
        <f t="shared" si="71"/>
        <v>#DIV/0!</v>
      </c>
      <c r="R354" s="131" t="e">
        <f t="shared" si="69"/>
        <v>#DIV/0!</v>
      </c>
      <c r="S354" s="122"/>
      <c r="T354" s="124" t="e">
        <f t="shared" si="72"/>
        <v>#DIV/0!</v>
      </c>
      <c r="U354" s="131"/>
      <c r="V354" s="272">
        <f t="shared" si="76"/>
        <v>0</v>
      </c>
      <c r="W354" s="306"/>
      <c r="X354" s="134"/>
      <c r="Y354" s="135"/>
      <c r="Z354" s="129"/>
      <c r="AA354" s="96"/>
      <c r="AB354" s="96"/>
      <c r="AC354" s="96"/>
      <c r="AD354" s="78">
        <f>+N354/12</f>
        <v>0</v>
      </c>
      <c r="AE354" s="97" t="e">
        <f>+AD354/N354*100</f>
        <v>#DIV/0!</v>
      </c>
      <c r="AF354" s="98" t="e">
        <f t="shared" si="67"/>
        <v>#DIV/0!</v>
      </c>
      <c r="AG354" s="96"/>
      <c r="AH354" s="96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</row>
    <row r="355" spans="1:59" ht="19.5" hidden="1" customHeight="1" thickBot="1" x14ac:dyDescent="0.25">
      <c r="A355" s="1"/>
      <c r="B355" s="136"/>
      <c r="C355" s="137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 t="s">
        <v>30</v>
      </c>
      <c r="N355" s="138"/>
      <c r="O355" s="139"/>
      <c r="P355" s="139"/>
      <c r="Q355" s="140" t="e">
        <f t="shared" si="71"/>
        <v>#DIV/0!</v>
      </c>
      <c r="R355" s="140" t="e">
        <f t="shared" si="69"/>
        <v>#DIV/0!</v>
      </c>
      <c r="S355" s="138"/>
      <c r="T355" s="124" t="e">
        <f t="shared" si="72"/>
        <v>#DIV/0!</v>
      </c>
      <c r="U355" s="163"/>
      <c r="V355" s="272">
        <f t="shared" si="76"/>
        <v>0</v>
      </c>
      <c r="W355" s="315" t="s">
        <v>31</v>
      </c>
      <c r="X355" s="143"/>
      <c r="Y355" s="144"/>
      <c r="Z355" s="145"/>
      <c r="AA355" s="6"/>
      <c r="AB355" s="6"/>
      <c r="AC355" s="6"/>
      <c r="AD355" s="78">
        <f>+N355/12</f>
        <v>0</v>
      </c>
      <c r="AE355" s="97" t="e">
        <f>+AD355/N355*100</f>
        <v>#DIV/0!</v>
      </c>
      <c r="AF355" s="98" t="e">
        <f t="shared" si="67"/>
        <v>#DIV/0!</v>
      </c>
      <c r="AG355" s="6"/>
      <c r="AH355" s="6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</row>
    <row r="356" spans="1:59" ht="19.5" hidden="1" customHeight="1" thickBot="1" x14ac:dyDescent="0.25">
      <c r="A356" s="1"/>
      <c r="B356" s="136"/>
      <c r="C356" s="137"/>
      <c r="D356" s="120"/>
      <c r="E356" s="121"/>
      <c r="F356" s="121"/>
      <c r="G356" s="121"/>
      <c r="H356" s="121"/>
      <c r="I356" s="121"/>
      <c r="J356" s="121"/>
      <c r="K356" s="121"/>
      <c r="L356" s="121"/>
      <c r="M356" s="121" t="s">
        <v>33</v>
      </c>
      <c r="N356" s="138"/>
      <c r="O356" s="139"/>
      <c r="P356" s="139"/>
      <c r="Q356" s="140" t="e">
        <f t="shared" si="71"/>
        <v>#DIV/0!</v>
      </c>
      <c r="R356" s="140" t="e">
        <f t="shared" si="69"/>
        <v>#DIV/0!</v>
      </c>
      <c r="S356" s="138"/>
      <c r="T356" s="124" t="e">
        <f t="shared" si="72"/>
        <v>#DIV/0!</v>
      </c>
      <c r="U356" s="163"/>
      <c r="V356" s="272">
        <f t="shared" si="76"/>
        <v>0</v>
      </c>
      <c r="W356" s="315" t="s">
        <v>31</v>
      </c>
      <c r="X356" s="143"/>
      <c r="Y356" s="144"/>
      <c r="Z356" s="145"/>
      <c r="AA356" s="6"/>
      <c r="AB356" s="6"/>
      <c r="AC356" s="6"/>
      <c r="AD356" s="78">
        <f>+N356/12</f>
        <v>0</v>
      </c>
      <c r="AE356" s="97" t="e">
        <f>+AD356/N356*100</f>
        <v>#DIV/0!</v>
      </c>
      <c r="AF356" s="98" t="e">
        <f t="shared" si="67"/>
        <v>#DIV/0!</v>
      </c>
      <c r="AG356" s="6"/>
      <c r="AH356" s="6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</row>
    <row r="357" spans="1:59" ht="19.5" hidden="1" customHeight="1" thickBot="1" x14ac:dyDescent="0.25">
      <c r="A357" s="1"/>
      <c r="B357" s="136"/>
      <c r="C357" s="146"/>
      <c r="D357" s="120"/>
      <c r="E357" s="121"/>
      <c r="F357" s="121"/>
      <c r="G357" s="121"/>
      <c r="H357" s="121"/>
      <c r="I357" s="121"/>
      <c r="J357" s="121"/>
      <c r="K357" s="121"/>
      <c r="L357" s="121"/>
      <c r="M357" s="121" t="s">
        <v>34</v>
      </c>
      <c r="N357" s="138"/>
      <c r="O357" s="139"/>
      <c r="P357" s="139"/>
      <c r="Q357" s="140" t="e">
        <f t="shared" si="71"/>
        <v>#DIV/0!</v>
      </c>
      <c r="R357" s="140" t="e">
        <f t="shared" si="69"/>
        <v>#DIV/0!</v>
      </c>
      <c r="S357" s="138"/>
      <c r="T357" s="124" t="e">
        <f t="shared" si="72"/>
        <v>#DIV/0!</v>
      </c>
      <c r="U357" s="163"/>
      <c r="V357" s="272">
        <f t="shared" si="76"/>
        <v>0</v>
      </c>
      <c r="W357" s="315" t="s">
        <v>31</v>
      </c>
      <c r="X357" s="143"/>
      <c r="Y357" s="144"/>
      <c r="Z357" s="145"/>
      <c r="AA357" s="6"/>
      <c r="AB357" s="6"/>
      <c r="AC357" s="6"/>
      <c r="AD357" s="78">
        <f>+N357/12</f>
        <v>0</v>
      </c>
      <c r="AE357" s="97" t="e">
        <f>+AD357/N357*100</f>
        <v>#DIV/0!</v>
      </c>
      <c r="AF357" s="98" t="e">
        <f t="shared" si="67"/>
        <v>#DIV/0!</v>
      </c>
      <c r="AG357" s="6"/>
      <c r="AH357" s="6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</row>
    <row r="358" spans="1:59" ht="3" customHeight="1" thickBot="1" x14ac:dyDescent="0.3">
      <c r="A358" s="1"/>
      <c r="B358" s="136"/>
      <c r="C358" s="146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38"/>
      <c r="O358" s="139"/>
      <c r="P358" s="139"/>
      <c r="Q358" s="140"/>
      <c r="R358" s="140"/>
      <c r="S358" s="138"/>
      <c r="T358" s="124"/>
      <c r="U358" s="163"/>
      <c r="V358" s="272"/>
      <c r="W358" s="315"/>
      <c r="X358" s="147"/>
      <c r="Y358" s="144"/>
      <c r="Z358" s="145"/>
      <c r="AA358" s="6"/>
      <c r="AB358" s="6"/>
      <c r="AC358" s="6"/>
      <c r="AD358" s="78">
        <f>+N358/12</f>
        <v>0</v>
      </c>
      <c r="AE358" s="97" t="e">
        <f>+AD358/N358*100</f>
        <v>#DIV/0!</v>
      </c>
      <c r="AF358" s="98" t="e">
        <f t="shared" si="67"/>
        <v>#DIV/0!</v>
      </c>
      <c r="AG358" s="6"/>
      <c r="AH358" s="6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</row>
    <row r="359" spans="1:59" ht="19.5" customHeight="1" thickBot="1" x14ac:dyDescent="0.3">
      <c r="A359" s="80"/>
      <c r="B359" s="99">
        <v>2</v>
      </c>
      <c r="C359" s="148"/>
      <c r="D359" s="149"/>
      <c r="E359" s="101"/>
      <c r="F359" s="101"/>
      <c r="G359" s="102" t="s">
        <v>37</v>
      </c>
      <c r="H359" s="84"/>
      <c r="I359" s="84"/>
      <c r="J359" s="84"/>
      <c r="K359" s="84"/>
      <c r="L359" s="84"/>
      <c r="M359" s="85"/>
      <c r="N359" s="86">
        <f>+N360</f>
        <v>152000000</v>
      </c>
      <c r="O359" s="87"/>
      <c r="P359" s="87"/>
      <c r="Q359" s="90">
        <f t="shared" si="71"/>
        <v>83.333333333333314</v>
      </c>
      <c r="R359" s="90">
        <f t="shared" si="69"/>
        <v>83.333333333333314</v>
      </c>
      <c r="S359" s="86">
        <f>+S360</f>
        <v>108641241</v>
      </c>
      <c r="T359" s="88">
        <f t="shared" ref="T359:T373" si="82">+S359/N359*100</f>
        <v>71.474500657894737</v>
      </c>
      <c r="U359" s="90">
        <f t="shared" ref="U359:U368" si="83">+S359/N359*100</f>
        <v>71.474500657894737</v>
      </c>
      <c r="V359" s="91">
        <f>+N359-S359</f>
        <v>43358759</v>
      </c>
      <c r="W359" s="316"/>
      <c r="X359" s="151"/>
      <c r="Y359" s="106"/>
      <c r="Z359" s="95"/>
      <c r="AA359" s="96"/>
      <c r="AB359" s="96"/>
      <c r="AC359" s="96"/>
      <c r="AD359" s="78">
        <f>+N359/12</f>
        <v>12666666.666666666</v>
      </c>
      <c r="AE359" s="97">
        <f>+AD359/N359*100</f>
        <v>8.3333333333333321</v>
      </c>
      <c r="AF359" s="98">
        <f t="shared" si="67"/>
        <v>83.333333333333314</v>
      </c>
      <c r="AG359" s="96"/>
      <c r="AH359" s="96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</row>
    <row r="360" spans="1:59" ht="19.5" customHeight="1" x14ac:dyDescent="0.25">
      <c r="A360" s="80"/>
      <c r="B360" s="118"/>
      <c r="C360" s="152"/>
      <c r="D360" s="153"/>
      <c r="E360" s="154"/>
      <c r="F360" s="154"/>
      <c r="G360" s="155"/>
      <c r="H360" s="156" t="s">
        <v>46</v>
      </c>
      <c r="I360" s="157"/>
      <c r="J360" s="157"/>
      <c r="K360" s="157"/>
      <c r="L360" s="157"/>
      <c r="M360" s="158"/>
      <c r="N360" s="122">
        <f>+N361+N365</f>
        <v>152000000</v>
      </c>
      <c r="O360" s="130"/>
      <c r="P360" s="130"/>
      <c r="Q360" s="131">
        <f t="shared" si="71"/>
        <v>83.333333333333314</v>
      </c>
      <c r="R360" s="131">
        <f t="shared" si="69"/>
        <v>83.333333333333314</v>
      </c>
      <c r="S360" s="122">
        <f>+S361+S365</f>
        <v>108641241</v>
      </c>
      <c r="T360" s="184">
        <f t="shared" si="82"/>
        <v>71.474500657894737</v>
      </c>
      <c r="U360" s="131">
        <f t="shared" si="83"/>
        <v>71.474500657894737</v>
      </c>
      <c r="V360" s="122">
        <f>+V361+V365</f>
        <v>43358759</v>
      </c>
      <c r="W360" s="306"/>
      <c r="X360" s="134"/>
      <c r="Y360" s="135"/>
      <c r="Z360" s="186"/>
      <c r="AA360" s="96"/>
      <c r="AB360" s="96"/>
      <c r="AC360" s="96"/>
      <c r="AD360" s="78">
        <f>+N360/12</f>
        <v>12666666.666666666</v>
      </c>
      <c r="AE360" s="97">
        <f>+AD360/N360*100</f>
        <v>8.3333333333333321</v>
      </c>
      <c r="AF360" s="98">
        <f t="shared" si="67"/>
        <v>83.333333333333314</v>
      </c>
      <c r="AG360" s="96"/>
      <c r="AH360" s="96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</row>
    <row r="361" spans="1:59" ht="19.5" customHeight="1" x14ac:dyDescent="0.25">
      <c r="A361" s="80"/>
      <c r="B361" s="118"/>
      <c r="C361" s="152"/>
      <c r="D361" s="153"/>
      <c r="E361" s="154"/>
      <c r="F361" s="154"/>
      <c r="G361" s="155"/>
      <c r="H361" s="155"/>
      <c r="I361" s="162" t="s">
        <v>47</v>
      </c>
      <c r="J361" s="157"/>
      <c r="K361" s="157"/>
      <c r="L361" s="157"/>
      <c r="M361" s="158"/>
      <c r="N361" s="138">
        <f>N362</f>
        <v>3200000</v>
      </c>
      <c r="O361" s="130"/>
      <c r="P361" s="130"/>
      <c r="Q361" s="163">
        <f t="shared" si="71"/>
        <v>83.333333333333343</v>
      </c>
      <c r="R361" s="163">
        <f t="shared" si="69"/>
        <v>83.333333333333343</v>
      </c>
      <c r="S361" s="138">
        <f>S362</f>
        <v>1248000</v>
      </c>
      <c r="T361" s="179">
        <f t="shared" si="82"/>
        <v>39</v>
      </c>
      <c r="U361" s="163">
        <f t="shared" si="83"/>
        <v>39</v>
      </c>
      <c r="V361" s="138">
        <f>V362</f>
        <v>1952000</v>
      </c>
      <c r="W361" s="306"/>
      <c r="X361" s="134"/>
      <c r="Y361" s="166"/>
      <c r="Z361" s="170"/>
      <c r="AA361" s="96"/>
      <c r="AB361" s="96"/>
      <c r="AC361" s="96"/>
      <c r="AD361" s="78">
        <f>+N361/12</f>
        <v>266666.66666666669</v>
      </c>
      <c r="AE361" s="97">
        <f>+AD361/N361*100</f>
        <v>8.3333333333333339</v>
      </c>
      <c r="AF361" s="98">
        <f t="shared" si="67"/>
        <v>83.333333333333343</v>
      </c>
      <c r="AG361" s="96"/>
      <c r="AH361" s="96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</row>
    <row r="362" spans="1:59" ht="19.5" customHeight="1" x14ac:dyDescent="0.25">
      <c r="A362" s="80"/>
      <c r="B362" s="118"/>
      <c r="C362" s="152"/>
      <c r="D362" s="153"/>
      <c r="E362" s="154"/>
      <c r="F362" s="154"/>
      <c r="G362" s="155"/>
      <c r="H362" s="155"/>
      <c r="I362" s="121"/>
      <c r="J362" s="162" t="s">
        <v>48</v>
      </c>
      <c r="K362" s="157"/>
      <c r="L362" s="157"/>
      <c r="M362" s="158"/>
      <c r="N362" s="138">
        <f>SUM(N363:N364)</f>
        <v>3200000</v>
      </c>
      <c r="O362" s="130"/>
      <c r="P362" s="130"/>
      <c r="Q362" s="163">
        <f t="shared" si="71"/>
        <v>83.333333333333343</v>
      </c>
      <c r="R362" s="163">
        <f t="shared" si="69"/>
        <v>83.333333333333343</v>
      </c>
      <c r="S362" s="138">
        <f>SUM(S363:S364)</f>
        <v>1248000</v>
      </c>
      <c r="T362" s="179">
        <f t="shared" si="82"/>
        <v>39</v>
      </c>
      <c r="U362" s="163">
        <f t="shared" si="83"/>
        <v>39</v>
      </c>
      <c r="V362" s="138">
        <f>SUM(V363:V364)</f>
        <v>1952000</v>
      </c>
      <c r="W362" s="306"/>
      <c r="X362" s="134"/>
      <c r="Y362" s="166"/>
      <c r="Z362" s="170"/>
      <c r="AA362" s="96"/>
      <c r="AB362" s="96"/>
      <c r="AC362" s="96"/>
      <c r="AD362" s="78">
        <f>+N362/12</f>
        <v>266666.66666666669</v>
      </c>
      <c r="AE362" s="97">
        <f>+AD362/N362*100</f>
        <v>8.3333333333333339</v>
      </c>
      <c r="AF362" s="98">
        <f t="shared" si="67"/>
        <v>83.333333333333343</v>
      </c>
      <c r="AG362" s="96"/>
      <c r="AH362" s="96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</row>
    <row r="363" spans="1:59" ht="19.5" customHeight="1" x14ac:dyDescent="0.25">
      <c r="A363" s="80"/>
      <c r="B363" s="118"/>
      <c r="C363" s="152"/>
      <c r="D363" s="153"/>
      <c r="E363" s="154"/>
      <c r="F363" s="154"/>
      <c r="G363" s="155"/>
      <c r="H363" s="155"/>
      <c r="I363" s="121"/>
      <c r="J363" s="120"/>
      <c r="K363" s="162" t="s">
        <v>54</v>
      </c>
      <c r="L363" s="157"/>
      <c r="M363" s="158"/>
      <c r="N363" s="138">
        <v>800000</v>
      </c>
      <c r="O363" s="130"/>
      <c r="P363" s="130"/>
      <c r="Q363" s="163">
        <f t="shared" si="71"/>
        <v>83.333333333333343</v>
      </c>
      <c r="R363" s="163">
        <f t="shared" si="69"/>
        <v>83.333333333333343</v>
      </c>
      <c r="S363" s="141">
        <v>0</v>
      </c>
      <c r="T363" s="179">
        <f t="shared" si="82"/>
        <v>0</v>
      </c>
      <c r="U363" s="163">
        <f t="shared" si="83"/>
        <v>0</v>
      </c>
      <c r="V363" s="168">
        <f>+N363-S363</f>
        <v>800000</v>
      </c>
      <c r="W363" s="306"/>
      <c r="X363" s="134"/>
      <c r="Y363" s="166"/>
      <c r="Z363" s="170"/>
      <c r="AA363" s="96"/>
      <c r="AB363" s="96"/>
      <c r="AC363" s="96"/>
      <c r="AD363" s="78">
        <f>+N363/12</f>
        <v>66666.666666666672</v>
      </c>
      <c r="AE363" s="97">
        <f>+AD363/N363*100</f>
        <v>8.3333333333333339</v>
      </c>
      <c r="AF363" s="98">
        <f t="shared" si="67"/>
        <v>83.333333333333343</v>
      </c>
      <c r="AG363" s="96"/>
      <c r="AH363" s="96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</row>
    <row r="364" spans="1:59" ht="19.5" customHeight="1" x14ac:dyDescent="0.25">
      <c r="A364" s="80"/>
      <c r="B364" s="118"/>
      <c r="C364" s="152"/>
      <c r="D364" s="153"/>
      <c r="E364" s="154"/>
      <c r="F364" s="154"/>
      <c r="G364" s="155"/>
      <c r="H364" s="155"/>
      <c r="I364" s="155"/>
      <c r="J364" s="120"/>
      <c r="K364" s="162" t="s">
        <v>57</v>
      </c>
      <c r="L364" s="157"/>
      <c r="M364" s="158"/>
      <c r="N364" s="167">
        <v>2400000</v>
      </c>
      <c r="O364" s="130"/>
      <c r="P364" s="130"/>
      <c r="Q364" s="163">
        <f t="shared" si="71"/>
        <v>83.333333333333314</v>
      </c>
      <c r="R364" s="163">
        <f t="shared" si="69"/>
        <v>83.333333333333314</v>
      </c>
      <c r="S364" s="141">
        <v>1248000</v>
      </c>
      <c r="T364" s="179">
        <f t="shared" si="82"/>
        <v>52</v>
      </c>
      <c r="U364" s="163">
        <f t="shared" si="83"/>
        <v>52</v>
      </c>
      <c r="V364" s="168">
        <f>+N364-S364</f>
        <v>1152000</v>
      </c>
      <c r="W364" s="306"/>
      <c r="X364" s="134"/>
      <c r="Y364" s="166"/>
      <c r="Z364" s="170"/>
      <c r="AA364" s="96"/>
      <c r="AB364" s="96"/>
      <c r="AC364" s="96"/>
      <c r="AD364" s="78">
        <f>+N364/12</f>
        <v>200000</v>
      </c>
      <c r="AE364" s="97">
        <f>+AD364/N364*100</f>
        <v>8.3333333333333321</v>
      </c>
      <c r="AF364" s="98">
        <f t="shared" si="67"/>
        <v>83.333333333333314</v>
      </c>
      <c r="AG364" s="96"/>
      <c r="AH364" s="96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</row>
    <row r="365" spans="1:59" ht="19.5" customHeight="1" x14ac:dyDescent="0.25">
      <c r="A365" s="1"/>
      <c r="B365" s="174"/>
      <c r="C365" s="175"/>
      <c r="D365" s="176"/>
      <c r="E365" s="177"/>
      <c r="F365" s="177"/>
      <c r="G365" s="238"/>
      <c r="H365" s="238"/>
      <c r="I365" s="162" t="s">
        <v>68</v>
      </c>
      <c r="J365" s="199"/>
      <c r="K365" s="199"/>
      <c r="L365" s="199"/>
      <c r="M365" s="199"/>
      <c r="N365" s="138">
        <f>SUM(N366)</f>
        <v>148800000</v>
      </c>
      <c r="O365" s="139"/>
      <c r="P365" s="139"/>
      <c r="Q365" s="140">
        <f t="shared" si="71"/>
        <v>83.333333333333314</v>
      </c>
      <c r="R365" s="140">
        <f t="shared" si="69"/>
        <v>83.333333333333314</v>
      </c>
      <c r="S365" s="138">
        <f>SUM(S366)</f>
        <v>107393241</v>
      </c>
      <c r="T365" s="179">
        <f>T366</f>
        <v>135.71428571428572</v>
      </c>
      <c r="U365" s="163">
        <f t="shared" si="83"/>
        <v>72.172877016129036</v>
      </c>
      <c r="V365" s="138">
        <f>SUM(V366)</f>
        <v>41406759</v>
      </c>
      <c r="W365" s="307"/>
      <c r="X365" s="181"/>
      <c r="Y365" s="166" t="s">
        <v>194</v>
      </c>
      <c r="Z365" s="170"/>
      <c r="AA365" s="6"/>
      <c r="AB365" s="6"/>
      <c r="AC365" s="6"/>
      <c r="AD365" s="78">
        <f>+N365/12</f>
        <v>12400000</v>
      </c>
      <c r="AE365" s="97">
        <f>+AD365/N365*100</f>
        <v>8.3333333333333321</v>
      </c>
      <c r="AF365" s="98">
        <f t="shared" si="67"/>
        <v>83.333333333333314</v>
      </c>
      <c r="AG365" s="6"/>
      <c r="AH365" s="6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</row>
    <row r="366" spans="1:59" ht="19.5" customHeight="1" x14ac:dyDescent="0.25">
      <c r="A366" s="1"/>
      <c r="B366" s="174"/>
      <c r="C366" s="175"/>
      <c r="D366" s="176"/>
      <c r="E366" s="177"/>
      <c r="F366" s="177"/>
      <c r="G366" s="238"/>
      <c r="H366" s="238"/>
      <c r="I366" s="198"/>
      <c r="J366" s="162" t="s">
        <v>69</v>
      </c>
      <c r="K366" s="157"/>
      <c r="L366" s="157"/>
      <c r="M366" s="157"/>
      <c r="N366" s="138">
        <f>SUM(N367:N367)</f>
        <v>148800000</v>
      </c>
      <c r="O366" s="139"/>
      <c r="P366" s="139"/>
      <c r="Q366" s="140">
        <f t="shared" si="71"/>
        <v>83.333333333333314</v>
      </c>
      <c r="R366" s="140">
        <f t="shared" si="69"/>
        <v>83.333333333333314</v>
      </c>
      <c r="S366" s="138">
        <f>SUM(S367:S367)</f>
        <v>107393241</v>
      </c>
      <c r="T366" s="179">
        <f>T367</f>
        <v>135.71428571428572</v>
      </c>
      <c r="U366" s="163">
        <f t="shared" si="83"/>
        <v>72.172877016129036</v>
      </c>
      <c r="V366" s="138">
        <f>SUM(V367:V367)</f>
        <v>41406759</v>
      </c>
      <c r="W366" s="307"/>
      <c r="X366" s="181"/>
      <c r="Y366" s="166"/>
      <c r="Z366" s="170"/>
      <c r="AA366" s="6"/>
      <c r="AB366" s="6"/>
      <c r="AC366" s="6"/>
      <c r="AD366" s="78">
        <f>+N366/12</f>
        <v>12400000</v>
      </c>
      <c r="AE366" s="97">
        <f>+AD366/N366*100</f>
        <v>8.3333333333333321</v>
      </c>
      <c r="AF366" s="98">
        <f t="shared" si="67"/>
        <v>83.333333333333314</v>
      </c>
      <c r="AG366" s="6"/>
      <c r="AH366" s="6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</row>
    <row r="367" spans="1:59" ht="19.5" customHeight="1" thickBot="1" x14ac:dyDescent="0.3">
      <c r="A367" s="1"/>
      <c r="B367" s="174"/>
      <c r="C367" s="175"/>
      <c r="D367" s="176"/>
      <c r="E367" s="177"/>
      <c r="F367" s="177"/>
      <c r="G367" s="238"/>
      <c r="H367" s="238"/>
      <c r="I367" s="204"/>
      <c r="J367" s="205"/>
      <c r="K367" s="206" t="s">
        <v>70</v>
      </c>
      <c r="L367" s="207"/>
      <c r="M367" s="207"/>
      <c r="N367" s="138">
        <v>148800000</v>
      </c>
      <c r="O367" s="139"/>
      <c r="P367" s="139"/>
      <c r="Q367" s="140">
        <f t="shared" si="71"/>
        <v>83.333333333333314</v>
      </c>
      <c r="R367" s="140">
        <f t="shared" si="69"/>
        <v>83.333333333333314</v>
      </c>
      <c r="S367" s="178">
        <v>107393241</v>
      </c>
      <c r="T367" s="179">
        <f>38/28*100</f>
        <v>135.71428571428572</v>
      </c>
      <c r="U367" s="163">
        <f t="shared" si="83"/>
        <v>72.172877016129036</v>
      </c>
      <c r="V367" s="168">
        <f t="shared" ref="V367:V373" si="84">+N367-S367</f>
        <v>41406759</v>
      </c>
      <c r="W367" s="307"/>
      <c r="X367" s="181"/>
      <c r="Y367" s="187"/>
      <c r="Z367" s="183"/>
      <c r="AA367" s="6"/>
      <c r="AB367" s="6"/>
      <c r="AC367" s="6"/>
      <c r="AD367" s="78">
        <f>+N367/12</f>
        <v>12400000</v>
      </c>
      <c r="AE367" s="97">
        <f>+AD367/N367*100</f>
        <v>8.3333333333333321</v>
      </c>
      <c r="AF367" s="98">
        <f t="shared" si="67"/>
        <v>83.333333333333314</v>
      </c>
      <c r="AG367" s="6"/>
      <c r="AH367" s="6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</row>
    <row r="368" spans="1:59" ht="18" customHeight="1" x14ac:dyDescent="0.25">
      <c r="A368" s="80"/>
      <c r="B368" s="107" t="s">
        <v>24</v>
      </c>
      <c r="C368" s="108"/>
      <c r="D368" s="109"/>
      <c r="E368" s="109"/>
      <c r="F368" s="110" t="s">
        <v>195</v>
      </c>
      <c r="G368" s="111"/>
      <c r="H368" s="111"/>
      <c r="I368" s="111"/>
      <c r="J368" s="111"/>
      <c r="K368" s="111"/>
      <c r="L368" s="111"/>
      <c r="M368" s="112"/>
      <c r="N368" s="192">
        <f>+N375</f>
        <v>614185000</v>
      </c>
      <c r="O368" s="113"/>
      <c r="P368" s="113"/>
      <c r="Q368" s="114">
        <f t="shared" si="71"/>
        <v>83.333333333333343</v>
      </c>
      <c r="R368" s="115">
        <f t="shared" si="69"/>
        <v>83.333333333333343</v>
      </c>
      <c r="S368" s="192">
        <f>+S375</f>
        <v>16036360</v>
      </c>
      <c r="T368" s="115">
        <f t="shared" si="82"/>
        <v>2.6109983148399913</v>
      </c>
      <c r="U368" s="114">
        <f t="shared" si="83"/>
        <v>2.6109983148399913</v>
      </c>
      <c r="V368" s="270">
        <f t="shared" si="84"/>
        <v>598148640</v>
      </c>
      <c r="W368" s="271" t="s">
        <v>21</v>
      </c>
      <c r="X368" s="105" t="s">
        <v>196</v>
      </c>
      <c r="Y368" s="116"/>
      <c r="Z368" s="117"/>
      <c r="AA368" s="96"/>
      <c r="AB368" s="96"/>
      <c r="AC368" s="96"/>
      <c r="AD368" s="78">
        <f>+N368/12</f>
        <v>51182083.333333336</v>
      </c>
      <c r="AE368" s="97">
        <f>+AD368/N368*100</f>
        <v>8.3333333333333339</v>
      </c>
      <c r="AF368" s="98">
        <f t="shared" si="67"/>
        <v>83.333333333333343</v>
      </c>
      <c r="AG368" s="96"/>
      <c r="AH368" s="96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</row>
    <row r="369" spans="1:59" ht="21.6" hidden="1" customHeight="1" x14ac:dyDescent="0.3">
      <c r="A369" s="80"/>
      <c r="B369" s="118"/>
      <c r="C369" s="119"/>
      <c r="D369" s="120"/>
      <c r="E369" s="121"/>
      <c r="F369" s="121"/>
      <c r="G369" s="121"/>
      <c r="H369" s="121"/>
      <c r="I369" s="121"/>
      <c r="J369" s="121"/>
      <c r="K369" s="121"/>
      <c r="L369" s="121"/>
      <c r="M369" s="121" t="s">
        <v>27</v>
      </c>
      <c r="N369" s="122"/>
      <c r="O369" s="123"/>
      <c r="P369" s="123"/>
      <c r="Q369" s="124" t="e">
        <f t="shared" si="71"/>
        <v>#DIV/0!</v>
      </c>
      <c r="R369" s="124" t="e">
        <f t="shared" si="69"/>
        <v>#DIV/0!</v>
      </c>
      <c r="S369" s="122"/>
      <c r="T369" s="300" t="e">
        <f t="shared" si="82"/>
        <v>#DIV/0!</v>
      </c>
      <c r="U369" s="124"/>
      <c r="V369" s="320">
        <f t="shared" si="84"/>
        <v>0</v>
      </c>
      <c r="W369" s="314"/>
      <c r="X369" s="127"/>
      <c r="Y369" s="128"/>
      <c r="Z369" s="129"/>
      <c r="AA369" s="96"/>
      <c r="AB369" s="96"/>
      <c r="AC369" s="96"/>
      <c r="AD369" s="78">
        <f>+N369/12</f>
        <v>0</v>
      </c>
      <c r="AE369" s="97" t="e">
        <f>+AD369/N369*100</f>
        <v>#DIV/0!</v>
      </c>
      <c r="AF369" s="98" t="e">
        <f t="shared" ref="AF369:AF465" si="85">+AE369*10</f>
        <v>#DIV/0!</v>
      </c>
      <c r="AG369" s="96"/>
      <c r="AH369" s="96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</row>
    <row r="370" spans="1:59" ht="21.6" hidden="1" customHeight="1" thickBot="1" x14ac:dyDescent="0.3">
      <c r="A370" s="80"/>
      <c r="B370" s="118">
        <v>1</v>
      </c>
      <c r="C370" s="119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 t="s">
        <v>28</v>
      </c>
      <c r="N370" s="122"/>
      <c r="O370" s="130"/>
      <c r="P370" s="130"/>
      <c r="Q370" s="131" t="e">
        <f t="shared" si="71"/>
        <v>#DIV/0!</v>
      </c>
      <c r="R370" s="131" t="e">
        <f t="shared" si="69"/>
        <v>#DIV/0!</v>
      </c>
      <c r="S370" s="122"/>
      <c r="T370" s="88" t="e">
        <f t="shared" si="82"/>
        <v>#DIV/0!</v>
      </c>
      <c r="U370" s="131"/>
      <c r="V370" s="91">
        <f t="shared" si="84"/>
        <v>0</v>
      </c>
      <c r="W370" s="306"/>
      <c r="X370" s="134"/>
      <c r="Y370" s="135"/>
      <c r="Z370" s="129"/>
      <c r="AA370" s="96"/>
      <c r="AB370" s="96"/>
      <c r="AC370" s="96"/>
      <c r="AD370" s="78">
        <f>+N370/12</f>
        <v>0</v>
      </c>
      <c r="AE370" s="97" t="e">
        <f>+AD370/N370*100</f>
        <v>#DIV/0!</v>
      </c>
      <c r="AF370" s="98" t="e">
        <f t="shared" si="85"/>
        <v>#DIV/0!</v>
      </c>
      <c r="AG370" s="96"/>
      <c r="AH370" s="96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</row>
    <row r="371" spans="1:59" ht="21.6" hidden="1" customHeight="1" thickBot="1" x14ac:dyDescent="0.3">
      <c r="A371" s="1"/>
      <c r="B371" s="136"/>
      <c r="C371" s="137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 t="s">
        <v>30</v>
      </c>
      <c r="N371" s="138"/>
      <c r="O371" s="139"/>
      <c r="P371" s="139"/>
      <c r="Q371" s="140" t="e">
        <f t="shared" si="71"/>
        <v>#DIV/0!</v>
      </c>
      <c r="R371" s="140" t="e">
        <f t="shared" si="69"/>
        <v>#DIV/0!</v>
      </c>
      <c r="S371" s="138"/>
      <c r="T371" s="88" t="e">
        <f t="shared" si="82"/>
        <v>#DIV/0!</v>
      </c>
      <c r="U371" s="163"/>
      <c r="V371" s="91">
        <f t="shared" si="84"/>
        <v>0</v>
      </c>
      <c r="W371" s="315" t="s">
        <v>31</v>
      </c>
      <c r="X371" s="143"/>
      <c r="Y371" s="144"/>
      <c r="Z371" s="145"/>
      <c r="AA371" s="6"/>
      <c r="AB371" s="6"/>
      <c r="AC371" s="6"/>
      <c r="AD371" s="78">
        <f>+N371/12</f>
        <v>0</v>
      </c>
      <c r="AE371" s="97" t="e">
        <f>+AD371/N371*100</f>
        <v>#DIV/0!</v>
      </c>
      <c r="AF371" s="98" t="e">
        <f t="shared" si="85"/>
        <v>#DIV/0!</v>
      </c>
      <c r="AG371" s="6"/>
      <c r="AH371" s="6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</row>
    <row r="372" spans="1:59" ht="21.6" hidden="1" customHeight="1" thickBot="1" x14ac:dyDescent="0.3">
      <c r="A372" s="1"/>
      <c r="B372" s="136"/>
      <c r="C372" s="137"/>
      <c r="D372" s="120"/>
      <c r="E372" s="121"/>
      <c r="F372" s="121"/>
      <c r="G372" s="121"/>
      <c r="H372" s="121"/>
      <c r="I372" s="121"/>
      <c r="J372" s="121"/>
      <c r="K372" s="121"/>
      <c r="L372" s="121"/>
      <c r="M372" s="121" t="s">
        <v>33</v>
      </c>
      <c r="N372" s="138"/>
      <c r="O372" s="139"/>
      <c r="P372" s="139"/>
      <c r="Q372" s="140" t="e">
        <f t="shared" si="71"/>
        <v>#DIV/0!</v>
      </c>
      <c r="R372" s="140" t="e">
        <f t="shared" si="69"/>
        <v>#DIV/0!</v>
      </c>
      <c r="S372" s="138"/>
      <c r="T372" s="88" t="e">
        <f t="shared" si="82"/>
        <v>#DIV/0!</v>
      </c>
      <c r="U372" s="163"/>
      <c r="V372" s="91">
        <f t="shared" si="84"/>
        <v>0</v>
      </c>
      <c r="W372" s="315" t="s">
        <v>31</v>
      </c>
      <c r="X372" s="143"/>
      <c r="Y372" s="144"/>
      <c r="Z372" s="145"/>
      <c r="AA372" s="6"/>
      <c r="AB372" s="6"/>
      <c r="AC372" s="6"/>
      <c r="AD372" s="78">
        <f>+N372/12</f>
        <v>0</v>
      </c>
      <c r="AE372" s="97" t="e">
        <f>+AD372/N372*100</f>
        <v>#DIV/0!</v>
      </c>
      <c r="AF372" s="98" t="e">
        <f t="shared" si="85"/>
        <v>#DIV/0!</v>
      </c>
      <c r="AG372" s="6"/>
      <c r="AH372" s="6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</row>
    <row r="373" spans="1:59" ht="21.6" hidden="1" customHeight="1" thickBot="1" x14ac:dyDescent="0.25">
      <c r="A373" s="1"/>
      <c r="B373" s="136"/>
      <c r="C373" s="146"/>
      <c r="D373" s="120"/>
      <c r="E373" s="121"/>
      <c r="F373" s="121"/>
      <c r="G373" s="121"/>
      <c r="H373" s="121"/>
      <c r="I373" s="121"/>
      <c r="J373" s="121"/>
      <c r="K373" s="121"/>
      <c r="L373" s="121"/>
      <c r="M373" s="121" t="s">
        <v>34</v>
      </c>
      <c r="N373" s="138"/>
      <c r="O373" s="139"/>
      <c r="P373" s="139"/>
      <c r="Q373" s="140" t="e">
        <f t="shared" si="71"/>
        <v>#DIV/0!</v>
      </c>
      <c r="R373" s="140" t="e">
        <f t="shared" si="69"/>
        <v>#DIV/0!</v>
      </c>
      <c r="S373" s="138"/>
      <c r="T373" s="115" t="e">
        <f t="shared" si="82"/>
        <v>#DIV/0!</v>
      </c>
      <c r="U373" s="163"/>
      <c r="V373" s="270">
        <f t="shared" si="84"/>
        <v>0</v>
      </c>
      <c r="W373" s="315" t="s">
        <v>31</v>
      </c>
      <c r="X373" s="143"/>
      <c r="Y373" s="144"/>
      <c r="Z373" s="145"/>
      <c r="AA373" s="6"/>
      <c r="AB373" s="6"/>
      <c r="AC373" s="6"/>
      <c r="AD373" s="78">
        <f>+N373/12</f>
        <v>0</v>
      </c>
      <c r="AE373" s="97" t="e">
        <f>+AD373/N373*100</f>
        <v>#DIV/0!</v>
      </c>
      <c r="AF373" s="98" t="e">
        <f t="shared" si="85"/>
        <v>#DIV/0!</v>
      </c>
      <c r="AG373" s="6"/>
      <c r="AH373" s="6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</row>
    <row r="374" spans="1:59" ht="3" customHeight="1" thickBot="1" x14ac:dyDescent="0.3">
      <c r="A374" s="1"/>
      <c r="B374" s="136"/>
      <c r="C374" s="146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38"/>
      <c r="O374" s="139"/>
      <c r="P374" s="139"/>
      <c r="Q374" s="140"/>
      <c r="R374" s="140"/>
      <c r="S374" s="138"/>
      <c r="T374" s="300"/>
      <c r="U374" s="163"/>
      <c r="V374" s="320"/>
      <c r="W374" s="315"/>
      <c r="X374" s="147"/>
      <c r="Y374" s="144"/>
      <c r="Z374" s="145"/>
      <c r="AA374" s="6"/>
      <c r="AB374" s="6"/>
      <c r="AC374" s="6"/>
      <c r="AD374" s="78">
        <f>+N374/12</f>
        <v>0</v>
      </c>
      <c r="AE374" s="97" t="e">
        <f>+AD374/N374*100</f>
        <v>#DIV/0!</v>
      </c>
      <c r="AF374" s="98" t="e">
        <f t="shared" si="85"/>
        <v>#DIV/0!</v>
      </c>
      <c r="AG374" s="6"/>
      <c r="AH374" s="6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</row>
    <row r="375" spans="1:59" ht="19.5" customHeight="1" thickBot="1" x14ac:dyDescent="0.3">
      <c r="A375" s="80"/>
      <c r="B375" s="99">
        <v>2</v>
      </c>
      <c r="C375" s="148"/>
      <c r="D375" s="149"/>
      <c r="E375" s="101"/>
      <c r="F375" s="101"/>
      <c r="G375" s="102" t="s">
        <v>37</v>
      </c>
      <c r="H375" s="84"/>
      <c r="I375" s="84"/>
      <c r="J375" s="84"/>
      <c r="K375" s="84"/>
      <c r="L375" s="84"/>
      <c r="M375" s="85"/>
      <c r="N375" s="86">
        <f>+N376</f>
        <v>614185000</v>
      </c>
      <c r="O375" s="87"/>
      <c r="P375" s="87"/>
      <c r="Q375" s="90">
        <f t="shared" ref="Q375:Q481" si="86">AF375</f>
        <v>83.333333333333343</v>
      </c>
      <c r="R375" s="90">
        <f t="shared" ref="R375:R481" si="87">AF375</f>
        <v>83.333333333333343</v>
      </c>
      <c r="S375" s="86">
        <f>+S376</f>
        <v>16036360</v>
      </c>
      <c r="T375" s="88">
        <f t="shared" ref="T375:T400" si="88">+S375/N375*100</f>
        <v>2.6109983148399913</v>
      </c>
      <c r="U375" s="90">
        <f t="shared" ref="U375:U395" si="89">+S375/N375*100</f>
        <v>2.6109983148399913</v>
      </c>
      <c r="V375" s="91">
        <f>+N375-S375</f>
        <v>598148640</v>
      </c>
      <c r="W375" s="316"/>
      <c r="X375" s="151"/>
      <c r="Y375" s="106"/>
      <c r="Z375" s="95"/>
      <c r="AA375" s="96"/>
      <c r="AB375" s="96"/>
      <c r="AC375" s="96"/>
      <c r="AD375" s="78">
        <f>+N375/12</f>
        <v>51182083.333333336</v>
      </c>
      <c r="AE375" s="97">
        <f>+AD375/N375*100</f>
        <v>8.3333333333333339</v>
      </c>
      <c r="AF375" s="98">
        <f t="shared" si="85"/>
        <v>83.333333333333343</v>
      </c>
      <c r="AG375" s="96"/>
      <c r="AH375" s="96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</row>
    <row r="376" spans="1:59" ht="19.5" customHeight="1" x14ac:dyDescent="0.25">
      <c r="A376" s="80"/>
      <c r="B376" s="118"/>
      <c r="C376" s="152"/>
      <c r="D376" s="153"/>
      <c r="E376" s="154"/>
      <c r="F376" s="154"/>
      <c r="G376" s="155"/>
      <c r="H376" s="156" t="s">
        <v>46</v>
      </c>
      <c r="I376" s="157"/>
      <c r="J376" s="157"/>
      <c r="K376" s="157"/>
      <c r="L376" s="157"/>
      <c r="M376" s="158"/>
      <c r="N376" s="122">
        <f>+N377+N385+N392</f>
        <v>614185000</v>
      </c>
      <c r="O376" s="130"/>
      <c r="P376" s="130"/>
      <c r="Q376" s="131">
        <f t="shared" si="86"/>
        <v>83.333333333333343</v>
      </c>
      <c r="R376" s="131">
        <f t="shared" si="87"/>
        <v>83.333333333333343</v>
      </c>
      <c r="S376" s="122">
        <f>+S377+S392</f>
        <v>16036360</v>
      </c>
      <c r="T376" s="184">
        <f t="shared" si="88"/>
        <v>2.6109983148399913</v>
      </c>
      <c r="U376" s="131">
        <f t="shared" si="89"/>
        <v>2.6109983148399913</v>
      </c>
      <c r="V376" s="122">
        <f>+V377</f>
        <v>24525000</v>
      </c>
      <c r="W376" s="306"/>
      <c r="X376" s="134"/>
      <c r="Y376" s="321"/>
      <c r="Z376" s="309"/>
      <c r="AA376" s="96"/>
      <c r="AB376" s="96"/>
      <c r="AC376" s="96"/>
      <c r="AD376" s="78">
        <f>+N376/12</f>
        <v>51182083.333333336</v>
      </c>
      <c r="AE376" s="97">
        <f>+AD376/N376*100</f>
        <v>8.3333333333333339</v>
      </c>
      <c r="AF376" s="98">
        <f t="shared" si="85"/>
        <v>83.333333333333343</v>
      </c>
      <c r="AG376" s="96"/>
      <c r="AH376" s="96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</row>
    <row r="377" spans="1:59" ht="19.5" customHeight="1" x14ac:dyDescent="0.25">
      <c r="A377" s="80"/>
      <c r="B377" s="118"/>
      <c r="C377" s="152"/>
      <c r="D377" s="153"/>
      <c r="E377" s="154"/>
      <c r="F377" s="154"/>
      <c r="G377" s="155"/>
      <c r="H377" s="155"/>
      <c r="I377" s="162" t="s">
        <v>47</v>
      </c>
      <c r="J377" s="157"/>
      <c r="K377" s="157"/>
      <c r="L377" s="157"/>
      <c r="M377" s="158"/>
      <c r="N377" s="138">
        <f>N378</f>
        <v>63345000</v>
      </c>
      <c r="O377" s="130"/>
      <c r="P377" s="130"/>
      <c r="Q377" s="163">
        <f t="shared" si="86"/>
        <v>83.333333333333314</v>
      </c>
      <c r="R377" s="163">
        <f t="shared" si="87"/>
        <v>83.333333333333314</v>
      </c>
      <c r="S377" s="138">
        <f>S378</f>
        <v>400000</v>
      </c>
      <c r="T377" s="179">
        <f t="shared" si="88"/>
        <v>0.63146262530586472</v>
      </c>
      <c r="U377" s="163">
        <f t="shared" si="89"/>
        <v>0.63146262530586472</v>
      </c>
      <c r="V377" s="138">
        <f>V378</f>
        <v>24525000</v>
      </c>
      <c r="W377" s="306"/>
      <c r="X377" s="134"/>
      <c r="Y377" s="173"/>
      <c r="Z377" s="310"/>
      <c r="AA377" s="96"/>
      <c r="AB377" s="96"/>
      <c r="AC377" s="96"/>
      <c r="AD377" s="78">
        <f>+N377/12</f>
        <v>5278750</v>
      </c>
      <c r="AE377" s="97">
        <f>+AD377/N377*100</f>
        <v>8.3333333333333321</v>
      </c>
      <c r="AF377" s="98">
        <f t="shared" si="85"/>
        <v>83.333333333333314</v>
      </c>
      <c r="AG377" s="96"/>
      <c r="AH377" s="96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</row>
    <row r="378" spans="1:59" ht="19.5" customHeight="1" x14ac:dyDescent="0.25">
      <c r="A378" s="80"/>
      <c r="B378" s="118"/>
      <c r="C378" s="152"/>
      <c r="D378" s="153"/>
      <c r="E378" s="154"/>
      <c r="F378" s="154"/>
      <c r="G378" s="155"/>
      <c r="H378" s="155"/>
      <c r="I378" s="121"/>
      <c r="J378" s="162" t="s">
        <v>48</v>
      </c>
      <c r="K378" s="157"/>
      <c r="L378" s="157"/>
      <c r="M378" s="158"/>
      <c r="N378" s="138">
        <f>SUM(N379:N384)</f>
        <v>63345000</v>
      </c>
      <c r="O378" s="130"/>
      <c r="P378" s="130"/>
      <c r="Q378" s="163">
        <f t="shared" si="86"/>
        <v>83.333333333333314</v>
      </c>
      <c r="R378" s="163">
        <f t="shared" si="87"/>
        <v>83.333333333333314</v>
      </c>
      <c r="S378" s="138">
        <f>SUM(S379:S384)</f>
        <v>400000</v>
      </c>
      <c r="T378" s="179">
        <f t="shared" si="88"/>
        <v>0.63146262530586472</v>
      </c>
      <c r="U378" s="163">
        <f t="shared" si="89"/>
        <v>0.63146262530586472</v>
      </c>
      <c r="V378" s="138">
        <f>SUM(V380:V382)</f>
        <v>24525000</v>
      </c>
      <c r="W378" s="306"/>
      <c r="X378" s="134"/>
      <c r="Y378" s="173"/>
      <c r="Z378" s="310"/>
      <c r="AA378" s="96"/>
      <c r="AB378" s="96"/>
      <c r="AC378" s="96"/>
      <c r="AD378" s="78">
        <f>+N378/12</f>
        <v>5278750</v>
      </c>
      <c r="AE378" s="97">
        <f>+AD378/N378*100</f>
        <v>8.3333333333333321</v>
      </c>
      <c r="AF378" s="98">
        <f t="shared" si="85"/>
        <v>83.333333333333314</v>
      </c>
      <c r="AG378" s="96"/>
      <c r="AH378" s="96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</row>
    <row r="379" spans="1:59" ht="19.5" customHeight="1" x14ac:dyDescent="0.25">
      <c r="A379" s="80"/>
      <c r="B379" s="118"/>
      <c r="C379" s="152"/>
      <c r="D379" s="153"/>
      <c r="E379" s="154"/>
      <c r="F379" s="154"/>
      <c r="G379" s="155"/>
      <c r="H379" s="155"/>
      <c r="I379" s="121"/>
      <c r="J379" s="120"/>
      <c r="K379" s="162" t="s">
        <v>197</v>
      </c>
      <c r="L379" s="157"/>
      <c r="M379" s="158"/>
      <c r="N379" s="138">
        <v>22500000</v>
      </c>
      <c r="O379" s="130"/>
      <c r="P379" s="130"/>
      <c r="Q379" s="163">
        <f t="shared" si="86"/>
        <v>83.333333333333314</v>
      </c>
      <c r="R379" s="163">
        <f t="shared" si="87"/>
        <v>83.333333333333314</v>
      </c>
      <c r="S379" s="141">
        <v>0</v>
      </c>
      <c r="T379" s="179">
        <f t="shared" si="88"/>
        <v>0</v>
      </c>
      <c r="U379" s="163">
        <f t="shared" si="89"/>
        <v>0</v>
      </c>
      <c r="V379" s="168">
        <f>+N379-S379</f>
        <v>22500000</v>
      </c>
      <c r="W379" s="306"/>
      <c r="X379" s="134"/>
      <c r="Y379" s="166" t="s">
        <v>198</v>
      </c>
      <c r="Z379" s="310"/>
      <c r="AA379" s="96"/>
      <c r="AB379" s="96"/>
      <c r="AC379" s="96"/>
      <c r="AD379" s="78">
        <f>+N379/12</f>
        <v>1875000</v>
      </c>
      <c r="AE379" s="97">
        <f>+AD379/N379*100</f>
        <v>8.3333333333333321</v>
      </c>
      <c r="AF379" s="98">
        <f t="shared" si="85"/>
        <v>83.333333333333314</v>
      </c>
      <c r="AG379" s="96"/>
      <c r="AH379" s="96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</row>
    <row r="380" spans="1:59" ht="19.5" customHeight="1" x14ac:dyDescent="0.25">
      <c r="A380" s="80"/>
      <c r="B380" s="118"/>
      <c r="C380" s="152"/>
      <c r="D380" s="153"/>
      <c r="E380" s="154"/>
      <c r="F380" s="154"/>
      <c r="G380" s="155"/>
      <c r="H380" s="155"/>
      <c r="I380" s="121"/>
      <c r="J380" s="120"/>
      <c r="K380" s="162" t="s">
        <v>51</v>
      </c>
      <c r="L380" s="157"/>
      <c r="M380" s="158"/>
      <c r="N380" s="138">
        <v>7236000</v>
      </c>
      <c r="O380" s="130"/>
      <c r="P380" s="130"/>
      <c r="Q380" s="163">
        <f t="shared" si="86"/>
        <v>83.333333333333314</v>
      </c>
      <c r="R380" s="163">
        <f t="shared" si="87"/>
        <v>83.333333333333314</v>
      </c>
      <c r="S380" s="141">
        <v>0</v>
      </c>
      <c r="T380" s="179">
        <f t="shared" si="88"/>
        <v>0</v>
      </c>
      <c r="U380" s="163">
        <f t="shared" si="89"/>
        <v>0</v>
      </c>
      <c r="V380" s="168">
        <f>+N380-S380</f>
        <v>7236000</v>
      </c>
      <c r="W380" s="306"/>
      <c r="X380" s="134"/>
      <c r="Y380" s="166"/>
      <c r="Z380" s="310"/>
      <c r="AA380" s="96"/>
      <c r="AB380" s="96"/>
      <c r="AC380" s="96"/>
      <c r="AD380" s="78">
        <f>+N380/12</f>
        <v>603000</v>
      </c>
      <c r="AE380" s="97">
        <f>+AD380/N380*100</f>
        <v>8.3333333333333321</v>
      </c>
      <c r="AF380" s="98">
        <f t="shared" si="85"/>
        <v>83.333333333333314</v>
      </c>
      <c r="AG380" s="96"/>
      <c r="AH380" s="96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</row>
    <row r="381" spans="1:59" ht="19.5" customHeight="1" x14ac:dyDescent="0.25">
      <c r="A381" s="80"/>
      <c r="B381" s="118"/>
      <c r="C381" s="152"/>
      <c r="D381" s="153"/>
      <c r="E381" s="154"/>
      <c r="F381" s="154"/>
      <c r="G381" s="155"/>
      <c r="H381" s="155"/>
      <c r="I381" s="121"/>
      <c r="J381" s="120"/>
      <c r="K381" s="162" t="s">
        <v>53</v>
      </c>
      <c r="L381" s="157"/>
      <c r="M381" s="158"/>
      <c r="N381" s="138">
        <v>9768000</v>
      </c>
      <c r="O381" s="130"/>
      <c r="P381" s="130"/>
      <c r="Q381" s="163">
        <f t="shared" si="86"/>
        <v>83.333333333333314</v>
      </c>
      <c r="R381" s="163">
        <f t="shared" si="87"/>
        <v>83.333333333333314</v>
      </c>
      <c r="S381" s="141">
        <v>0</v>
      </c>
      <c r="T381" s="179">
        <f t="shared" si="88"/>
        <v>0</v>
      </c>
      <c r="U381" s="163">
        <f t="shared" si="89"/>
        <v>0</v>
      </c>
      <c r="V381" s="168">
        <f>+N381-S381</f>
        <v>9768000</v>
      </c>
      <c r="W381" s="306"/>
      <c r="X381" s="134"/>
      <c r="Y381" s="166"/>
      <c r="Z381" s="310"/>
      <c r="AA381" s="96"/>
      <c r="AB381" s="96"/>
      <c r="AC381" s="96"/>
      <c r="AD381" s="78">
        <f>+N381/12</f>
        <v>814000</v>
      </c>
      <c r="AE381" s="97">
        <f>+AD381/N381*100</f>
        <v>8.3333333333333321</v>
      </c>
      <c r="AF381" s="98">
        <f t="shared" si="85"/>
        <v>83.333333333333314</v>
      </c>
      <c r="AG381" s="96"/>
      <c r="AH381" s="96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</row>
    <row r="382" spans="1:59" ht="19.5" customHeight="1" x14ac:dyDescent="0.25">
      <c r="A382" s="80"/>
      <c r="B382" s="118"/>
      <c r="C382" s="152"/>
      <c r="D382" s="153"/>
      <c r="E382" s="154"/>
      <c r="F382" s="154"/>
      <c r="G382" s="155"/>
      <c r="H382" s="155"/>
      <c r="I382" s="155"/>
      <c r="J382" s="120"/>
      <c r="K382" s="162" t="s">
        <v>54</v>
      </c>
      <c r="L382" s="157"/>
      <c r="M382" s="158"/>
      <c r="N382" s="167">
        <v>7521000</v>
      </c>
      <c r="O382" s="130"/>
      <c r="P382" s="130"/>
      <c r="Q382" s="163">
        <f t="shared" si="86"/>
        <v>83.333333333333314</v>
      </c>
      <c r="R382" s="163">
        <f t="shared" si="87"/>
        <v>83.333333333333314</v>
      </c>
      <c r="S382" s="141">
        <v>0</v>
      </c>
      <c r="T382" s="179">
        <f t="shared" si="88"/>
        <v>0</v>
      </c>
      <c r="U382" s="163">
        <f t="shared" si="89"/>
        <v>0</v>
      </c>
      <c r="V382" s="168">
        <f>+N382-S382</f>
        <v>7521000</v>
      </c>
      <c r="W382" s="306"/>
      <c r="X382" s="134"/>
      <c r="Y382" s="166"/>
      <c r="Z382" s="310"/>
      <c r="AA382" s="96"/>
      <c r="AB382" s="96"/>
      <c r="AC382" s="96"/>
      <c r="AD382" s="78">
        <f>+N382/12</f>
        <v>626750</v>
      </c>
      <c r="AE382" s="97">
        <f>+AD382/N382*100</f>
        <v>8.3333333333333321</v>
      </c>
      <c r="AF382" s="98">
        <f t="shared" si="85"/>
        <v>83.333333333333314</v>
      </c>
      <c r="AG382" s="96"/>
      <c r="AH382" s="96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</row>
    <row r="383" spans="1:59" ht="19.5" customHeight="1" x14ac:dyDescent="0.25">
      <c r="A383" s="80"/>
      <c r="B383" s="118"/>
      <c r="C383" s="152"/>
      <c r="D383" s="153"/>
      <c r="E383" s="154"/>
      <c r="F383" s="154"/>
      <c r="G383" s="155"/>
      <c r="H383" s="155"/>
      <c r="I383" s="155"/>
      <c r="J383" s="120"/>
      <c r="K383" s="162" t="s">
        <v>199</v>
      </c>
      <c r="L383" s="157"/>
      <c r="M383" s="158"/>
      <c r="N383" s="167">
        <v>12000000</v>
      </c>
      <c r="O383" s="130"/>
      <c r="P383" s="130"/>
      <c r="Q383" s="163">
        <v>83.333333333333314</v>
      </c>
      <c r="R383" s="163">
        <v>83.333333333333314</v>
      </c>
      <c r="S383" s="141">
        <v>0</v>
      </c>
      <c r="T383" s="179">
        <f t="shared" si="88"/>
        <v>0</v>
      </c>
      <c r="U383" s="163">
        <f t="shared" si="89"/>
        <v>0</v>
      </c>
      <c r="V383" s="168">
        <f t="shared" ref="V383" si="90">+N383-S383</f>
        <v>12000000</v>
      </c>
      <c r="W383" s="306"/>
      <c r="X383" s="134"/>
      <c r="Y383" s="166"/>
      <c r="Z383" s="305"/>
      <c r="AA383" s="96"/>
      <c r="AB383" s="96"/>
      <c r="AC383" s="96"/>
      <c r="AD383" s="78"/>
      <c r="AE383" s="97"/>
      <c r="AF383" s="98"/>
      <c r="AG383" s="96"/>
      <c r="AH383" s="96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</row>
    <row r="384" spans="1:59" ht="19.5" customHeight="1" x14ac:dyDescent="0.25">
      <c r="A384" s="1"/>
      <c r="B384" s="174"/>
      <c r="C384" s="175"/>
      <c r="D384" s="176"/>
      <c r="E384" s="177"/>
      <c r="F384" s="177"/>
      <c r="G384" s="177"/>
      <c r="H384" s="182"/>
      <c r="I384" s="121"/>
      <c r="J384" s="198"/>
      <c r="K384" s="162" t="s">
        <v>57</v>
      </c>
      <c r="L384" s="157"/>
      <c r="M384" s="158"/>
      <c r="N384" s="138">
        <v>4320000</v>
      </c>
      <c r="O384" s="139"/>
      <c r="P384" s="139"/>
      <c r="Q384" s="163">
        <v>83.333333333333314</v>
      </c>
      <c r="R384" s="163">
        <v>83.333333333333314</v>
      </c>
      <c r="S384" s="164">
        <v>400000</v>
      </c>
      <c r="T384" s="179"/>
      <c r="U384" s="163"/>
      <c r="V384" s="258">
        <f>+N384-S384</f>
        <v>3920000</v>
      </c>
      <c r="W384" s="307"/>
      <c r="X384" s="181"/>
      <c r="Y384" s="173"/>
      <c r="Z384" s="305"/>
      <c r="AA384" s="6"/>
      <c r="AB384" s="6"/>
      <c r="AC384" s="6"/>
      <c r="AD384" s="78">
        <f>+N384/12</f>
        <v>360000</v>
      </c>
      <c r="AE384" s="97">
        <f>+AD384/N384*100</f>
        <v>8.3333333333333321</v>
      </c>
      <c r="AF384" s="98">
        <f t="shared" si="85"/>
        <v>83.333333333333314</v>
      </c>
      <c r="AG384" s="6"/>
      <c r="AH384" s="6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</row>
    <row r="385" spans="1:59" ht="19.5" customHeight="1" x14ac:dyDescent="0.25">
      <c r="A385" s="80"/>
      <c r="B385" s="118"/>
      <c r="C385" s="152"/>
      <c r="D385" s="153"/>
      <c r="E385" s="154"/>
      <c r="F385" s="154"/>
      <c r="G385" s="155"/>
      <c r="H385" s="155"/>
      <c r="I385" s="162" t="s">
        <v>124</v>
      </c>
      <c r="J385" s="157"/>
      <c r="K385" s="157"/>
      <c r="L385" s="157"/>
      <c r="M385" s="158"/>
      <c r="N385" s="138">
        <f>N386+N388+N390</f>
        <v>104100000</v>
      </c>
      <c r="O385" s="130"/>
      <c r="P385" s="130"/>
      <c r="Q385" s="163">
        <f t="shared" ref="Q385:Q391" si="91">AF385</f>
        <v>83.333333333333314</v>
      </c>
      <c r="R385" s="163">
        <f t="shared" ref="R385:R391" si="92">AF385</f>
        <v>83.333333333333314</v>
      </c>
      <c r="S385" s="138">
        <f>S386</f>
        <v>0</v>
      </c>
      <c r="T385" s="179">
        <f t="shared" ref="T385:T391" si="93">+S385/N385*100</f>
        <v>0</v>
      </c>
      <c r="U385" s="163">
        <f t="shared" ref="U385:U394" si="94">+S385/N385*100</f>
        <v>0</v>
      </c>
      <c r="V385" s="138">
        <f>V386</f>
        <v>16200000</v>
      </c>
      <c r="W385" s="306"/>
      <c r="X385" s="134"/>
      <c r="Y385" s="173"/>
      <c r="Z385" s="305"/>
      <c r="AA385" s="96"/>
      <c r="AB385" s="96"/>
      <c r="AC385" s="96"/>
      <c r="AD385" s="78">
        <f>+N385/12</f>
        <v>8675000</v>
      </c>
      <c r="AE385" s="97">
        <f>+AD385/N385*100</f>
        <v>8.3333333333333321</v>
      </c>
      <c r="AF385" s="98">
        <f t="shared" si="85"/>
        <v>83.333333333333314</v>
      </c>
      <c r="AG385" s="96"/>
      <c r="AH385" s="96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</row>
    <row r="386" spans="1:59" ht="19.5" customHeight="1" x14ac:dyDescent="0.25">
      <c r="A386" s="80"/>
      <c r="B386" s="118"/>
      <c r="C386" s="152"/>
      <c r="D386" s="153"/>
      <c r="E386" s="154"/>
      <c r="F386" s="154"/>
      <c r="G386" s="155"/>
      <c r="H386" s="155"/>
      <c r="I386" s="121"/>
      <c r="J386" s="162" t="s">
        <v>125</v>
      </c>
      <c r="K386" s="157"/>
      <c r="L386" s="157"/>
      <c r="M386" s="158"/>
      <c r="N386" s="138">
        <f>SUM(N387)</f>
        <v>16200000</v>
      </c>
      <c r="O386" s="130"/>
      <c r="P386" s="130"/>
      <c r="Q386" s="163">
        <f t="shared" si="91"/>
        <v>83.333333333333314</v>
      </c>
      <c r="R386" s="163">
        <f t="shared" si="92"/>
        <v>83.333333333333314</v>
      </c>
      <c r="S386" s="138">
        <f>SUM(S387)</f>
        <v>0</v>
      </c>
      <c r="T386" s="179">
        <f t="shared" si="93"/>
        <v>0</v>
      </c>
      <c r="U386" s="163">
        <f t="shared" si="94"/>
        <v>0</v>
      </c>
      <c r="V386" s="138">
        <f>V387</f>
        <v>16200000</v>
      </c>
      <c r="W386" s="306"/>
      <c r="X386" s="134"/>
      <c r="Y386" s="173"/>
      <c r="Z386" s="305"/>
      <c r="AA386" s="96"/>
      <c r="AB386" s="96"/>
      <c r="AC386" s="96"/>
      <c r="AD386" s="78">
        <f>+N386/12</f>
        <v>1350000</v>
      </c>
      <c r="AE386" s="97">
        <f>+AD386/N386*100</f>
        <v>8.3333333333333321</v>
      </c>
      <c r="AF386" s="98">
        <f t="shared" si="85"/>
        <v>83.333333333333314</v>
      </c>
      <c r="AG386" s="96"/>
      <c r="AH386" s="96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</row>
    <row r="387" spans="1:59" ht="31.5" customHeight="1" x14ac:dyDescent="0.25">
      <c r="A387" s="80"/>
      <c r="B387" s="118"/>
      <c r="C387" s="152"/>
      <c r="D387" s="153"/>
      <c r="E387" s="154"/>
      <c r="F387" s="154"/>
      <c r="G387" s="155"/>
      <c r="H387" s="155"/>
      <c r="I387" s="155"/>
      <c r="J387" s="120"/>
      <c r="K387" s="162" t="s">
        <v>200</v>
      </c>
      <c r="L387" s="157"/>
      <c r="M387" s="158"/>
      <c r="N387" s="167">
        <v>16200000</v>
      </c>
      <c r="O387" s="130"/>
      <c r="P387" s="130"/>
      <c r="Q387" s="163">
        <f t="shared" si="91"/>
        <v>83.333333333333314</v>
      </c>
      <c r="R387" s="163">
        <f t="shared" si="92"/>
        <v>83.333333333333314</v>
      </c>
      <c r="S387" s="178">
        <v>0</v>
      </c>
      <c r="T387" s="179">
        <f t="shared" si="93"/>
        <v>0</v>
      </c>
      <c r="U387" s="163">
        <f t="shared" si="94"/>
        <v>0</v>
      </c>
      <c r="V387" s="168">
        <f t="shared" ref="V387" si="95">+N387-S387</f>
        <v>16200000</v>
      </c>
      <c r="W387" s="306"/>
      <c r="X387" s="134"/>
      <c r="Y387" s="173"/>
      <c r="Z387" s="305"/>
      <c r="AA387" s="96"/>
      <c r="AB387" s="96"/>
      <c r="AC387" s="96"/>
      <c r="AD387" s="78">
        <f>+N387/12</f>
        <v>1350000</v>
      </c>
      <c r="AE387" s="97">
        <f>+AD387/N387*100</f>
        <v>8.3333333333333321</v>
      </c>
      <c r="AF387" s="98">
        <f t="shared" si="85"/>
        <v>83.333333333333314</v>
      </c>
      <c r="AG387" s="96"/>
      <c r="AH387" s="96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</row>
    <row r="388" spans="1:59" ht="19.5" customHeight="1" x14ac:dyDescent="0.25">
      <c r="A388" s="80"/>
      <c r="B388" s="118"/>
      <c r="C388" s="152"/>
      <c r="D388" s="153"/>
      <c r="E388" s="154"/>
      <c r="F388" s="154"/>
      <c r="G388" s="155"/>
      <c r="H388" s="155"/>
      <c r="I388" s="121"/>
      <c r="J388" s="162" t="s">
        <v>161</v>
      </c>
      <c r="K388" s="157"/>
      <c r="L388" s="157"/>
      <c r="M388" s="158"/>
      <c r="N388" s="138">
        <f>N389</f>
        <v>60000000</v>
      </c>
      <c r="O388" s="130"/>
      <c r="P388" s="130"/>
      <c r="Q388" s="163">
        <f t="shared" si="91"/>
        <v>83.333333333333314</v>
      </c>
      <c r="R388" s="163">
        <f t="shared" si="92"/>
        <v>83.333333333333314</v>
      </c>
      <c r="S388" s="138">
        <f>S389</f>
        <v>0</v>
      </c>
      <c r="T388" s="179">
        <f t="shared" si="93"/>
        <v>0</v>
      </c>
      <c r="U388" s="163">
        <f t="shared" si="94"/>
        <v>0</v>
      </c>
      <c r="V388" s="138">
        <f>SUM(V389)</f>
        <v>60000000</v>
      </c>
      <c r="W388" s="306"/>
      <c r="X388" s="134"/>
      <c r="Y388" s="173"/>
      <c r="Z388" s="305"/>
      <c r="AA388" s="96"/>
      <c r="AB388" s="96"/>
      <c r="AC388" s="96"/>
      <c r="AD388" s="78">
        <f>+N388/12</f>
        <v>5000000</v>
      </c>
      <c r="AE388" s="97">
        <f>+AD388/N388*100</f>
        <v>8.3333333333333321</v>
      </c>
      <c r="AF388" s="98">
        <f t="shared" si="85"/>
        <v>83.333333333333314</v>
      </c>
      <c r="AG388" s="96"/>
      <c r="AH388" s="96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</row>
    <row r="389" spans="1:59" ht="19.5" customHeight="1" x14ac:dyDescent="0.25">
      <c r="A389" s="80"/>
      <c r="B389" s="118"/>
      <c r="C389" s="152"/>
      <c r="D389" s="153"/>
      <c r="E389" s="154"/>
      <c r="F389" s="154"/>
      <c r="G389" s="155"/>
      <c r="H389" s="155"/>
      <c r="I389" s="121"/>
      <c r="J389" s="120"/>
      <c r="K389" s="162" t="s">
        <v>201</v>
      </c>
      <c r="L389" s="157"/>
      <c r="M389" s="158"/>
      <c r="N389" s="138">
        <v>60000000</v>
      </c>
      <c r="O389" s="130"/>
      <c r="P389" s="130"/>
      <c r="Q389" s="163">
        <f t="shared" si="91"/>
        <v>83.333333333333314</v>
      </c>
      <c r="R389" s="163">
        <f t="shared" si="92"/>
        <v>83.333333333333314</v>
      </c>
      <c r="S389" s="138">
        <v>0</v>
      </c>
      <c r="T389" s="179">
        <f t="shared" si="93"/>
        <v>0</v>
      </c>
      <c r="U389" s="163">
        <f t="shared" si="94"/>
        <v>0</v>
      </c>
      <c r="V389" s="168">
        <f>+N389-S389</f>
        <v>60000000</v>
      </c>
      <c r="W389" s="306"/>
      <c r="X389" s="134"/>
      <c r="Y389" s="173"/>
      <c r="Z389" s="305"/>
      <c r="AA389" s="96"/>
      <c r="AB389" s="96"/>
      <c r="AC389" s="96"/>
      <c r="AD389" s="78">
        <f>+N389/12</f>
        <v>5000000</v>
      </c>
      <c r="AE389" s="97">
        <f>+AD389/N389*100</f>
        <v>8.3333333333333321</v>
      </c>
      <c r="AF389" s="98">
        <f t="shared" si="85"/>
        <v>83.333333333333314</v>
      </c>
      <c r="AG389" s="96"/>
      <c r="AH389" s="96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</row>
    <row r="390" spans="1:59" ht="19.5" customHeight="1" x14ac:dyDescent="0.25">
      <c r="A390" s="80"/>
      <c r="B390" s="118"/>
      <c r="C390" s="152"/>
      <c r="D390" s="153"/>
      <c r="E390" s="154"/>
      <c r="F390" s="154"/>
      <c r="G390" s="155"/>
      <c r="H390" s="155"/>
      <c r="I390" s="121"/>
      <c r="J390" s="162" t="s">
        <v>202</v>
      </c>
      <c r="K390" s="157"/>
      <c r="L390" s="157"/>
      <c r="M390" s="158"/>
      <c r="N390" s="138">
        <f>N391</f>
        <v>27900000</v>
      </c>
      <c r="O390" s="130"/>
      <c r="P390" s="130"/>
      <c r="Q390" s="163">
        <v>83.333333333333314</v>
      </c>
      <c r="R390" s="163">
        <v>83.333333333333314</v>
      </c>
      <c r="S390" s="138">
        <f>S391</f>
        <v>0</v>
      </c>
      <c r="T390" s="179">
        <f t="shared" si="93"/>
        <v>0</v>
      </c>
      <c r="U390" s="163">
        <f t="shared" si="94"/>
        <v>0</v>
      </c>
      <c r="V390" s="138">
        <f>V391</f>
        <v>27900000</v>
      </c>
      <c r="W390" s="306"/>
      <c r="X390" s="134"/>
      <c r="Y390" s="173"/>
      <c r="Z390" s="305"/>
      <c r="AA390" s="96"/>
      <c r="AB390" s="96"/>
      <c r="AC390" s="96"/>
      <c r="AD390" s="78"/>
      <c r="AE390" s="97"/>
      <c r="AF390" s="98"/>
      <c r="AG390" s="96"/>
      <c r="AH390" s="96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</row>
    <row r="391" spans="1:59" ht="18.600000000000001" customHeight="1" x14ac:dyDescent="0.25">
      <c r="A391" s="80"/>
      <c r="B391" s="118"/>
      <c r="C391" s="152"/>
      <c r="D391" s="153"/>
      <c r="E391" s="154"/>
      <c r="F391" s="154"/>
      <c r="G391" s="155"/>
      <c r="H391" s="155"/>
      <c r="I391" s="155"/>
      <c r="J391" s="120"/>
      <c r="K391" s="162" t="s">
        <v>201</v>
      </c>
      <c r="L391" s="157"/>
      <c r="M391" s="158"/>
      <c r="N391" s="167">
        <v>27900000</v>
      </c>
      <c r="O391" s="130"/>
      <c r="P391" s="130"/>
      <c r="Q391" s="163">
        <f t="shared" si="91"/>
        <v>83.333333333333314</v>
      </c>
      <c r="R391" s="163">
        <f t="shared" si="92"/>
        <v>83.333333333333314</v>
      </c>
      <c r="S391" s="178">
        <v>0</v>
      </c>
      <c r="T391" s="179">
        <f t="shared" si="93"/>
        <v>0</v>
      </c>
      <c r="U391" s="163">
        <f t="shared" si="94"/>
        <v>0</v>
      </c>
      <c r="V391" s="168">
        <f>+N391-S391</f>
        <v>27900000</v>
      </c>
      <c r="W391" s="306"/>
      <c r="X391" s="134"/>
      <c r="Y391" s="173"/>
      <c r="Z391" s="305"/>
      <c r="AA391" s="96"/>
      <c r="AB391" s="96"/>
      <c r="AC391" s="96"/>
      <c r="AD391" s="78">
        <f>+N391/12</f>
        <v>2325000</v>
      </c>
      <c r="AE391" s="97">
        <f>+AD391/N391*100</f>
        <v>8.3333333333333321</v>
      </c>
      <c r="AF391" s="98">
        <f t="shared" si="85"/>
        <v>83.333333333333314</v>
      </c>
      <c r="AG391" s="96"/>
      <c r="AH391" s="96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</row>
    <row r="392" spans="1:59" ht="19.5" customHeight="1" x14ac:dyDescent="0.25">
      <c r="A392" s="1"/>
      <c r="B392" s="174"/>
      <c r="C392" s="175"/>
      <c r="D392" s="176"/>
      <c r="E392" s="177"/>
      <c r="F392" s="177"/>
      <c r="G392" s="177"/>
      <c r="H392" s="182"/>
      <c r="I392" s="162" t="s">
        <v>68</v>
      </c>
      <c r="J392" s="199"/>
      <c r="K392" s="199"/>
      <c r="L392" s="199"/>
      <c r="M392" s="199"/>
      <c r="N392" s="138">
        <f>SUM(N393)</f>
        <v>446740000</v>
      </c>
      <c r="O392" s="139"/>
      <c r="P392" s="139"/>
      <c r="Q392" s="163">
        <v>83.333333333333314</v>
      </c>
      <c r="R392" s="163">
        <v>83.333333333333314</v>
      </c>
      <c r="S392" s="138">
        <f>SUM(S393)</f>
        <v>15636360</v>
      </c>
      <c r="T392" s="179">
        <f>T393</f>
        <v>7.1428571428571423</v>
      </c>
      <c r="U392" s="163">
        <f t="shared" si="94"/>
        <v>3.5001029681694051</v>
      </c>
      <c r="V392" s="138">
        <f>SUM(V393)</f>
        <v>431103640</v>
      </c>
      <c r="W392" s="307"/>
      <c r="X392" s="181"/>
      <c r="Y392" s="166" t="s">
        <v>203</v>
      </c>
      <c r="Z392" s="170" t="s">
        <v>80</v>
      </c>
      <c r="AA392" s="6"/>
      <c r="AB392" s="6"/>
      <c r="AC392" s="6"/>
      <c r="AD392" s="78">
        <f>+N392/12</f>
        <v>37228333.333333336</v>
      </c>
      <c r="AE392" s="97">
        <f>+AD392/N392*100</f>
        <v>8.3333333333333339</v>
      </c>
      <c r="AF392" s="98">
        <f t="shared" si="85"/>
        <v>83.333333333333343</v>
      </c>
      <c r="AG392" s="6"/>
      <c r="AH392" s="6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</row>
    <row r="393" spans="1:59" ht="19.5" customHeight="1" x14ac:dyDescent="0.25">
      <c r="A393" s="1"/>
      <c r="B393" s="174"/>
      <c r="C393" s="175"/>
      <c r="D393" s="176"/>
      <c r="E393" s="177"/>
      <c r="F393" s="177"/>
      <c r="G393" s="177"/>
      <c r="H393" s="182"/>
      <c r="I393" s="198"/>
      <c r="J393" s="162" t="s">
        <v>69</v>
      </c>
      <c r="K393" s="157"/>
      <c r="L393" s="157"/>
      <c r="M393" s="157"/>
      <c r="N393" s="138">
        <f>SUM(N394)</f>
        <v>446740000</v>
      </c>
      <c r="O393" s="139"/>
      <c r="P393" s="139"/>
      <c r="Q393" s="163">
        <v>83.333333333333314</v>
      </c>
      <c r="R393" s="163">
        <v>83.333333333333314</v>
      </c>
      <c r="S393" s="138">
        <f>SUM(S394)</f>
        <v>15636360</v>
      </c>
      <c r="T393" s="179">
        <f>T394</f>
        <v>7.1428571428571423</v>
      </c>
      <c r="U393" s="163">
        <f t="shared" si="94"/>
        <v>3.5001029681694051</v>
      </c>
      <c r="V393" s="138">
        <f>SUM(V394)</f>
        <v>431103640</v>
      </c>
      <c r="W393" s="307"/>
      <c r="X393" s="181"/>
      <c r="Y393" s="166"/>
      <c r="Z393" s="170"/>
      <c r="AA393" s="6"/>
      <c r="AB393" s="6"/>
      <c r="AC393" s="6"/>
      <c r="AD393" s="78">
        <f>+N393/12</f>
        <v>37228333.333333336</v>
      </c>
      <c r="AE393" s="97">
        <f>+AD393/N393*100</f>
        <v>8.3333333333333339</v>
      </c>
      <c r="AF393" s="98">
        <f t="shared" si="85"/>
        <v>83.333333333333343</v>
      </c>
      <c r="AG393" s="6"/>
      <c r="AH393" s="6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</row>
    <row r="394" spans="1:59" ht="19.5" customHeight="1" thickBot="1" x14ac:dyDescent="0.3">
      <c r="A394" s="1"/>
      <c r="B394" s="200"/>
      <c r="C394" s="201"/>
      <c r="D394" s="202"/>
      <c r="E394" s="203"/>
      <c r="F394" s="203"/>
      <c r="G394" s="203"/>
      <c r="H394" s="244"/>
      <c r="I394" s="204"/>
      <c r="J394" s="205"/>
      <c r="K394" s="206" t="s">
        <v>70</v>
      </c>
      <c r="L394" s="207"/>
      <c r="M394" s="207"/>
      <c r="N394" s="209">
        <v>446740000</v>
      </c>
      <c r="O394" s="210"/>
      <c r="P394" s="210"/>
      <c r="Q394" s="163">
        <v>83.333333333333314</v>
      </c>
      <c r="R394" s="163">
        <v>83.333333333333314</v>
      </c>
      <c r="S394" s="164">
        <v>15636360</v>
      </c>
      <c r="T394" s="179">
        <f>2/28*100</f>
        <v>7.1428571428571423</v>
      </c>
      <c r="U394" s="163">
        <f t="shared" si="94"/>
        <v>3.5001029681694051</v>
      </c>
      <c r="V394" s="168">
        <f t="shared" ref="V394" si="96">+N394-S394</f>
        <v>431103640</v>
      </c>
      <c r="W394" s="308"/>
      <c r="X394" s="217"/>
      <c r="Y394" s="187"/>
      <c r="Z394" s="183"/>
      <c r="AA394" s="6"/>
      <c r="AB394" s="6"/>
      <c r="AC394" s="6"/>
      <c r="AD394" s="78">
        <f>+N394/12</f>
        <v>37228333.333333336</v>
      </c>
      <c r="AE394" s="97">
        <f>+AD394/N394*100</f>
        <v>8.3333333333333339</v>
      </c>
      <c r="AF394" s="98">
        <f t="shared" si="85"/>
        <v>83.333333333333343</v>
      </c>
      <c r="AG394" s="6"/>
      <c r="AH394" s="6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</row>
    <row r="395" spans="1:59" ht="33.950000000000003" customHeight="1" x14ac:dyDescent="0.25">
      <c r="A395" s="80"/>
      <c r="B395" s="107" t="s">
        <v>24</v>
      </c>
      <c r="C395" s="108"/>
      <c r="D395" s="109"/>
      <c r="E395" s="109"/>
      <c r="F395" s="110" t="s">
        <v>204</v>
      </c>
      <c r="G395" s="111"/>
      <c r="H395" s="111"/>
      <c r="I395" s="111"/>
      <c r="J395" s="111"/>
      <c r="K395" s="111"/>
      <c r="L395" s="111"/>
      <c r="M395" s="112"/>
      <c r="N395" s="192">
        <f>+N402+N424</f>
        <v>2065970000</v>
      </c>
      <c r="O395" s="113"/>
      <c r="P395" s="113"/>
      <c r="Q395" s="114">
        <f t="shared" si="86"/>
        <v>83.333333333333314</v>
      </c>
      <c r="R395" s="115">
        <f t="shared" si="87"/>
        <v>83.333333333333314</v>
      </c>
      <c r="S395" s="192">
        <f>+S402+S424</f>
        <v>181591160</v>
      </c>
      <c r="T395" s="115">
        <f t="shared" si="88"/>
        <v>8.7896319888478533</v>
      </c>
      <c r="U395" s="114">
        <f t="shared" si="89"/>
        <v>8.7896319888478533</v>
      </c>
      <c r="V395" s="270">
        <f>+N395-S395</f>
        <v>1884378840</v>
      </c>
      <c r="W395" s="271" t="s">
        <v>21</v>
      </c>
      <c r="X395" s="322" t="s">
        <v>205</v>
      </c>
      <c r="Y395" s="116"/>
      <c r="Z395" s="117"/>
      <c r="AA395" s="96"/>
      <c r="AB395" s="96"/>
      <c r="AC395" s="96"/>
      <c r="AD395" s="78">
        <f>+N395/12</f>
        <v>172164166.66666666</v>
      </c>
      <c r="AE395" s="97">
        <f>+AD395/N395*100</f>
        <v>8.3333333333333321</v>
      </c>
      <c r="AF395" s="98">
        <f t="shared" si="85"/>
        <v>83.333333333333314</v>
      </c>
      <c r="AG395" s="96"/>
      <c r="AH395" s="96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</row>
    <row r="396" spans="1:59" ht="21.6" hidden="1" customHeight="1" x14ac:dyDescent="0.3">
      <c r="A396" s="80"/>
      <c r="B396" s="118"/>
      <c r="C396" s="119"/>
      <c r="D396" s="120"/>
      <c r="E396" s="121"/>
      <c r="F396" s="121"/>
      <c r="G396" s="121"/>
      <c r="H396" s="121"/>
      <c r="I396" s="121"/>
      <c r="J396" s="121"/>
      <c r="K396" s="121"/>
      <c r="L396" s="121"/>
      <c r="M396" s="121" t="s">
        <v>27</v>
      </c>
      <c r="N396" s="122"/>
      <c r="O396" s="123"/>
      <c r="P396" s="123"/>
      <c r="Q396" s="124" t="e">
        <f t="shared" si="86"/>
        <v>#DIV/0!</v>
      </c>
      <c r="R396" s="124" t="e">
        <f t="shared" si="87"/>
        <v>#DIV/0!</v>
      </c>
      <c r="S396" s="122"/>
      <c r="T396" s="300" t="e">
        <f t="shared" si="88"/>
        <v>#DIV/0!</v>
      </c>
      <c r="U396" s="124"/>
      <c r="V396" s="272"/>
      <c r="W396" s="314"/>
      <c r="X396" s="127"/>
      <c r="Y396" s="128"/>
      <c r="Z396" s="129"/>
      <c r="AA396" s="96"/>
      <c r="AB396" s="96"/>
      <c r="AC396" s="96"/>
      <c r="AD396" s="78">
        <f>+N396/12</f>
        <v>0</v>
      </c>
      <c r="AE396" s="97" t="e">
        <f>+AD396/N396*100</f>
        <v>#DIV/0!</v>
      </c>
      <c r="AF396" s="98" t="e">
        <f t="shared" si="85"/>
        <v>#DIV/0!</v>
      </c>
      <c r="AG396" s="96"/>
      <c r="AH396" s="96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</row>
    <row r="397" spans="1:59" ht="21.6" hidden="1" customHeight="1" thickBot="1" x14ac:dyDescent="0.3">
      <c r="A397" s="80"/>
      <c r="B397" s="118">
        <v>1</v>
      </c>
      <c r="C397" s="119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 t="s">
        <v>28</v>
      </c>
      <c r="N397" s="122"/>
      <c r="O397" s="130"/>
      <c r="P397" s="130"/>
      <c r="Q397" s="131" t="e">
        <f t="shared" si="86"/>
        <v>#DIV/0!</v>
      </c>
      <c r="R397" s="131" t="e">
        <f t="shared" si="87"/>
        <v>#DIV/0!</v>
      </c>
      <c r="S397" s="122"/>
      <c r="T397" s="88" t="e">
        <f t="shared" si="88"/>
        <v>#DIV/0!</v>
      </c>
      <c r="U397" s="131"/>
      <c r="V397" s="272"/>
      <c r="W397" s="306"/>
      <c r="X397" s="134"/>
      <c r="Y397" s="135"/>
      <c r="Z397" s="129"/>
      <c r="AA397" s="96"/>
      <c r="AB397" s="96"/>
      <c r="AC397" s="96"/>
      <c r="AD397" s="78">
        <f>+N397/12</f>
        <v>0</v>
      </c>
      <c r="AE397" s="97" t="e">
        <f>+AD397/N397*100</f>
        <v>#DIV/0!</v>
      </c>
      <c r="AF397" s="98" t="e">
        <f t="shared" si="85"/>
        <v>#DIV/0!</v>
      </c>
      <c r="AG397" s="96"/>
      <c r="AH397" s="96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</row>
    <row r="398" spans="1:59" ht="21.6" hidden="1" customHeight="1" thickBot="1" x14ac:dyDescent="0.3">
      <c r="A398" s="1"/>
      <c r="B398" s="136"/>
      <c r="C398" s="137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 t="s">
        <v>30</v>
      </c>
      <c r="N398" s="138"/>
      <c r="O398" s="139"/>
      <c r="P398" s="139"/>
      <c r="Q398" s="140" t="e">
        <f t="shared" si="86"/>
        <v>#DIV/0!</v>
      </c>
      <c r="R398" s="140" t="e">
        <f t="shared" si="87"/>
        <v>#DIV/0!</v>
      </c>
      <c r="S398" s="138"/>
      <c r="T398" s="88" t="e">
        <f t="shared" si="88"/>
        <v>#DIV/0!</v>
      </c>
      <c r="U398" s="163"/>
      <c r="V398" s="168"/>
      <c r="W398" s="315" t="s">
        <v>31</v>
      </c>
      <c r="X398" s="143"/>
      <c r="Y398" s="144"/>
      <c r="Z398" s="145"/>
      <c r="AA398" s="6"/>
      <c r="AB398" s="6"/>
      <c r="AC398" s="6"/>
      <c r="AD398" s="78">
        <f>+N398/12</f>
        <v>0</v>
      </c>
      <c r="AE398" s="97" t="e">
        <f>+AD398/N398*100</f>
        <v>#DIV/0!</v>
      </c>
      <c r="AF398" s="98" t="e">
        <f t="shared" si="85"/>
        <v>#DIV/0!</v>
      </c>
      <c r="AG398" s="6"/>
      <c r="AH398" s="6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</row>
    <row r="399" spans="1:59" ht="21.6" hidden="1" customHeight="1" thickBot="1" x14ac:dyDescent="0.3">
      <c r="A399" s="1"/>
      <c r="B399" s="136"/>
      <c r="C399" s="137"/>
      <c r="D399" s="120"/>
      <c r="E399" s="121"/>
      <c r="F399" s="121"/>
      <c r="G399" s="121"/>
      <c r="H399" s="121"/>
      <c r="I399" s="121"/>
      <c r="J399" s="121"/>
      <c r="K399" s="121"/>
      <c r="L399" s="121"/>
      <c r="M399" s="121" t="s">
        <v>33</v>
      </c>
      <c r="N399" s="138"/>
      <c r="O399" s="139"/>
      <c r="P399" s="139"/>
      <c r="Q399" s="140" t="e">
        <f t="shared" si="86"/>
        <v>#DIV/0!</v>
      </c>
      <c r="R399" s="140" t="e">
        <f t="shared" si="87"/>
        <v>#DIV/0!</v>
      </c>
      <c r="S399" s="138"/>
      <c r="T399" s="88" t="e">
        <f t="shared" si="88"/>
        <v>#DIV/0!</v>
      </c>
      <c r="U399" s="163"/>
      <c r="V399" s="168"/>
      <c r="W399" s="315" t="s">
        <v>31</v>
      </c>
      <c r="X399" s="143"/>
      <c r="Y399" s="144"/>
      <c r="Z399" s="145"/>
      <c r="AA399" s="6"/>
      <c r="AB399" s="6"/>
      <c r="AC399" s="6"/>
      <c r="AD399" s="78">
        <f>+N399/12</f>
        <v>0</v>
      </c>
      <c r="AE399" s="97" t="e">
        <f>+AD399/N399*100</f>
        <v>#DIV/0!</v>
      </c>
      <c r="AF399" s="98" t="e">
        <f t="shared" si="85"/>
        <v>#DIV/0!</v>
      </c>
      <c r="AG399" s="6"/>
      <c r="AH399" s="6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</row>
    <row r="400" spans="1:59" ht="21.6" hidden="1" customHeight="1" thickBot="1" x14ac:dyDescent="0.25">
      <c r="A400" s="1"/>
      <c r="B400" s="136"/>
      <c r="C400" s="146"/>
      <c r="D400" s="120"/>
      <c r="E400" s="121"/>
      <c r="F400" s="121"/>
      <c r="G400" s="121"/>
      <c r="H400" s="121"/>
      <c r="I400" s="121"/>
      <c r="J400" s="121"/>
      <c r="K400" s="121"/>
      <c r="L400" s="121"/>
      <c r="M400" s="121" t="s">
        <v>34</v>
      </c>
      <c r="N400" s="138"/>
      <c r="O400" s="139"/>
      <c r="P400" s="139"/>
      <c r="Q400" s="140" t="e">
        <f t="shared" si="86"/>
        <v>#DIV/0!</v>
      </c>
      <c r="R400" s="140" t="e">
        <f t="shared" si="87"/>
        <v>#DIV/0!</v>
      </c>
      <c r="S400" s="138"/>
      <c r="T400" s="115" t="e">
        <f t="shared" si="88"/>
        <v>#DIV/0!</v>
      </c>
      <c r="U400" s="163"/>
      <c r="V400" s="168"/>
      <c r="W400" s="315" t="s">
        <v>31</v>
      </c>
      <c r="X400" s="143"/>
      <c r="Y400" s="144"/>
      <c r="Z400" s="145"/>
      <c r="AA400" s="6"/>
      <c r="AB400" s="6"/>
      <c r="AC400" s="6"/>
      <c r="AD400" s="78">
        <f>+N400/12</f>
        <v>0</v>
      </c>
      <c r="AE400" s="97" t="e">
        <f>+AD400/N400*100</f>
        <v>#DIV/0!</v>
      </c>
      <c r="AF400" s="98" t="e">
        <f t="shared" si="85"/>
        <v>#DIV/0!</v>
      </c>
      <c r="AG400" s="6"/>
      <c r="AH400" s="6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</row>
    <row r="401" spans="1:59" ht="3" customHeight="1" thickBot="1" x14ac:dyDescent="0.3">
      <c r="A401" s="1"/>
      <c r="B401" s="136"/>
      <c r="C401" s="146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38"/>
      <c r="O401" s="139"/>
      <c r="P401" s="139"/>
      <c r="Q401" s="140"/>
      <c r="R401" s="140"/>
      <c r="S401" s="138"/>
      <c r="T401" s="300"/>
      <c r="U401" s="163"/>
      <c r="V401" s="168"/>
      <c r="W401" s="315"/>
      <c r="X401" s="147"/>
      <c r="Y401" s="144"/>
      <c r="Z401" s="145"/>
      <c r="AA401" s="6"/>
      <c r="AB401" s="6"/>
      <c r="AC401" s="6"/>
      <c r="AD401" s="78">
        <f>+N401/12</f>
        <v>0</v>
      </c>
      <c r="AE401" s="97" t="e">
        <f>+AD401/N401*100</f>
        <v>#DIV/0!</v>
      </c>
      <c r="AF401" s="98" t="e">
        <f t="shared" si="85"/>
        <v>#DIV/0!</v>
      </c>
      <c r="AG401" s="6"/>
      <c r="AH401" s="6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</row>
    <row r="402" spans="1:59" ht="19.5" customHeight="1" thickBot="1" x14ac:dyDescent="0.3">
      <c r="A402" s="80"/>
      <c r="B402" s="99">
        <v>2</v>
      </c>
      <c r="C402" s="148"/>
      <c r="D402" s="149"/>
      <c r="E402" s="101"/>
      <c r="F402" s="101"/>
      <c r="G402" s="102" t="s">
        <v>37</v>
      </c>
      <c r="H402" s="84"/>
      <c r="I402" s="84"/>
      <c r="J402" s="84"/>
      <c r="K402" s="84"/>
      <c r="L402" s="84"/>
      <c r="M402" s="85"/>
      <c r="N402" s="86">
        <f>+N403+N408</f>
        <v>973113600</v>
      </c>
      <c r="O402" s="87"/>
      <c r="P402" s="87"/>
      <c r="Q402" s="90">
        <f t="shared" si="86"/>
        <v>83.333333333333314</v>
      </c>
      <c r="R402" s="90">
        <f t="shared" si="87"/>
        <v>83.333333333333314</v>
      </c>
      <c r="S402" s="86">
        <f>+S408</f>
        <v>181591160</v>
      </c>
      <c r="T402" s="88">
        <f t="shared" ref="T402:T452" si="97">+S402/N402*100</f>
        <v>18.660838775657847</v>
      </c>
      <c r="U402" s="90">
        <f t="shared" ref="U402:U448" si="98">+S402/N402*100</f>
        <v>18.660838775657847</v>
      </c>
      <c r="V402" s="91">
        <f>+N402-S402</f>
        <v>791522440</v>
      </c>
      <c r="W402" s="316"/>
      <c r="X402" s="151"/>
      <c r="Y402" s="106"/>
      <c r="Z402" s="95"/>
      <c r="AA402" s="96"/>
      <c r="AB402" s="96"/>
      <c r="AC402" s="96"/>
      <c r="AD402" s="78">
        <f>+N402/12</f>
        <v>81092800</v>
      </c>
      <c r="AE402" s="97">
        <f>+AD402/N402*100</f>
        <v>8.3333333333333321</v>
      </c>
      <c r="AF402" s="98">
        <f t="shared" si="85"/>
        <v>83.333333333333314</v>
      </c>
      <c r="AG402" s="96"/>
      <c r="AH402" s="96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</row>
    <row r="403" spans="1:59" ht="19.5" customHeight="1" x14ac:dyDescent="0.25">
      <c r="A403" s="80"/>
      <c r="B403" s="118"/>
      <c r="C403" s="152"/>
      <c r="D403" s="153"/>
      <c r="E403" s="154"/>
      <c r="F403" s="154"/>
      <c r="G403" s="155"/>
      <c r="H403" s="156" t="s">
        <v>38</v>
      </c>
      <c r="I403" s="157"/>
      <c r="J403" s="157"/>
      <c r="K403" s="157"/>
      <c r="L403" s="157"/>
      <c r="M403" s="158"/>
      <c r="N403" s="122">
        <f>+N404</f>
        <v>2550000</v>
      </c>
      <c r="O403" s="130"/>
      <c r="P403" s="130"/>
      <c r="Q403" s="131">
        <f t="shared" si="86"/>
        <v>83.333333333333314</v>
      </c>
      <c r="R403" s="131">
        <f t="shared" si="87"/>
        <v>83.333333333333314</v>
      </c>
      <c r="S403" s="122">
        <f>+S404</f>
        <v>0</v>
      </c>
      <c r="T403" s="184">
        <f t="shared" si="97"/>
        <v>0</v>
      </c>
      <c r="U403" s="131">
        <f t="shared" si="98"/>
        <v>0</v>
      </c>
      <c r="V403" s="122">
        <f>+V404</f>
        <v>7672600</v>
      </c>
      <c r="W403" s="306"/>
      <c r="X403" s="134"/>
      <c r="Y403" s="161"/>
      <c r="Z403" s="317"/>
      <c r="AA403" s="96"/>
      <c r="AB403" s="96"/>
      <c r="AC403" s="96"/>
      <c r="AD403" s="78">
        <f>+N403/12</f>
        <v>212500</v>
      </c>
      <c r="AE403" s="97">
        <f>+AD403/N403*100</f>
        <v>8.3333333333333321</v>
      </c>
      <c r="AF403" s="98">
        <f t="shared" si="85"/>
        <v>83.333333333333314</v>
      </c>
      <c r="AG403" s="96"/>
      <c r="AH403" s="96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</row>
    <row r="404" spans="1:59" ht="19.5" customHeight="1" x14ac:dyDescent="0.25">
      <c r="A404" s="80"/>
      <c r="B404" s="118"/>
      <c r="C404" s="152"/>
      <c r="D404" s="153"/>
      <c r="E404" s="154"/>
      <c r="F404" s="154"/>
      <c r="G404" s="155"/>
      <c r="H404" s="155"/>
      <c r="I404" s="162" t="s">
        <v>155</v>
      </c>
      <c r="J404" s="157"/>
      <c r="K404" s="157"/>
      <c r="L404" s="157"/>
      <c r="M404" s="158"/>
      <c r="N404" s="138">
        <f>N405</f>
        <v>2550000</v>
      </c>
      <c r="O404" s="130"/>
      <c r="P404" s="130"/>
      <c r="Q404" s="163">
        <f t="shared" si="86"/>
        <v>83.333333333333314</v>
      </c>
      <c r="R404" s="163">
        <f t="shared" si="87"/>
        <v>83.333333333333314</v>
      </c>
      <c r="S404" s="138">
        <f>S405</f>
        <v>0</v>
      </c>
      <c r="T404" s="179">
        <f t="shared" si="97"/>
        <v>0</v>
      </c>
      <c r="U404" s="163">
        <f t="shared" si="98"/>
        <v>0</v>
      </c>
      <c r="V404" s="138">
        <f>V405</f>
        <v>7672600</v>
      </c>
      <c r="W404" s="306"/>
      <c r="X404" s="134"/>
      <c r="Y404" s="135"/>
      <c r="Z404" s="305"/>
      <c r="AA404" s="96"/>
      <c r="AB404" s="96"/>
      <c r="AC404" s="96"/>
      <c r="AD404" s="78">
        <f>+N404/12</f>
        <v>212500</v>
      </c>
      <c r="AE404" s="97">
        <f>+AD404/N404*100</f>
        <v>8.3333333333333321</v>
      </c>
      <c r="AF404" s="98">
        <f t="shared" si="85"/>
        <v>83.333333333333314</v>
      </c>
      <c r="AG404" s="96"/>
      <c r="AH404" s="96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</row>
    <row r="405" spans="1:59" ht="19.5" customHeight="1" x14ac:dyDescent="0.25">
      <c r="A405" s="80"/>
      <c r="B405" s="118"/>
      <c r="C405" s="152"/>
      <c r="D405" s="153"/>
      <c r="E405" s="154"/>
      <c r="F405" s="154"/>
      <c r="G405" s="155"/>
      <c r="H405" s="155"/>
      <c r="I405" s="121"/>
      <c r="J405" s="162" t="s">
        <v>40</v>
      </c>
      <c r="K405" s="157"/>
      <c r="L405" s="157"/>
      <c r="M405" s="158"/>
      <c r="N405" s="138">
        <f>N406</f>
        <v>2550000</v>
      </c>
      <c r="O405" s="130"/>
      <c r="P405" s="130"/>
      <c r="Q405" s="163">
        <f t="shared" si="86"/>
        <v>83.333333333333314</v>
      </c>
      <c r="R405" s="163">
        <f t="shared" si="87"/>
        <v>83.333333333333314</v>
      </c>
      <c r="S405" s="138">
        <f>S406</f>
        <v>0</v>
      </c>
      <c r="T405" s="179">
        <f t="shared" si="97"/>
        <v>0</v>
      </c>
      <c r="U405" s="163">
        <f t="shared" si="98"/>
        <v>0</v>
      </c>
      <c r="V405" s="138">
        <f>SUM(V406:V408)</f>
        <v>7672600</v>
      </c>
      <c r="W405" s="306"/>
      <c r="X405" s="134"/>
      <c r="Y405" s="135"/>
      <c r="Z405" s="305"/>
      <c r="AA405" s="96"/>
      <c r="AB405" s="96"/>
      <c r="AC405" s="96"/>
      <c r="AD405" s="78">
        <f>+N405/12</f>
        <v>212500</v>
      </c>
      <c r="AE405" s="97">
        <f>+AD405/N405*100</f>
        <v>8.3333333333333321</v>
      </c>
      <c r="AF405" s="98">
        <f t="shared" si="85"/>
        <v>83.333333333333314</v>
      </c>
      <c r="AG405" s="96"/>
      <c r="AH405" s="96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</row>
    <row r="406" spans="1:59" ht="19.5" customHeight="1" x14ac:dyDescent="0.25">
      <c r="A406" s="80"/>
      <c r="B406" s="118"/>
      <c r="C406" s="152"/>
      <c r="D406" s="153"/>
      <c r="E406" s="154"/>
      <c r="F406" s="154"/>
      <c r="G406" s="155"/>
      <c r="H406" s="155"/>
      <c r="I406" s="121"/>
      <c r="J406" s="120"/>
      <c r="K406" s="162" t="s">
        <v>43</v>
      </c>
      <c r="L406" s="157"/>
      <c r="M406" s="158"/>
      <c r="N406" s="138">
        <f>N407</f>
        <v>2550000</v>
      </c>
      <c r="O406" s="130"/>
      <c r="P406" s="130"/>
      <c r="Q406" s="163">
        <f t="shared" si="86"/>
        <v>83.333333333333314</v>
      </c>
      <c r="R406" s="163">
        <f t="shared" si="87"/>
        <v>83.333333333333314</v>
      </c>
      <c r="S406" s="138">
        <f>S407</f>
        <v>0</v>
      </c>
      <c r="T406" s="179">
        <f t="shared" si="97"/>
        <v>0</v>
      </c>
      <c r="U406" s="163">
        <f t="shared" si="98"/>
        <v>0</v>
      </c>
      <c r="V406" s="168">
        <f>+N406-S406</f>
        <v>2550000</v>
      </c>
      <c r="W406" s="306"/>
      <c r="X406" s="134"/>
      <c r="Y406" s="135"/>
      <c r="Z406" s="305"/>
      <c r="AA406" s="96"/>
      <c r="AB406" s="96"/>
      <c r="AC406" s="96"/>
      <c r="AD406" s="78">
        <f>+N406/12</f>
        <v>212500</v>
      </c>
      <c r="AE406" s="97">
        <f>+AD406/N406*100</f>
        <v>8.3333333333333321</v>
      </c>
      <c r="AF406" s="98">
        <f t="shared" si="85"/>
        <v>83.333333333333314</v>
      </c>
      <c r="AG406" s="96"/>
      <c r="AH406" s="96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</row>
    <row r="407" spans="1:59" ht="32.450000000000003" customHeight="1" x14ac:dyDescent="0.25">
      <c r="A407" s="80"/>
      <c r="B407" s="118"/>
      <c r="C407" s="152"/>
      <c r="D407" s="153"/>
      <c r="E407" s="154"/>
      <c r="F407" s="154"/>
      <c r="G407" s="155"/>
      <c r="H407" s="155"/>
      <c r="I407" s="121"/>
      <c r="J407" s="120"/>
      <c r="K407" s="162" t="s">
        <v>206</v>
      </c>
      <c r="L407" s="157"/>
      <c r="M407" s="158"/>
      <c r="N407" s="138">
        <v>2550000</v>
      </c>
      <c r="O407" s="130"/>
      <c r="P407" s="130"/>
      <c r="Q407" s="163">
        <f t="shared" si="86"/>
        <v>83.333333333333314</v>
      </c>
      <c r="R407" s="163">
        <f t="shared" si="87"/>
        <v>83.333333333333314</v>
      </c>
      <c r="S407" s="138">
        <v>0</v>
      </c>
      <c r="T407" s="179">
        <f t="shared" si="97"/>
        <v>0</v>
      </c>
      <c r="U407" s="163">
        <f t="shared" si="98"/>
        <v>0</v>
      </c>
      <c r="V407" s="168">
        <f>+N407-S407</f>
        <v>2550000</v>
      </c>
      <c r="W407" s="306"/>
      <c r="X407" s="134"/>
      <c r="Y407" s="135"/>
      <c r="Z407" s="305"/>
      <c r="AA407" s="96"/>
      <c r="AB407" s="96"/>
      <c r="AC407" s="96"/>
      <c r="AD407" s="78">
        <f>+N407/12</f>
        <v>212500</v>
      </c>
      <c r="AE407" s="97">
        <f>+AD407/N407*100</f>
        <v>8.3333333333333321</v>
      </c>
      <c r="AF407" s="98">
        <f t="shared" si="85"/>
        <v>83.333333333333314</v>
      </c>
      <c r="AG407" s="96"/>
      <c r="AH407" s="96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</row>
    <row r="408" spans="1:59" ht="19.5" customHeight="1" x14ac:dyDescent="0.25">
      <c r="A408" s="80"/>
      <c r="B408" s="118"/>
      <c r="C408" s="152"/>
      <c r="D408" s="153"/>
      <c r="E408" s="154"/>
      <c r="F408" s="154"/>
      <c r="G408" s="155"/>
      <c r="H408" s="156" t="s">
        <v>46</v>
      </c>
      <c r="I408" s="157"/>
      <c r="J408" s="157"/>
      <c r="K408" s="157"/>
      <c r="L408" s="157"/>
      <c r="M408" s="158"/>
      <c r="N408" s="122">
        <f>+N409+N418+N421</f>
        <v>970563600</v>
      </c>
      <c r="O408" s="130"/>
      <c r="P408" s="130"/>
      <c r="Q408" s="131">
        <f t="shared" si="86"/>
        <v>83.333333333333314</v>
      </c>
      <c r="R408" s="131">
        <f t="shared" si="87"/>
        <v>83.333333333333314</v>
      </c>
      <c r="S408" s="122">
        <f>+S409+S421</f>
        <v>181591160</v>
      </c>
      <c r="T408" s="184">
        <f t="shared" si="97"/>
        <v>18.709867132870013</v>
      </c>
      <c r="U408" s="131">
        <f t="shared" si="98"/>
        <v>18.709867132870013</v>
      </c>
      <c r="V408" s="122">
        <f>+V409</f>
        <v>2572600</v>
      </c>
      <c r="W408" s="306"/>
      <c r="X408" s="134"/>
      <c r="Y408" s="173"/>
      <c r="Z408" s="310"/>
      <c r="AA408" s="96"/>
      <c r="AB408" s="96"/>
      <c r="AC408" s="96"/>
      <c r="AD408" s="78">
        <f>+N408/12</f>
        <v>80880300</v>
      </c>
      <c r="AE408" s="97">
        <f>+AD408/N408*100</f>
        <v>8.3333333333333321</v>
      </c>
      <c r="AF408" s="98">
        <f t="shared" si="85"/>
        <v>83.333333333333314</v>
      </c>
      <c r="AG408" s="96"/>
      <c r="AH408" s="96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</row>
    <row r="409" spans="1:59" ht="19.5" customHeight="1" x14ac:dyDescent="0.25">
      <c r="A409" s="80"/>
      <c r="B409" s="118"/>
      <c r="C409" s="152"/>
      <c r="D409" s="153"/>
      <c r="E409" s="154"/>
      <c r="F409" s="154"/>
      <c r="G409" s="155"/>
      <c r="H409" s="155"/>
      <c r="I409" s="162" t="s">
        <v>47</v>
      </c>
      <c r="J409" s="157"/>
      <c r="K409" s="157"/>
      <c r="L409" s="157"/>
      <c r="M409" s="158"/>
      <c r="N409" s="138">
        <f>N410</f>
        <v>117963600</v>
      </c>
      <c r="O409" s="130"/>
      <c r="P409" s="130"/>
      <c r="Q409" s="163">
        <f t="shared" si="86"/>
        <v>83.333333333333314</v>
      </c>
      <c r="R409" s="163">
        <f t="shared" si="87"/>
        <v>83.333333333333314</v>
      </c>
      <c r="S409" s="138">
        <f>S410</f>
        <v>23250000</v>
      </c>
      <c r="T409" s="179">
        <f t="shared" si="97"/>
        <v>19.709469700822964</v>
      </c>
      <c r="U409" s="163">
        <f t="shared" si="98"/>
        <v>19.709469700822964</v>
      </c>
      <c r="V409" s="138">
        <f>V410</f>
        <v>2572600</v>
      </c>
      <c r="W409" s="306"/>
      <c r="X409" s="134"/>
      <c r="Y409" s="166" t="s">
        <v>207</v>
      </c>
      <c r="Z409" s="310"/>
      <c r="AA409" s="96"/>
      <c r="AB409" s="96"/>
      <c r="AC409" s="96"/>
      <c r="AD409" s="78">
        <f>+N409/12</f>
        <v>9830300</v>
      </c>
      <c r="AE409" s="97">
        <f>+AD409/N409*100</f>
        <v>8.3333333333333321</v>
      </c>
      <c r="AF409" s="98">
        <f t="shared" si="85"/>
        <v>83.333333333333314</v>
      </c>
      <c r="AG409" s="96"/>
      <c r="AH409" s="96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</row>
    <row r="410" spans="1:59" ht="19.5" customHeight="1" x14ac:dyDescent="0.25">
      <c r="A410" s="80"/>
      <c r="B410" s="118"/>
      <c r="C410" s="152"/>
      <c r="D410" s="153"/>
      <c r="E410" s="154"/>
      <c r="F410" s="154"/>
      <c r="G410" s="155"/>
      <c r="H410" s="155"/>
      <c r="I410" s="121"/>
      <c r="J410" s="162" t="s">
        <v>48</v>
      </c>
      <c r="K410" s="157"/>
      <c r="L410" s="157"/>
      <c r="M410" s="158"/>
      <c r="N410" s="138">
        <f>SUM(N411:N417)</f>
        <v>117963600</v>
      </c>
      <c r="O410" s="130"/>
      <c r="P410" s="130"/>
      <c r="Q410" s="163">
        <f t="shared" si="86"/>
        <v>83.333333333333314</v>
      </c>
      <c r="R410" s="163">
        <f t="shared" si="87"/>
        <v>83.333333333333314</v>
      </c>
      <c r="S410" s="138">
        <f>SUM(S411:S417)</f>
        <v>23250000</v>
      </c>
      <c r="T410" s="179">
        <f t="shared" si="97"/>
        <v>19.709469700822964</v>
      </c>
      <c r="U410" s="163">
        <f t="shared" si="98"/>
        <v>19.709469700822964</v>
      </c>
      <c r="V410" s="138">
        <f>SUM(V413:V414)</f>
        <v>2572600</v>
      </c>
      <c r="W410" s="306"/>
      <c r="X410" s="134"/>
      <c r="Y410" s="166"/>
      <c r="Z410" s="310"/>
      <c r="AA410" s="96"/>
      <c r="AB410" s="96"/>
      <c r="AC410" s="96"/>
      <c r="AD410" s="78">
        <f>+N410/12</f>
        <v>9830300</v>
      </c>
      <c r="AE410" s="97">
        <f>+AD410/N410*100</f>
        <v>8.3333333333333321</v>
      </c>
      <c r="AF410" s="98">
        <f t="shared" si="85"/>
        <v>83.333333333333314</v>
      </c>
      <c r="AG410" s="96"/>
      <c r="AH410" s="96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</row>
    <row r="411" spans="1:59" ht="19.5" customHeight="1" x14ac:dyDescent="0.25">
      <c r="A411" s="80"/>
      <c r="B411" s="118"/>
      <c r="C411" s="152"/>
      <c r="D411" s="153"/>
      <c r="E411" s="154"/>
      <c r="F411" s="154"/>
      <c r="G411" s="155"/>
      <c r="H411" s="155"/>
      <c r="I411" s="121"/>
      <c r="J411" s="120"/>
      <c r="K411" s="162" t="s">
        <v>197</v>
      </c>
      <c r="L411" s="157"/>
      <c r="M411" s="158"/>
      <c r="N411" s="138">
        <v>28650000</v>
      </c>
      <c r="O411" s="130"/>
      <c r="P411" s="130"/>
      <c r="Q411" s="163">
        <f t="shared" si="86"/>
        <v>83.333333333333314</v>
      </c>
      <c r="R411" s="163">
        <f t="shared" si="87"/>
        <v>83.333333333333314</v>
      </c>
      <c r="S411" s="141">
        <v>1400000</v>
      </c>
      <c r="T411" s="179">
        <f t="shared" si="97"/>
        <v>4.8865619546247814</v>
      </c>
      <c r="U411" s="163">
        <f t="shared" si="98"/>
        <v>4.8865619546247814</v>
      </c>
      <c r="V411" s="168">
        <f>+N411-S411</f>
        <v>27250000</v>
      </c>
      <c r="W411" s="306"/>
      <c r="X411" s="134"/>
      <c r="Y411" s="166"/>
      <c r="Z411" s="310"/>
      <c r="AA411" s="96"/>
      <c r="AB411" s="96"/>
      <c r="AC411" s="96"/>
      <c r="AD411" s="78">
        <f>+N411/12</f>
        <v>2387500</v>
      </c>
      <c r="AE411" s="97">
        <f>+AD411/N411*100</f>
        <v>8.3333333333333321</v>
      </c>
      <c r="AF411" s="98">
        <f t="shared" si="85"/>
        <v>83.333333333333314</v>
      </c>
      <c r="AG411" s="96"/>
      <c r="AH411" s="96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</row>
    <row r="412" spans="1:59" ht="19.5" customHeight="1" x14ac:dyDescent="0.25">
      <c r="A412" s="80"/>
      <c r="B412" s="118"/>
      <c r="C412" s="152"/>
      <c r="D412" s="153"/>
      <c r="E412" s="154"/>
      <c r="F412" s="154"/>
      <c r="G412" s="155"/>
      <c r="H412" s="155"/>
      <c r="I412" s="155"/>
      <c r="J412" s="120"/>
      <c r="K412" s="162" t="s">
        <v>51</v>
      </c>
      <c r="L412" s="157"/>
      <c r="M412" s="158"/>
      <c r="N412" s="138">
        <v>18651000</v>
      </c>
      <c r="O412" s="130"/>
      <c r="P412" s="130"/>
      <c r="Q412" s="163">
        <f t="shared" si="86"/>
        <v>83.333333333333314</v>
      </c>
      <c r="R412" s="163">
        <f t="shared" si="87"/>
        <v>83.333333333333314</v>
      </c>
      <c r="S412" s="141">
        <v>9600000</v>
      </c>
      <c r="T412" s="179">
        <f t="shared" si="97"/>
        <v>51.471770950619266</v>
      </c>
      <c r="U412" s="163">
        <f t="shared" si="98"/>
        <v>51.471770950619266</v>
      </c>
      <c r="V412" s="168">
        <f>+N412-S412</f>
        <v>9051000</v>
      </c>
      <c r="W412" s="306"/>
      <c r="X412" s="134"/>
      <c r="Y412" s="166"/>
      <c r="Z412" s="310"/>
      <c r="AA412" s="96"/>
      <c r="AB412" s="96"/>
      <c r="AC412" s="96"/>
      <c r="AD412" s="78">
        <f>+N412/12</f>
        <v>1554250</v>
      </c>
      <c r="AE412" s="97">
        <f>+AD412/N412*100</f>
        <v>8.3333333333333321</v>
      </c>
      <c r="AF412" s="98">
        <f t="shared" si="85"/>
        <v>83.333333333333314</v>
      </c>
      <c r="AG412" s="96"/>
      <c r="AH412" s="96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</row>
    <row r="413" spans="1:59" ht="19.5" customHeight="1" x14ac:dyDescent="0.25">
      <c r="A413" s="80"/>
      <c r="B413" s="118"/>
      <c r="C413" s="152"/>
      <c r="D413" s="153"/>
      <c r="E413" s="154"/>
      <c r="F413" s="154"/>
      <c r="G413" s="155"/>
      <c r="H413" s="155"/>
      <c r="I413" s="121"/>
      <c r="J413" s="120"/>
      <c r="K413" s="162" t="s">
        <v>53</v>
      </c>
      <c r="L413" s="157"/>
      <c r="M413" s="158"/>
      <c r="N413" s="138">
        <v>3751000</v>
      </c>
      <c r="O413" s="130"/>
      <c r="P413" s="130"/>
      <c r="Q413" s="163">
        <f t="shared" si="86"/>
        <v>83.333333333333314</v>
      </c>
      <c r="R413" s="163">
        <f t="shared" si="87"/>
        <v>83.333333333333314</v>
      </c>
      <c r="S413" s="141">
        <v>3290000</v>
      </c>
      <c r="T413" s="179">
        <f t="shared" si="97"/>
        <v>87.709944014929349</v>
      </c>
      <c r="U413" s="163">
        <f t="shared" si="98"/>
        <v>87.709944014929349</v>
      </c>
      <c r="V413" s="168">
        <f>+N413-S413</f>
        <v>461000</v>
      </c>
      <c r="W413" s="306"/>
      <c r="X413" s="134"/>
      <c r="Y413" s="166"/>
      <c r="Z413" s="310"/>
      <c r="AA413" s="96"/>
      <c r="AB413" s="96"/>
      <c r="AC413" s="96"/>
      <c r="AD413" s="78">
        <f>+N413/12</f>
        <v>312583.33333333331</v>
      </c>
      <c r="AE413" s="97">
        <f>+AD413/N413*100</f>
        <v>8.3333333333333321</v>
      </c>
      <c r="AF413" s="98">
        <f t="shared" si="85"/>
        <v>83.333333333333314</v>
      </c>
      <c r="AG413" s="96"/>
      <c r="AH413" s="96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</row>
    <row r="414" spans="1:59" ht="19.5" customHeight="1" x14ac:dyDescent="0.25">
      <c r="A414" s="80"/>
      <c r="B414" s="118"/>
      <c r="C414" s="152"/>
      <c r="D414" s="153"/>
      <c r="E414" s="154"/>
      <c r="F414" s="154"/>
      <c r="G414" s="155"/>
      <c r="H414" s="155"/>
      <c r="I414" s="155"/>
      <c r="J414" s="120"/>
      <c r="K414" s="162" t="s">
        <v>54</v>
      </c>
      <c r="L414" s="157"/>
      <c r="M414" s="158"/>
      <c r="N414" s="167">
        <v>10271600</v>
      </c>
      <c r="O414" s="130"/>
      <c r="P414" s="130"/>
      <c r="Q414" s="163">
        <f t="shared" si="86"/>
        <v>83.333333333333314</v>
      </c>
      <c r="R414" s="163">
        <f t="shared" si="87"/>
        <v>83.333333333333314</v>
      </c>
      <c r="S414" s="141">
        <v>8160000</v>
      </c>
      <c r="T414" s="179">
        <f t="shared" si="97"/>
        <v>79.442345885743208</v>
      </c>
      <c r="U414" s="163">
        <f t="shared" si="98"/>
        <v>79.442345885743208</v>
      </c>
      <c r="V414" s="168">
        <f>+N414-S414</f>
        <v>2111600</v>
      </c>
      <c r="W414" s="306"/>
      <c r="X414" s="134"/>
      <c r="Y414" s="166"/>
      <c r="Z414" s="310"/>
      <c r="AA414" s="96"/>
      <c r="AB414" s="96"/>
      <c r="AC414" s="96"/>
      <c r="AD414" s="78">
        <f>+N414/12</f>
        <v>855966.66666666663</v>
      </c>
      <c r="AE414" s="97">
        <f>+AD414/N414*100</f>
        <v>8.3333333333333321</v>
      </c>
      <c r="AF414" s="98">
        <f t="shared" si="85"/>
        <v>83.333333333333314</v>
      </c>
      <c r="AG414" s="96"/>
      <c r="AH414" s="96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</row>
    <row r="415" spans="1:59" ht="19.5" customHeight="1" x14ac:dyDescent="0.25">
      <c r="A415" s="80"/>
      <c r="B415" s="118"/>
      <c r="C415" s="152"/>
      <c r="D415" s="153"/>
      <c r="E415" s="154"/>
      <c r="F415" s="154"/>
      <c r="G415" s="155"/>
      <c r="H415" s="155"/>
      <c r="I415" s="155"/>
      <c r="J415" s="120"/>
      <c r="K415" s="162" t="s">
        <v>199</v>
      </c>
      <c r="L415" s="157"/>
      <c r="M415" s="158"/>
      <c r="N415" s="167">
        <v>33000000</v>
      </c>
      <c r="O415" s="130"/>
      <c r="P415" s="130"/>
      <c r="Q415" s="163">
        <v>83.333333333333314</v>
      </c>
      <c r="R415" s="163">
        <v>83.333333333333314</v>
      </c>
      <c r="S415" s="141">
        <v>0</v>
      </c>
      <c r="T415" s="179">
        <f t="shared" si="97"/>
        <v>0</v>
      </c>
      <c r="U415" s="163">
        <f t="shared" si="98"/>
        <v>0</v>
      </c>
      <c r="V415" s="168">
        <f t="shared" ref="V415:V417" si="99">+N415-S415</f>
        <v>33000000</v>
      </c>
      <c r="W415" s="306"/>
      <c r="X415" s="134"/>
      <c r="Y415" s="173"/>
      <c r="Z415" s="305"/>
      <c r="AA415" s="96"/>
      <c r="AB415" s="96"/>
      <c r="AC415" s="96"/>
      <c r="AD415" s="78"/>
      <c r="AE415" s="97"/>
      <c r="AF415" s="98"/>
      <c r="AG415" s="96"/>
      <c r="AH415" s="96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</row>
    <row r="416" spans="1:59" ht="35.1" customHeight="1" x14ac:dyDescent="0.25">
      <c r="A416" s="80"/>
      <c r="B416" s="118"/>
      <c r="C416" s="152"/>
      <c r="D416" s="153"/>
      <c r="E416" s="154"/>
      <c r="F416" s="154"/>
      <c r="G416" s="155"/>
      <c r="H416" s="155"/>
      <c r="I416" s="155"/>
      <c r="J416" s="120"/>
      <c r="K416" s="162" t="s">
        <v>158</v>
      </c>
      <c r="L416" s="157"/>
      <c r="M416" s="158"/>
      <c r="N416" s="167">
        <v>15000000</v>
      </c>
      <c r="O416" s="130"/>
      <c r="P416" s="130"/>
      <c r="Q416" s="163">
        <v>83.333333333333314</v>
      </c>
      <c r="R416" s="163">
        <v>83.333333333333314</v>
      </c>
      <c r="S416" s="141">
        <v>0</v>
      </c>
      <c r="T416" s="179">
        <f t="shared" si="97"/>
        <v>0</v>
      </c>
      <c r="U416" s="163">
        <f t="shared" si="98"/>
        <v>0</v>
      </c>
      <c r="V416" s="168">
        <f t="shared" si="99"/>
        <v>15000000</v>
      </c>
      <c r="W416" s="306"/>
      <c r="X416" s="134"/>
      <c r="Y416" s="173"/>
      <c r="Z416" s="305"/>
      <c r="AA416" s="96"/>
      <c r="AB416" s="96"/>
      <c r="AC416" s="96"/>
      <c r="AD416" s="78"/>
      <c r="AE416" s="97"/>
      <c r="AF416" s="98"/>
      <c r="AG416" s="96"/>
      <c r="AH416" s="96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</row>
    <row r="417" spans="1:59" ht="19.5" customHeight="1" x14ac:dyDescent="0.25">
      <c r="A417" s="1"/>
      <c r="B417" s="174"/>
      <c r="C417" s="175"/>
      <c r="D417" s="176"/>
      <c r="E417" s="177"/>
      <c r="F417" s="177"/>
      <c r="G417" s="177"/>
      <c r="H417" s="182"/>
      <c r="I417" s="121"/>
      <c r="J417" s="198"/>
      <c r="K417" s="162" t="s">
        <v>57</v>
      </c>
      <c r="L417" s="157"/>
      <c r="M417" s="158"/>
      <c r="N417" s="138">
        <v>8640000</v>
      </c>
      <c r="O417" s="139"/>
      <c r="P417" s="139"/>
      <c r="Q417" s="163">
        <f t="shared" ref="Q417:Q423" si="100">AF417</f>
        <v>83.333333333333314</v>
      </c>
      <c r="R417" s="163">
        <f t="shared" ref="R417:R423" si="101">AF417</f>
        <v>83.333333333333314</v>
      </c>
      <c r="S417" s="138">
        <v>800000</v>
      </c>
      <c r="T417" s="179">
        <f t="shared" si="97"/>
        <v>9.2592592592592595</v>
      </c>
      <c r="U417" s="163">
        <f t="shared" si="98"/>
        <v>9.2592592592592595</v>
      </c>
      <c r="V417" s="258">
        <f t="shared" si="99"/>
        <v>7840000</v>
      </c>
      <c r="W417" s="307"/>
      <c r="X417" s="181"/>
      <c r="Y417" s="173"/>
      <c r="Z417" s="305"/>
      <c r="AA417" s="6"/>
      <c r="AB417" s="6"/>
      <c r="AC417" s="6"/>
      <c r="AD417" s="78">
        <f>+N417/12</f>
        <v>720000</v>
      </c>
      <c r="AE417" s="97">
        <f>+AD417/N417*100</f>
        <v>8.3333333333333321</v>
      </c>
      <c r="AF417" s="98">
        <f t="shared" si="85"/>
        <v>83.333333333333314</v>
      </c>
      <c r="AG417" s="6"/>
      <c r="AH417" s="6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</row>
    <row r="418" spans="1:59" ht="19.5" customHeight="1" x14ac:dyDescent="0.25">
      <c r="A418" s="80"/>
      <c r="B418" s="118"/>
      <c r="C418" s="152"/>
      <c r="D418" s="153"/>
      <c r="E418" s="154"/>
      <c r="F418" s="154"/>
      <c r="G418" s="155"/>
      <c r="H418" s="155"/>
      <c r="I418" s="162" t="s">
        <v>124</v>
      </c>
      <c r="J418" s="157"/>
      <c r="K418" s="157"/>
      <c r="L418" s="157"/>
      <c r="M418" s="158"/>
      <c r="N418" s="138">
        <f>N419</f>
        <v>16200000</v>
      </c>
      <c r="O418" s="130"/>
      <c r="P418" s="130"/>
      <c r="Q418" s="163">
        <f t="shared" si="100"/>
        <v>83.333333333333314</v>
      </c>
      <c r="R418" s="163">
        <f t="shared" si="101"/>
        <v>83.333333333333314</v>
      </c>
      <c r="S418" s="138">
        <f>S419</f>
        <v>0</v>
      </c>
      <c r="T418" s="179">
        <f t="shared" si="97"/>
        <v>0</v>
      </c>
      <c r="U418" s="163">
        <f t="shared" si="98"/>
        <v>0</v>
      </c>
      <c r="V418" s="138">
        <f>V419</f>
        <v>16200000</v>
      </c>
      <c r="W418" s="306"/>
      <c r="X418" s="134"/>
      <c r="Y418" s="173"/>
      <c r="Z418" s="305"/>
      <c r="AA418" s="96"/>
      <c r="AB418" s="96"/>
      <c r="AC418" s="96"/>
      <c r="AD418" s="78">
        <f>+N418/12</f>
        <v>1350000</v>
      </c>
      <c r="AE418" s="97">
        <f>+AD418/N418*100</f>
        <v>8.3333333333333321</v>
      </c>
      <c r="AF418" s="98">
        <f t="shared" si="85"/>
        <v>83.333333333333314</v>
      </c>
      <c r="AG418" s="96"/>
      <c r="AH418" s="96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</row>
    <row r="419" spans="1:59" ht="19.5" customHeight="1" x14ac:dyDescent="0.25">
      <c r="A419" s="80"/>
      <c r="B419" s="118"/>
      <c r="C419" s="152"/>
      <c r="D419" s="153"/>
      <c r="E419" s="154"/>
      <c r="F419" s="154"/>
      <c r="G419" s="155"/>
      <c r="H419" s="155"/>
      <c r="I419" s="121"/>
      <c r="J419" s="162" t="s">
        <v>125</v>
      </c>
      <c r="K419" s="157"/>
      <c r="L419" s="157"/>
      <c r="M419" s="158"/>
      <c r="N419" s="138">
        <f>SUM(N420)</f>
        <v>16200000</v>
      </c>
      <c r="O419" s="130"/>
      <c r="P419" s="130"/>
      <c r="Q419" s="163">
        <f t="shared" si="100"/>
        <v>83.333333333333314</v>
      </c>
      <c r="R419" s="163">
        <f t="shared" si="101"/>
        <v>83.333333333333314</v>
      </c>
      <c r="S419" s="138">
        <f>SUM(S420)</f>
        <v>0</v>
      </c>
      <c r="T419" s="179">
        <f t="shared" si="97"/>
        <v>0</v>
      </c>
      <c r="U419" s="163">
        <f t="shared" si="98"/>
        <v>0</v>
      </c>
      <c r="V419" s="138">
        <f>SUM(V420)</f>
        <v>16200000</v>
      </c>
      <c r="W419" s="306"/>
      <c r="X419" s="134"/>
      <c r="Y419" s="173"/>
      <c r="Z419" s="305"/>
      <c r="AA419" s="96"/>
      <c r="AB419" s="96"/>
      <c r="AC419" s="96"/>
      <c r="AD419" s="78">
        <f>+N419/12</f>
        <v>1350000</v>
      </c>
      <c r="AE419" s="97">
        <f>+AD419/N419*100</f>
        <v>8.3333333333333321</v>
      </c>
      <c r="AF419" s="98">
        <f t="shared" si="85"/>
        <v>83.333333333333314</v>
      </c>
      <c r="AG419" s="96"/>
      <c r="AH419" s="96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</row>
    <row r="420" spans="1:59" ht="31.5" customHeight="1" x14ac:dyDescent="0.25">
      <c r="A420" s="80"/>
      <c r="B420" s="118"/>
      <c r="C420" s="152"/>
      <c r="D420" s="153"/>
      <c r="E420" s="154"/>
      <c r="F420" s="154"/>
      <c r="G420" s="155"/>
      <c r="H420" s="155"/>
      <c r="I420" s="155"/>
      <c r="J420" s="120"/>
      <c r="K420" s="162" t="s">
        <v>200</v>
      </c>
      <c r="L420" s="157"/>
      <c r="M420" s="158"/>
      <c r="N420" s="167">
        <v>16200000</v>
      </c>
      <c r="O420" s="130"/>
      <c r="P420" s="130"/>
      <c r="Q420" s="163">
        <f t="shared" si="100"/>
        <v>83.333333333333314</v>
      </c>
      <c r="R420" s="163">
        <f t="shared" si="101"/>
        <v>83.333333333333314</v>
      </c>
      <c r="S420" s="178">
        <v>0</v>
      </c>
      <c r="T420" s="179">
        <f t="shared" si="97"/>
        <v>0</v>
      </c>
      <c r="U420" s="163">
        <f t="shared" si="98"/>
        <v>0</v>
      </c>
      <c r="V420" s="168">
        <f t="shared" ref="V420" si="102">+N420-S420</f>
        <v>16200000</v>
      </c>
      <c r="W420" s="306"/>
      <c r="X420" s="134"/>
      <c r="Y420" s="173"/>
      <c r="Z420" s="305"/>
      <c r="AA420" s="96"/>
      <c r="AB420" s="96"/>
      <c r="AC420" s="96"/>
      <c r="AD420" s="78">
        <f>+N420/12</f>
        <v>1350000</v>
      </c>
      <c r="AE420" s="97">
        <f>+AD420/N420*100</f>
        <v>8.3333333333333321</v>
      </c>
      <c r="AF420" s="98">
        <f t="shared" si="85"/>
        <v>83.333333333333314</v>
      </c>
      <c r="AG420" s="96"/>
      <c r="AH420" s="96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</row>
    <row r="421" spans="1:59" ht="19.5" customHeight="1" x14ac:dyDescent="0.25">
      <c r="A421" s="1"/>
      <c r="B421" s="174"/>
      <c r="C421" s="175"/>
      <c r="D421" s="176"/>
      <c r="E421" s="177"/>
      <c r="F421" s="177"/>
      <c r="G421" s="177"/>
      <c r="H421" s="182"/>
      <c r="I421" s="162" t="s">
        <v>68</v>
      </c>
      <c r="J421" s="199"/>
      <c r="K421" s="199"/>
      <c r="L421" s="199"/>
      <c r="M421" s="199"/>
      <c r="N421" s="138">
        <f>SUM(N422)</f>
        <v>836400000</v>
      </c>
      <c r="O421" s="139"/>
      <c r="P421" s="139"/>
      <c r="Q421" s="163">
        <f t="shared" si="100"/>
        <v>83.333333333333314</v>
      </c>
      <c r="R421" s="163">
        <f t="shared" si="101"/>
        <v>83.333333333333314</v>
      </c>
      <c r="S421" s="138">
        <f>SUM(S422)</f>
        <v>158341160</v>
      </c>
      <c r="T421" s="179">
        <f>T422</f>
        <v>203.57142857142856</v>
      </c>
      <c r="U421" s="163">
        <f t="shared" si="98"/>
        <v>18.931272118603541</v>
      </c>
      <c r="V421" s="138">
        <f>SUM(V422)</f>
        <v>678058840</v>
      </c>
      <c r="W421" s="307"/>
      <c r="X421" s="181"/>
      <c r="Y421" s="166" t="s">
        <v>194</v>
      </c>
      <c r="Z421" s="305"/>
      <c r="AA421" s="6"/>
      <c r="AB421" s="6"/>
      <c r="AC421" s="6"/>
      <c r="AD421" s="78">
        <f>+N421/12</f>
        <v>69700000</v>
      </c>
      <c r="AE421" s="97">
        <f>+AD421/N421*100</f>
        <v>8.3333333333333321</v>
      </c>
      <c r="AF421" s="98">
        <f t="shared" si="85"/>
        <v>83.333333333333314</v>
      </c>
      <c r="AG421" s="6"/>
      <c r="AH421" s="6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</row>
    <row r="422" spans="1:59" ht="19.5" customHeight="1" x14ac:dyDescent="0.25">
      <c r="A422" s="1"/>
      <c r="B422" s="174"/>
      <c r="C422" s="175"/>
      <c r="D422" s="176"/>
      <c r="E422" s="177"/>
      <c r="F422" s="177"/>
      <c r="G422" s="177"/>
      <c r="H422" s="182"/>
      <c r="I422" s="198"/>
      <c r="J422" s="162" t="s">
        <v>69</v>
      </c>
      <c r="K422" s="157"/>
      <c r="L422" s="157"/>
      <c r="M422" s="157"/>
      <c r="N422" s="138">
        <f>SUM(N423)</f>
        <v>836400000</v>
      </c>
      <c r="O422" s="139"/>
      <c r="P422" s="139"/>
      <c r="Q422" s="163">
        <f t="shared" si="100"/>
        <v>83.333333333333314</v>
      </c>
      <c r="R422" s="163">
        <f t="shared" si="101"/>
        <v>83.333333333333314</v>
      </c>
      <c r="S422" s="138">
        <f>SUM(S423)</f>
        <v>158341160</v>
      </c>
      <c r="T422" s="179">
        <f>T423</f>
        <v>203.57142857142856</v>
      </c>
      <c r="U422" s="163">
        <f t="shared" si="98"/>
        <v>18.931272118603541</v>
      </c>
      <c r="V422" s="138">
        <f>SUM(V423:X423)</f>
        <v>678058840</v>
      </c>
      <c r="W422" s="307"/>
      <c r="X422" s="181"/>
      <c r="Y422" s="166"/>
      <c r="Z422" s="305"/>
      <c r="AA422" s="6"/>
      <c r="AB422" s="6"/>
      <c r="AC422" s="6"/>
      <c r="AD422" s="78">
        <f>+N422/12</f>
        <v>69700000</v>
      </c>
      <c r="AE422" s="97">
        <f>+AD422/N422*100</f>
        <v>8.3333333333333321</v>
      </c>
      <c r="AF422" s="98">
        <f t="shared" si="85"/>
        <v>83.333333333333314</v>
      </c>
      <c r="AG422" s="6"/>
      <c r="AH422" s="6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</row>
    <row r="423" spans="1:59" ht="19.5" customHeight="1" thickBot="1" x14ac:dyDescent="0.3">
      <c r="A423" s="1"/>
      <c r="B423" s="200"/>
      <c r="C423" s="201"/>
      <c r="D423" s="202"/>
      <c r="E423" s="203"/>
      <c r="F423" s="203"/>
      <c r="G423" s="203"/>
      <c r="H423" s="244"/>
      <c r="I423" s="204"/>
      <c r="J423" s="205"/>
      <c r="K423" s="206" t="s">
        <v>70</v>
      </c>
      <c r="L423" s="207"/>
      <c r="M423" s="207"/>
      <c r="N423" s="209">
        <v>836400000</v>
      </c>
      <c r="O423" s="210"/>
      <c r="P423" s="210"/>
      <c r="Q423" s="163">
        <f t="shared" si="100"/>
        <v>83.333333333333314</v>
      </c>
      <c r="R423" s="163">
        <f t="shared" si="101"/>
        <v>83.333333333333314</v>
      </c>
      <c r="S423" s="164">
        <v>158341160</v>
      </c>
      <c r="T423" s="179">
        <f>57/28*100</f>
        <v>203.57142857142856</v>
      </c>
      <c r="U423" s="163">
        <f t="shared" si="98"/>
        <v>18.931272118603541</v>
      </c>
      <c r="V423" s="168">
        <f t="shared" ref="V423" si="103">+N423-S423</f>
        <v>678058840</v>
      </c>
      <c r="W423" s="308"/>
      <c r="X423" s="217"/>
      <c r="Y423" s="187"/>
      <c r="Z423" s="319"/>
      <c r="AA423" s="6"/>
      <c r="AB423" s="6"/>
      <c r="AC423" s="6"/>
      <c r="AD423" s="78">
        <f>+N423/12</f>
        <v>69700000</v>
      </c>
      <c r="AE423" s="97">
        <f>+AD423/N423*100</f>
        <v>8.3333333333333321</v>
      </c>
      <c r="AF423" s="98">
        <f t="shared" si="85"/>
        <v>83.333333333333314</v>
      </c>
      <c r="AG423" s="6"/>
      <c r="AH423" s="6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</row>
    <row r="424" spans="1:59" ht="19.5" customHeight="1" thickBot="1" x14ac:dyDescent="0.3">
      <c r="A424" s="80"/>
      <c r="B424" s="99">
        <v>2</v>
      </c>
      <c r="C424" s="148"/>
      <c r="D424" s="149"/>
      <c r="E424" s="101"/>
      <c r="F424" s="101"/>
      <c r="G424" s="102" t="s">
        <v>81</v>
      </c>
      <c r="H424" s="84"/>
      <c r="I424" s="84"/>
      <c r="J424" s="84"/>
      <c r="K424" s="84"/>
      <c r="L424" s="84"/>
      <c r="M424" s="85"/>
      <c r="N424" s="86">
        <f>+N425</f>
        <v>1092856400</v>
      </c>
      <c r="O424" s="87"/>
      <c r="P424" s="87"/>
      <c r="Q424" s="90">
        <f t="shared" si="86"/>
        <v>83.333333333333343</v>
      </c>
      <c r="R424" s="90">
        <f t="shared" si="87"/>
        <v>83.333333333333343</v>
      </c>
      <c r="S424" s="86">
        <f>+S425</f>
        <v>0</v>
      </c>
      <c r="T424" s="88">
        <f t="shared" si="97"/>
        <v>0</v>
      </c>
      <c r="U424" s="90">
        <f t="shared" si="98"/>
        <v>0</v>
      </c>
      <c r="V424" s="91">
        <f>+N424-S424</f>
        <v>1092856400</v>
      </c>
      <c r="W424" s="316"/>
      <c r="X424" s="151"/>
      <c r="Y424" s="106"/>
      <c r="Z424" s="95"/>
      <c r="AA424" s="96"/>
      <c r="AB424" s="96"/>
      <c r="AC424" s="96"/>
      <c r="AD424" s="78">
        <f>+N424/12</f>
        <v>91071366.666666672</v>
      </c>
      <c r="AE424" s="97">
        <f>+AD424/N424*100</f>
        <v>8.3333333333333339</v>
      </c>
      <c r="AF424" s="98">
        <f t="shared" si="85"/>
        <v>83.333333333333343</v>
      </c>
      <c r="AG424" s="96"/>
      <c r="AH424" s="96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</row>
    <row r="425" spans="1:59" ht="19.5" customHeight="1" x14ac:dyDescent="0.25">
      <c r="A425" s="1"/>
      <c r="B425" s="246"/>
      <c r="C425" s="247"/>
      <c r="D425" s="248"/>
      <c r="E425" s="249"/>
      <c r="F425" s="249"/>
      <c r="G425" s="233"/>
      <c r="H425" s="110" t="s">
        <v>82</v>
      </c>
      <c r="I425" s="234"/>
      <c r="J425" s="234"/>
      <c r="K425" s="234"/>
      <c r="L425" s="234"/>
      <c r="M425" s="235"/>
      <c r="N425" s="192">
        <f>N426+N429+N432+N436+N439+N443</f>
        <v>1092856400</v>
      </c>
      <c r="O425" s="250"/>
      <c r="P425" s="250"/>
      <c r="Q425" s="251">
        <f t="shared" si="86"/>
        <v>83.333333333333343</v>
      </c>
      <c r="R425" s="251">
        <f t="shared" si="87"/>
        <v>83.333333333333343</v>
      </c>
      <c r="S425" s="192">
        <f>S426+S429+S432+S436+S439+S443</f>
        <v>0</v>
      </c>
      <c r="T425" s="184">
        <f t="shared" si="97"/>
        <v>0</v>
      </c>
      <c r="U425" s="131">
        <f t="shared" si="98"/>
        <v>0</v>
      </c>
      <c r="V425" s="122">
        <f>+V429</f>
        <v>985220000</v>
      </c>
      <c r="W425" s="318"/>
      <c r="X425" s="253"/>
      <c r="Y425" s="321"/>
      <c r="Z425" s="309"/>
      <c r="AA425" s="6"/>
      <c r="AB425" s="6"/>
      <c r="AC425" s="6"/>
      <c r="AD425" s="78">
        <f>+N425/12</f>
        <v>91071366.666666672</v>
      </c>
      <c r="AE425" s="97">
        <f>+AD425/N425*100</f>
        <v>8.3333333333333339</v>
      </c>
      <c r="AF425" s="98">
        <f t="shared" si="85"/>
        <v>83.333333333333343</v>
      </c>
      <c r="AG425" s="6"/>
      <c r="AH425" s="6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</row>
    <row r="426" spans="1:59" ht="19.5" customHeight="1" x14ac:dyDescent="0.25">
      <c r="A426" s="1"/>
      <c r="B426" s="174"/>
      <c r="C426" s="175"/>
      <c r="D426" s="176"/>
      <c r="E426" s="177"/>
      <c r="F426" s="177"/>
      <c r="G426" s="238"/>
      <c r="H426" s="182"/>
      <c r="I426" s="162" t="s">
        <v>208</v>
      </c>
      <c r="J426" s="157"/>
      <c r="K426" s="157"/>
      <c r="L426" s="157"/>
      <c r="M426" s="158"/>
      <c r="N426" s="138">
        <f>N427</f>
        <v>28000000</v>
      </c>
      <c r="O426" s="139"/>
      <c r="P426" s="139"/>
      <c r="Q426" s="140">
        <v>83.333333333333343</v>
      </c>
      <c r="R426" s="140">
        <v>83.333333333333343</v>
      </c>
      <c r="S426" s="138">
        <f>SUM(S427)</f>
        <v>0</v>
      </c>
      <c r="T426" s="179">
        <f t="shared" si="97"/>
        <v>0</v>
      </c>
      <c r="U426" s="163">
        <f t="shared" si="98"/>
        <v>0</v>
      </c>
      <c r="V426" s="138">
        <f>SUM(V427)</f>
        <v>28000000</v>
      </c>
      <c r="W426" s="307"/>
      <c r="X426" s="181"/>
      <c r="Y426" s="173"/>
      <c r="Z426" s="310"/>
      <c r="AA426" s="6"/>
      <c r="AB426" s="6"/>
      <c r="AC426" s="6"/>
      <c r="AD426" s="78"/>
      <c r="AE426" s="97"/>
      <c r="AF426" s="98"/>
      <c r="AG426" s="6"/>
      <c r="AH426" s="6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</row>
    <row r="427" spans="1:59" ht="19.5" customHeight="1" x14ac:dyDescent="0.25">
      <c r="A427" s="1"/>
      <c r="B427" s="174"/>
      <c r="C427" s="175"/>
      <c r="D427" s="176"/>
      <c r="E427" s="177"/>
      <c r="F427" s="177"/>
      <c r="G427" s="238"/>
      <c r="H427" s="182"/>
      <c r="I427" s="238"/>
      <c r="J427" s="162" t="s">
        <v>209</v>
      </c>
      <c r="K427" s="157"/>
      <c r="L427" s="157"/>
      <c r="M427" s="158"/>
      <c r="N427" s="138">
        <f>SUM(N428:N428)</f>
        <v>28000000</v>
      </c>
      <c r="O427" s="139"/>
      <c r="P427" s="139"/>
      <c r="Q427" s="140">
        <v>83.333333333333343</v>
      </c>
      <c r="R427" s="140">
        <v>83.333333333333343</v>
      </c>
      <c r="S427" s="138">
        <f>SUM(S428:S428)</f>
        <v>0</v>
      </c>
      <c r="T427" s="179">
        <f t="shared" si="97"/>
        <v>0</v>
      </c>
      <c r="U427" s="163">
        <f t="shared" si="98"/>
        <v>0</v>
      </c>
      <c r="V427" s="138">
        <f>SUM(V428:V428)</f>
        <v>28000000</v>
      </c>
      <c r="W427" s="307"/>
      <c r="X427" s="181"/>
      <c r="Y427" s="173"/>
      <c r="Z427" s="310"/>
      <c r="AA427" s="6"/>
      <c r="AB427" s="6"/>
      <c r="AC427" s="6"/>
      <c r="AD427" s="78"/>
      <c r="AE427" s="97"/>
      <c r="AF427" s="98"/>
      <c r="AG427" s="6"/>
      <c r="AH427" s="6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</row>
    <row r="428" spans="1:59" ht="19.5" customHeight="1" x14ac:dyDescent="0.25">
      <c r="A428" s="1"/>
      <c r="B428" s="174"/>
      <c r="C428" s="175"/>
      <c r="D428" s="176"/>
      <c r="E428" s="177"/>
      <c r="F428" s="177"/>
      <c r="G428" s="238"/>
      <c r="H428" s="182"/>
      <c r="I428" s="177"/>
      <c r="J428" s="177"/>
      <c r="K428" s="162" t="s">
        <v>210</v>
      </c>
      <c r="L428" s="157"/>
      <c r="M428" s="158"/>
      <c r="N428" s="138">
        <v>28000000</v>
      </c>
      <c r="O428" s="139"/>
      <c r="P428" s="139"/>
      <c r="Q428" s="140">
        <v>83.333333333333343</v>
      </c>
      <c r="R428" s="140">
        <v>83.333333333333343</v>
      </c>
      <c r="S428" s="138">
        <v>0</v>
      </c>
      <c r="T428" s="179">
        <f t="shared" si="97"/>
        <v>0</v>
      </c>
      <c r="U428" s="163">
        <f t="shared" si="98"/>
        <v>0</v>
      </c>
      <c r="V428" s="168">
        <f>+N428-S428</f>
        <v>28000000</v>
      </c>
      <c r="W428" s="307"/>
      <c r="X428" s="181"/>
      <c r="Y428" s="173"/>
      <c r="Z428" s="310"/>
      <c r="AA428" s="6"/>
      <c r="AB428" s="6"/>
      <c r="AC428" s="6"/>
      <c r="AD428" s="78"/>
      <c r="AE428" s="97"/>
      <c r="AF428" s="98"/>
      <c r="AG428" s="6"/>
      <c r="AH428" s="6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</row>
    <row r="429" spans="1:59" ht="19.5" customHeight="1" x14ac:dyDescent="0.25">
      <c r="A429" s="1"/>
      <c r="B429" s="174"/>
      <c r="C429" s="175"/>
      <c r="D429" s="176"/>
      <c r="E429" s="177"/>
      <c r="F429" s="177"/>
      <c r="G429" s="238"/>
      <c r="H429" s="238"/>
      <c r="I429" s="162" t="s">
        <v>168</v>
      </c>
      <c r="J429" s="157"/>
      <c r="K429" s="157"/>
      <c r="L429" s="157"/>
      <c r="M429" s="158"/>
      <c r="N429" s="138">
        <f>SUM(N430)</f>
        <v>985220000</v>
      </c>
      <c r="O429" s="139"/>
      <c r="P429" s="139"/>
      <c r="Q429" s="140">
        <f t="shared" si="86"/>
        <v>83.333333333333343</v>
      </c>
      <c r="R429" s="140">
        <f t="shared" si="87"/>
        <v>83.333333333333343</v>
      </c>
      <c r="S429" s="138">
        <f>SUM(S430)</f>
        <v>0</v>
      </c>
      <c r="T429" s="179">
        <f t="shared" si="97"/>
        <v>0</v>
      </c>
      <c r="U429" s="163">
        <f t="shared" si="98"/>
        <v>0</v>
      </c>
      <c r="V429" s="138">
        <f>SUM(V430)</f>
        <v>985220000</v>
      </c>
      <c r="W429" s="307"/>
      <c r="X429" s="181"/>
      <c r="Y429" s="173"/>
      <c r="Z429" s="310"/>
      <c r="AA429" s="6"/>
      <c r="AB429" s="6"/>
      <c r="AC429" s="6"/>
      <c r="AD429" s="78">
        <f>+N429/12</f>
        <v>82101666.666666672</v>
      </c>
      <c r="AE429" s="97">
        <f>+AD429/N429*100</f>
        <v>8.3333333333333339</v>
      </c>
      <c r="AF429" s="98">
        <f t="shared" si="85"/>
        <v>83.333333333333343</v>
      </c>
      <c r="AG429" s="6"/>
      <c r="AH429" s="6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</row>
    <row r="430" spans="1:59" ht="19.5" customHeight="1" x14ac:dyDescent="0.25">
      <c r="A430" s="1"/>
      <c r="B430" s="174"/>
      <c r="C430" s="175"/>
      <c r="D430" s="176"/>
      <c r="E430" s="177"/>
      <c r="F430" s="177"/>
      <c r="G430" s="238"/>
      <c r="H430" s="238"/>
      <c r="I430" s="238"/>
      <c r="J430" s="162" t="s">
        <v>169</v>
      </c>
      <c r="K430" s="157"/>
      <c r="L430" s="157"/>
      <c r="M430" s="158"/>
      <c r="N430" s="138">
        <f>SUM(N431:N431)</f>
        <v>985220000</v>
      </c>
      <c r="O430" s="139"/>
      <c r="P430" s="139"/>
      <c r="Q430" s="140">
        <f t="shared" si="86"/>
        <v>83.333333333333343</v>
      </c>
      <c r="R430" s="140">
        <f t="shared" si="87"/>
        <v>83.333333333333343</v>
      </c>
      <c r="S430" s="138">
        <f>SUM(S431:S431)</f>
        <v>0</v>
      </c>
      <c r="T430" s="179">
        <f t="shared" si="97"/>
        <v>0</v>
      </c>
      <c r="U430" s="163">
        <f t="shared" si="98"/>
        <v>0</v>
      </c>
      <c r="V430" s="138">
        <f>SUM(V431:V431)</f>
        <v>985220000</v>
      </c>
      <c r="W430" s="307"/>
      <c r="X430" s="181"/>
      <c r="Y430" s="173"/>
      <c r="Z430" s="310"/>
      <c r="AA430" s="6"/>
      <c r="AB430" s="6"/>
      <c r="AC430" s="6"/>
      <c r="AD430" s="78">
        <f>+N430/12</f>
        <v>82101666.666666672</v>
      </c>
      <c r="AE430" s="97">
        <f>+AD430/N430*100</f>
        <v>8.3333333333333339</v>
      </c>
      <c r="AF430" s="98">
        <f t="shared" si="85"/>
        <v>83.333333333333343</v>
      </c>
      <c r="AG430" s="6"/>
      <c r="AH430" s="6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</row>
    <row r="431" spans="1:59" ht="19.5" customHeight="1" x14ac:dyDescent="0.25">
      <c r="A431" s="1"/>
      <c r="B431" s="174"/>
      <c r="C431" s="175"/>
      <c r="D431" s="176"/>
      <c r="E431" s="177"/>
      <c r="F431" s="177"/>
      <c r="G431" s="238"/>
      <c r="H431" s="238"/>
      <c r="I431" s="238"/>
      <c r="J431" s="120"/>
      <c r="K431" s="162" t="s">
        <v>170</v>
      </c>
      <c r="L431" s="157"/>
      <c r="M431" s="158"/>
      <c r="N431" s="138">
        <v>985220000</v>
      </c>
      <c r="O431" s="139"/>
      <c r="P431" s="139"/>
      <c r="Q431" s="140">
        <f t="shared" si="86"/>
        <v>83.333333333333343</v>
      </c>
      <c r="R431" s="140">
        <f t="shared" si="87"/>
        <v>83.333333333333343</v>
      </c>
      <c r="S431" s="138">
        <v>0</v>
      </c>
      <c r="T431" s="179">
        <f t="shared" si="97"/>
        <v>0</v>
      </c>
      <c r="U431" s="163">
        <f t="shared" si="98"/>
        <v>0</v>
      </c>
      <c r="V431" s="168">
        <f>+N431-S431</f>
        <v>985220000</v>
      </c>
      <c r="W431" s="307"/>
      <c r="X431" s="181"/>
      <c r="Y431" s="173"/>
      <c r="Z431" s="310"/>
      <c r="AA431" s="6"/>
      <c r="AB431" s="6"/>
      <c r="AC431" s="6"/>
      <c r="AD431" s="78">
        <f>+N431/12</f>
        <v>82101666.666666672</v>
      </c>
      <c r="AE431" s="97">
        <f>+AD431/N431*100</f>
        <v>8.3333333333333339</v>
      </c>
      <c r="AF431" s="98">
        <f t="shared" si="85"/>
        <v>83.333333333333343</v>
      </c>
      <c r="AG431" s="6"/>
      <c r="AH431" s="6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</row>
    <row r="432" spans="1:59" ht="19.5" customHeight="1" x14ac:dyDescent="0.25">
      <c r="A432" s="1"/>
      <c r="B432" s="174"/>
      <c r="C432" s="175"/>
      <c r="D432" s="176"/>
      <c r="E432" s="177"/>
      <c r="F432" s="177"/>
      <c r="G432" s="238"/>
      <c r="H432" s="238"/>
      <c r="I432" s="162" t="s">
        <v>211</v>
      </c>
      <c r="J432" s="157"/>
      <c r="K432" s="157"/>
      <c r="L432" s="157"/>
      <c r="M432" s="158"/>
      <c r="N432" s="138">
        <f>SUM(N433)</f>
        <v>8636400</v>
      </c>
      <c r="O432" s="139"/>
      <c r="P432" s="139"/>
      <c r="Q432" s="140">
        <f t="shared" si="86"/>
        <v>83.333333333333314</v>
      </c>
      <c r="R432" s="140">
        <f t="shared" si="87"/>
        <v>83.333333333333314</v>
      </c>
      <c r="S432" s="138">
        <f>SUM(S433)</f>
        <v>0</v>
      </c>
      <c r="T432" s="179">
        <f t="shared" si="97"/>
        <v>0</v>
      </c>
      <c r="U432" s="163">
        <f t="shared" si="98"/>
        <v>0</v>
      </c>
      <c r="V432" s="138">
        <f>SUM(V433)</f>
        <v>8636400</v>
      </c>
      <c r="W432" s="307"/>
      <c r="X432" s="181"/>
      <c r="Y432" s="173"/>
      <c r="Z432" s="305"/>
      <c r="AA432" s="6"/>
      <c r="AB432" s="6"/>
      <c r="AC432" s="6"/>
      <c r="AD432" s="78">
        <f>+N432/12</f>
        <v>719700</v>
      </c>
      <c r="AE432" s="97">
        <f>+AD432/N432*100</f>
        <v>8.3333333333333321</v>
      </c>
      <c r="AF432" s="98">
        <f t="shared" si="85"/>
        <v>83.333333333333314</v>
      </c>
      <c r="AG432" s="6"/>
      <c r="AH432" s="6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</row>
    <row r="433" spans="1:59" ht="19.5" customHeight="1" x14ac:dyDescent="0.25">
      <c r="A433" s="1"/>
      <c r="B433" s="174"/>
      <c r="C433" s="175"/>
      <c r="D433" s="176"/>
      <c r="E433" s="177"/>
      <c r="F433" s="177"/>
      <c r="G433" s="238"/>
      <c r="H433" s="238"/>
      <c r="I433" s="238"/>
      <c r="J433" s="162" t="s">
        <v>212</v>
      </c>
      <c r="K433" s="157"/>
      <c r="L433" s="157"/>
      <c r="M433" s="158"/>
      <c r="N433" s="138">
        <f>SUM(N434:N434)</f>
        <v>8636400</v>
      </c>
      <c r="O433" s="139"/>
      <c r="P433" s="139"/>
      <c r="Q433" s="140">
        <f t="shared" si="86"/>
        <v>83.333333333333314</v>
      </c>
      <c r="R433" s="140">
        <f t="shared" si="87"/>
        <v>83.333333333333314</v>
      </c>
      <c r="S433" s="138">
        <f>SUM(S434:S434)</f>
        <v>0</v>
      </c>
      <c r="T433" s="179">
        <f t="shared" si="97"/>
        <v>0</v>
      </c>
      <c r="U433" s="163">
        <f t="shared" si="98"/>
        <v>0</v>
      </c>
      <c r="V433" s="138">
        <f>SUM(V434:V434)</f>
        <v>8636400</v>
      </c>
      <c r="W433" s="307"/>
      <c r="X433" s="181"/>
      <c r="Y433" s="173"/>
      <c r="Z433" s="305"/>
      <c r="AA433" s="6"/>
      <c r="AB433" s="6"/>
      <c r="AC433" s="6"/>
      <c r="AD433" s="78">
        <f>+N433/12</f>
        <v>719700</v>
      </c>
      <c r="AE433" s="97">
        <f>+AD433/N433*100</f>
        <v>8.3333333333333321</v>
      </c>
      <c r="AF433" s="98">
        <f t="shared" si="85"/>
        <v>83.333333333333314</v>
      </c>
      <c r="AG433" s="6"/>
      <c r="AH433" s="6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</row>
    <row r="434" spans="1:59" ht="19.5" customHeight="1" x14ac:dyDescent="0.25">
      <c r="A434" s="1"/>
      <c r="B434" s="174"/>
      <c r="C434" s="175"/>
      <c r="D434" s="176"/>
      <c r="E434" s="177"/>
      <c r="F434" s="177"/>
      <c r="G434" s="238"/>
      <c r="H434" s="238"/>
      <c r="I434" s="238"/>
      <c r="J434" s="120"/>
      <c r="K434" s="162" t="s">
        <v>213</v>
      </c>
      <c r="L434" s="157"/>
      <c r="M434" s="158"/>
      <c r="N434" s="138">
        <f>N435</f>
        <v>8636400</v>
      </c>
      <c r="O434" s="139"/>
      <c r="P434" s="139"/>
      <c r="Q434" s="140">
        <f t="shared" si="86"/>
        <v>83.333333333333314</v>
      </c>
      <c r="R434" s="140">
        <f t="shared" si="87"/>
        <v>83.333333333333314</v>
      </c>
      <c r="S434" s="138">
        <f>S435</f>
        <v>0</v>
      </c>
      <c r="T434" s="179">
        <f t="shared" si="97"/>
        <v>0</v>
      </c>
      <c r="U434" s="163">
        <f t="shared" si="98"/>
        <v>0</v>
      </c>
      <c r="V434" s="168">
        <f>+N434-S434</f>
        <v>8636400</v>
      </c>
      <c r="W434" s="307"/>
      <c r="X434" s="181"/>
      <c r="Y434" s="173"/>
      <c r="Z434" s="305"/>
      <c r="AA434" s="6"/>
      <c r="AB434" s="6"/>
      <c r="AC434" s="6"/>
      <c r="AD434" s="78">
        <f>+N434/12</f>
        <v>719700</v>
      </c>
      <c r="AE434" s="97">
        <f>+AD434/N434*100</f>
        <v>8.3333333333333321</v>
      </c>
      <c r="AF434" s="98">
        <f t="shared" si="85"/>
        <v>83.333333333333314</v>
      </c>
      <c r="AG434" s="6"/>
      <c r="AH434" s="6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</row>
    <row r="435" spans="1:59" ht="19.5" customHeight="1" x14ac:dyDescent="0.25">
      <c r="A435" s="1"/>
      <c r="B435" s="174"/>
      <c r="C435" s="175"/>
      <c r="D435" s="176"/>
      <c r="E435" s="177"/>
      <c r="F435" s="177"/>
      <c r="G435" s="238"/>
      <c r="H435" s="238"/>
      <c r="I435" s="238"/>
      <c r="J435" s="120"/>
      <c r="K435" s="162" t="s">
        <v>214</v>
      </c>
      <c r="L435" s="157"/>
      <c r="M435" s="158"/>
      <c r="N435" s="138">
        <v>8636400</v>
      </c>
      <c r="O435" s="139"/>
      <c r="P435" s="139"/>
      <c r="Q435" s="140">
        <f t="shared" si="86"/>
        <v>83.333333333333314</v>
      </c>
      <c r="R435" s="140">
        <f t="shared" si="87"/>
        <v>83.333333333333314</v>
      </c>
      <c r="S435" s="138">
        <v>0</v>
      </c>
      <c r="T435" s="179">
        <f t="shared" si="97"/>
        <v>0</v>
      </c>
      <c r="U435" s="163">
        <f t="shared" si="98"/>
        <v>0</v>
      </c>
      <c r="V435" s="168">
        <f>+N435-S435</f>
        <v>8636400</v>
      </c>
      <c r="W435" s="307"/>
      <c r="X435" s="181"/>
      <c r="Y435" s="173"/>
      <c r="Z435" s="305"/>
      <c r="AA435" s="6"/>
      <c r="AB435" s="6"/>
      <c r="AC435" s="6"/>
      <c r="AD435" s="78">
        <f>+N435/12</f>
        <v>719700</v>
      </c>
      <c r="AE435" s="97">
        <f>+AD435/N435*100</f>
        <v>8.3333333333333321</v>
      </c>
      <c r="AF435" s="98">
        <f t="shared" si="85"/>
        <v>83.333333333333314</v>
      </c>
      <c r="AG435" s="6"/>
      <c r="AH435" s="6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</row>
    <row r="436" spans="1:59" ht="19.5" customHeight="1" x14ac:dyDescent="0.25">
      <c r="A436" s="1"/>
      <c r="B436" s="174"/>
      <c r="C436" s="175"/>
      <c r="D436" s="176"/>
      <c r="E436" s="177"/>
      <c r="F436" s="177"/>
      <c r="G436" s="238"/>
      <c r="H436" s="238"/>
      <c r="I436" s="162" t="s">
        <v>108</v>
      </c>
      <c r="J436" s="157"/>
      <c r="K436" s="157"/>
      <c r="L436" s="157"/>
      <c r="M436" s="158"/>
      <c r="N436" s="138">
        <f>SUM(N437)</f>
        <v>30000000</v>
      </c>
      <c r="O436" s="139"/>
      <c r="P436" s="139"/>
      <c r="Q436" s="140">
        <f t="shared" si="86"/>
        <v>83.333333333333314</v>
      </c>
      <c r="R436" s="140">
        <f t="shared" si="87"/>
        <v>83.333333333333314</v>
      </c>
      <c r="S436" s="138">
        <f>SUM(S437)</f>
        <v>0</v>
      </c>
      <c r="T436" s="179">
        <f t="shared" si="97"/>
        <v>0</v>
      </c>
      <c r="U436" s="163">
        <f t="shared" si="98"/>
        <v>0</v>
      </c>
      <c r="V436" s="138">
        <f>SUM(V437)</f>
        <v>30000000</v>
      </c>
      <c r="W436" s="307"/>
      <c r="X436" s="181"/>
      <c r="Y436" s="173"/>
      <c r="Z436" s="305"/>
      <c r="AA436" s="6"/>
      <c r="AB436" s="6"/>
      <c r="AC436" s="6"/>
      <c r="AD436" s="78">
        <f>+N436/12</f>
        <v>2500000</v>
      </c>
      <c r="AE436" s="97">
        <f>+AD436/N436*100</f>
        <v>8.3333333333333321</v>
      </c>
      <c r="AF436" s="98">
        <f t="shared" si="85"/>
        <v>83.333333333333314</v>
      </c>
      <c r="AG436" s="6"/>
      <c r="AH436" s="6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</row>
    <row r="437" spans="1:59" ht="19.5" customHeight="1" x14ac:dyDescent="0.25">
      <c r="A437" s="1"/>
      <c r="B437" s="174"/>
      <c r="C437" s="175"/>
      <c r="D437" s="176"/>
      <c r="E437" s="177"/>
      <c r="F437" s="177"/>
      <c r="G437" s="238"/>
      <c r="H437" s="238"/>
      <c r="I437" s="238"/>
      <c r="J437" s="162" t="s">
        <v>109</v>
      </c>
      <c r="K437" s="157"/>
      <c r="L437" s="157"/>
      <c r="M437" s="158"/>
      <c r="N437" s="138">
        <f>SUM(N438:N438)</f>
        <v>30000000</v>
      </c>
      <c r="O437" s="139"/>
      <c r="P437" s="139"/>
      <c r="Q437" s="140">
        <f t="shared" si="86"/>
        <v>83.333333333333314</v>
      </c>
      <c r="R437" s="140">
        <f t="shared" si="87"/>
        <v>83.333333333333314</v>
      </c>
      <c r="S437" s="138">
        <f>SUM(S438:S438)</f>
        <v>0</v>
      </c>
      <c r="T437" s="179">
        <f t="shared" si="97"/>
        <v>0</v>
      </c>
      <c r="U437" s="163">
        <f t="shared" si="98"/>
        <v>0</v>
      </c>
      <c r="V437" s="138">
        <f>SUM(V438:V438)</f>
        <v>30000000</v>
      </c>
      <c r="W437" s="307"/>
      <c r="X437" s="181"/>
      <c r="Y437" s="173"/>
      <c r="Z437" s="305"/>
      <c r="AA437" s="6"/>
      <c r="AB437" s="6"/>
      <c r="AC437" s="6"/>
      <c r="AD437" s="78">
        <f>+N437/12</f>
        <v>2500000</v>
      </c>
      <c r="AE437" s="97">
        <f>+AD437/N437*100</f>
        <v>8.3333333333333321</v>
      </c>
      <c r="AF437" s="98">
        <f t="shared" si="85"/>
        <v>83.333333333333314</v>
      </c>
      <c r="AG437" s="6"/>
      <c r="AH437" s="6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</row>
    <row r="438" spans="1:59" ht="19.5" customHeight="1" x14ac:dyDescent="0.25">
      <c r="A438" s="1"/>
      <c r="B438" s="174"/>
      <c r="C438" s="175"/>
      <c r="D438" s="176"/>
      <c r="E438" s="177"/>
      <c r="F438" s="177"/>
      <c r="G438" s="238"/>
      <c r="H438" s="238"/>
      <c r="I438" s="238"/>
      <c r="J438" s="120"/>
      <c r="K438" s="162" t="s">
        <v>215</v>
      </c>
      <c r="L438" s="157"/>
      <c r="M438" s="158"/>
      <c r="N438" s="138">
        <v>30000000</v>
      </c>
      <c r="O438" s="139"/>
      <c r="P438" s="139"/>
      <c r="Q438" s="140">
        <f t="shared" si="86"/>
        <v>83.333333333333314</v>
      </c>
      <c r="R438" s="140">
        <f t="shared" si="87"/>
        <v>83.333333333333314</v>
      </c>
      <c r="S438" s="138">
        <v>0</v>
      </c>
      <c r="T438" s="179">
        <f t="shared" si="97"/>
        <v>0</v>
      </c>
      <c r="U438" s="163">
        <f t="shared" si="98"/>
        <v>0</v>
      </c>
      <c r="V438" s="168">
        <f>+N438-S438</f>
        <v>30000000</v>
      </c>
      <c r="W438" s="307"/>
      <c r="X438" s="181"/>
      <c r="Y438" s="173"/>
      <c r="Z438" s="305"/>
      <c r="AA438" s="6"/>
      <c r="AB438" s="6"/>
      <c r="AC438" s="6"/>
      <c r="AD438" s="78">
        <f>+N438/12</f>
        <v>2500000</v>
      </c>
      <c r="AE438" s="97">
        <f>+AD438/N438*100</f>
        <v>8.3333333333333321</v>
      </c>
      <c r="AF438" s="98">
        <f t="shared" si="85"/>
        <v>83.333333333333314</v>
      </c>
      <c r="AG438" s="6"/>
      <c r="AH438" s="6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</row>
    <row r="439" spans="1:59" ht="19.5" customHeight="1" x14ac:dyDescent="0.25">
      <c r="A439" s="1"/>
      <c r="B439" s="174"/>
      <c r="C439" s="175"/>
      <c r="D439" s="176"/>
      <c r="E439" s="177"/>
      <c r="F439" s="177"/>
      <c r="G439" s="238"/>
      <c r="H439" s="238"/>
      <c r="I439" s="162" t="s">
        <v>110</v>
      </c>
      <c r="J439" s="157"/>
      <c r="K439" s="157"/>
      <c r="L439" s="157"/>
      <c r="M439" s="158"/>
      <c r="N439" s="138">
        <f>SUM(N440)</f>
        <v>20000000</v>
      </c>
      <c r="O439" s="139"/>
      <c r="P439" s="139"/>
      <c r="Q439" s="140">
        <f t="shared" si="86"/>
        <v>83.333333333333343</v>
      </c>
      <c r="R439" s="140">
        <f t="shared" si="87"/>
        <v>83.333333333333343</v>
      </c>
      <c r="S439" s="138">
        <f>SUM(S440)</f>
        <v>0</v>
      </c>
      <c r="T439" s="179">
        <f t="shared" si="97"/>
        <v>0</v>
      </c>
      <c r="U439" s="163">
        <f t="shared" si="98"/>
        <v>0</v>
      </c>
      <c r="V439" s="138">
        <f>SUM(V440)</f>
        <v>20000000</v>
      </c>
      <c r="W439" s="307"/>
      <c r="X439" s="181"/>
      <c r="Y439" s="173"/>
      <c r="Z439" s="305"/>
      <c r="AA439" s="6"/>
      <c r="AB439" s="6"/>
      <c r="AC439" s="6"/>
      <c r="AD439" s="78">
        <f>+N439/12</f>
        <v>1666666.6666666667</v>
      </c>
      <c r="AE439" s="97">
        <f>+AD439/N439*100</f>
        <v>8.3333333333333339</v>
      </c>
      <c r="AF439" s="98">
        <f t="shared" si="85"/>
        <v>83.333333333333343</v>
      </c>
      <c r="AG439" s="6"/>
      <c r="AH439" s="6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</row>
    <row r="440" spans="1:59" ht="19.5" customHeight="1" x14ac:dyDescent="0.25">
      <c r="A440" s="1"/>
      <c r="B440" s="174"/>
      <c r="C440" s="175"/>
      <c r="D440" s="176"/>
      <c r="E440" s="177"/>
      <c r="F440" s="177"/>
      <c r="G440" s="238"/>
      <c r="H440" s="238"/>
      <c r="I440" s="238"/>
      <c r="J440" s="162" t="s">
        <v>216</v>
      </c>
      <c r="K440" s="157"/>
      <c r="L440" s="157"/>
      <c r="M440" s="158"/>
      <c r="N440" s="138">
        <f>SUM(N441:N441)</f>
        <v>20000000</v>
      </c>
      <c r="O440" s="139"/>
      <c r="P440" s="139"/>
      <c r="Q440" s="140">
        <f t="shared" si="86"/>
        <v>83.333333333333343</v>
      </c>
      <c r="R440" s="140">
        <f t="shared" si="87"/>
        <v>83.333333333333343</v>
      </c>
      <c r="S440" s="138">
        <f>SUM(S441:S441)</f>
        <v>0</v>
      </c>
      <c r="T440" s="179">
        <f t="shared" si="97"/>
        <v>0</v>
      </c>
      <c r="U440" s="163">
        <f t="shared" si="98"/>
        <v>0</v>
      </c>
      <c r="V440" s="138">
        <f>SUM(V441:V441)</f>
        <v>20000000</v>
      </c>
      <c r="W440" s="307"/>
      <c r="X440" s="181"/>
      <c r="Y440" s="173"/>
      <c r="Z440" s="305"/>
      <c r="AA440" s="6"/>
      <c r="AB440" s="6"/>
      <c r="AC440" s="6"/>
      <c r="AD440" s="78">
        <f>+N440/12</f>
        <v>1666666.6666666667</v>
      </c>
      <c r="AE440" s="97">
        <f>+AD440/N440*100</f>
        <v>8.3333333333333339</v>
      </c>
      <c r="AF440" s="98">
        <f t="shared" si="85"/>
        <v>83.333333333333343</v>
      </c>
      <c r="AG440" s="6"/>
      <c r="AH440" s="6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</row>
    <row r="441" spans="1:59" ht="19.5" customHeight="1" x14ac:dyDescent="0.25">
      <c r="A441" s="1"/>
      <c r="B441" s="174"/>
      <c r="C441" s="175"/>
      <c r="D441" s="176"/>
      <c r="E441" s="177"/>
      <c r="F441" s="177"/>
      <c r="G441" s="238"/>
      <c r="H441" s="238"/>
      <c r="I441" s="238"/>
      <c r="J441" s="120"/>
      <c r="K441" s="162" t="s">
        <v>217</v>
      </c>
      <c r="L441" s="157"/>
      <c r="M441" s="158"/>
      <c r="N441" s="138">
        <f>N442</f>
        <v>20000000</v>
      </c>
      <c r="O441" s="139"/>
      <c r="P441" s="139"/>
      <c r="Q441" s="140">
        <f t="shared" si="86"/>
        <v>83.333333333333343</v>
      </c>
      <c r="R441" s="140">
        <f t="shared" si="87"/>
        <v>83.333333333333343</v>
      </c>
      <c r="S441" s="138">
        <f>S442</f>
        <v>0</v>
      </c>
      <c r="T441" s="179">
        <f t="shared" si="97"/>
        <v>0</v>
      </c>
      <c r="U441" s="163">
        <f t="shared" si="98"/>
        <v>0</v>
      </c>
      <c r="V441" s="168">
        <f>+N441-S441</f>
        <v>20000000</v>
      </c>
      <c r="W441" s="307"/>
      <c r="X441" s="181"/>
      <c r="Y441" s="173"/>
      <c r="Z441" s="305"/>
      <c r="AA441" s="6"/>
      <c r="AB441" s="6"/>
      <c r="AC441" s="6"/>
      <c r="AD441" s="78">
        <f>+N441/12</f>
        <v>1666666.6666666667</v>
      </c>
      <c r="AE441" s="97">
        <f>+AD441/N441*100</f>
        <v>8.3333333333333339</v>
      </c>
      <c r="AF441" s="98">
        <f t="shared" si="85"/>
        <v>83.333333333333343</v>
      </c>
      <c r="AG441" s="6"/>
      <c r="AH441" s="6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</row>
    <row r="442" spans="1:59" ht="19.5" customHeight="1" x14ac:dyDescent="0.25">
      <c r="A442" s="1"/>
      <c r="B442" s="174"/>
      <c r="C442" s="175"/>
      <c r="D442" s="176"/>
      <c r="E442" s="177"/>
      <c r="F442" s="177"/>
      <c r="G442" s="238"/>
      <c r="H442" s="238"/>
      <c r="I442" s="238"/>
      <c r="J442" s="120"/>
      <c r="K442" s="162" t="s">
        <v>218</v>
      </c>
      <c r="L442" s="157"/>
      <c r="M442" s="158"/>
      <c r="N442" s="138">
        <v>20000000</v>
      </c>
      <c r="O442" s="139"/>
      <c r="P442" s="139"/>
      <c r="Q442" s="140">
        <f t="shared" si="86"/>
        <v>83.333333333333343</v>
      </c>
      <c r="R442" s="140">
        <f t="shared" si="87"/>
        <v>83.333333333333343</v>
      </c>
      <c r="S442" s="138">
        <v>0</v>
      </c>
      <c r="T442" s="179">
        <f t="shared" si="97"/>
        <v>0</v>
      </c>
      <c r="U442" s="163">
        <f t="shared" si="98"/>
        <v>0</v>
      </c>
      <c r="V442" s="168">
        <f>+N442-S442</f>
        <v>20000000</v>
      </c>
      <c r="W442" s="307"/>
      <c r="X442" s="181"/>
      <c r="Y442" s="173"/>
      <c r="Z442" s="305"/>
      <c r="AA442" s="6"/>
      <c r="AB442" s="6"/>
      <c r="AC442" s="6"/>
      <c r="AD442" s="78">
        <f>+N442/12</f>
        <v>1666666.6666666667</v>
      </c>
      <c r="AE442" s="97">
        <f>+AD442/N442*100</f>
        <v>8.3333333333333339</v>
      </c>
      <c r="AF442" s="98">
        <f t="shared" si="85"/>
        <v>83.333333333333343</v>
      </c>
      <c r="AG442" s="6"/>
      <c r="AH442" s="6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</row>
    <row r="443" spans="1:59" ht="19.5" customHeight="1" x14ac:dyDescent="0.25">
      <c r="A443" s="1"/>
      <c r="B443" s="174"/>
      <c r="C443" s="175"/>
      <c r="D443" s="176"/>
      <c r="E443" s="177"/>
      <c r="F443" s="177"/>
      <c r="G443" s="238"/>
      <c r="H443" s="238"/>
      <c r="I443" s="162" t="s">
        <v>219</v>
      </c>
      <c r="J443" s="157"/>
      <c r="K443" s="157"/>
      <c r="L443" s="157"/>
      <c r="M443" s="158"/>
      <c r="N443" s="138">
        <f>SUM(N444)</f>
        <v>21000000</v>
      </c>
      <c r="O443" s="139"/>
      <c r="P443" s="139"/>
      <c r="Q443" s="140">
        <f t="shared" si="86"/>
        <v>83.333333333333314</v>
      </c>
      <c r="R443" s="140">
        <f t="shared" si="87"/>
        <v>83.333333333333314</v>
      </c>
      <c r="S443" s="138">
        <f>SUM(S444)</f>
        <v>0</v>
      </c>
      <c r="T443" s="179">
        <f t="shared" si="97"/>
        <v>0</v>
      </c>
      <c r="U443" s="163">
        <f t="shared" si="98"/>
        <v>0</v>
      </c>
      <c r="V443" s="138">
        <f>SUM(V444)</f>
        <v>21000000</v>
      </c>
      <c r="W443" s="307"/>
      <c r="X443" s="181"/>
      <c r="Y443" s="173"/>
      <c r="Z443" s="305"/>
      <c r="AA443" s="6"/>
      <c r="AB443" s="6"/>
      <c r="AC443" s="6"/>
      <c r="AD443" s="78">
        <f>+N443/12</f>
        <v>1750000</v>
      </c>
      <c r="AE443" s="97">
        <f>+AD443/N443*100</f>
        <v>8.3333333333333321</v>
      </c>
      <c r="AF443" s="98">
        <f t="shared" si="85"/>
        <v>83.333333333333314</v>
      </c>
      <c r="AG443" s="6"/>
      <c r="AH443" s="6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</row>
    <row r="444" spans="1:59" ht="19.5" customHeight="1" x14ac:dyDescent="0.25">
      <c r="A444" s="1"/>
      <c r="B444" s="174"/>
      <c r="C444" s="175"/>
      <c r="D444" s="176"/>
      <c r="E444" s="177"/>
      <c r="F444" s="177"/>
      <c r="G444" s="238"/>
      <c r="H444" s="238"/>
      <c r="I444" s="238"/>
      <c r="J444" s="162" t="s">
        <v>220</v>
      </c>
      <c r="K444" s="157"/>
      <c r="L444" s="157"/>
      <c r="M444" s="158"/>
      <c r="N444" s="138">
        <f>SUM(N445:N445)</f>
        <v>21000000</v>
      </c>
      <c r="O444" s="139"/>
      <c r="P444" s="139"/>
      <c r="Q444" s="140">
        <f t="shared" si="86"/>
        <v>83.333333333333314</v>
      </c>
      <c r="R444" s="140">
        <f t="shared" si="87"/>
        <v>83.333333333333314</v>
      </c>
      <c r="S444" s="138">
        <f>SUM(S445:S445)</f>
        <v>0</v>
      </c>
      <c r="T444" s="179">
        <f t="shared" si="97"/>
        <v>0</v>
      </c>
      <c r="U444" s="163">
        <f t="shared" si="98"/>
        <v>0</v>
      </c>
      <c r="V444" s="138">
        <f>SUM(V445:V445)</f>
        <v>21000000</v>
      </c>
      <c r="W444" s="307"/>
      <c r="X444" s="181"/>
      <c r="Y444" s="173"/>
      <c r="Z444" s="305"/>
      <c r="AA444" s="6"/>
      <c r="AB444" s="6"/>
      <c r="AC444" s="6"/>
      <c r="AD444" s="78">
        <f>+N444/12</f>
        <v>1750000</v>
      </c>
      <c r="AE444" s="97">
        <f>+AD444/N444*100</f>
        <v>8.3333333333333321</v>
      </c>
      <c r="AF444" s="98">
        <f t="shared" si="85"/>
        <v>83.333333333333314</v>
      </c>
      <c r="AG444" s="6"/>
      <c r="AH444" s="6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</row>
    <row r="445" spans="1:59" ht="19.5" customHeight="1" x14ac:dyDescent="0.25">
      <c r="A445" s="1"/>
      <c r="B445" s="174"/>
      <c r="C445" s="175"/>
      <c r="D445" s="176"/>
      <c r="E445" s="177"/>
      <c r="F445" s="177"/>
      <c r="G445" s="238"/>
      <c r="H445" s="238"/>
      <c r="I445" s="238"/>
      <c r="J445" s="120"/>
      <c r="K445" s="162" t="s">
        <v>221</v>
      </c>
      <c r="L445" s="157"/>
      <c r="M445" s="158"/>
      <c r="N445" s="138">
        <f>N446</f>
        <v>21000000</v>
      </c>
      <c r="O445" s="139"/>
      <c r="P445" s="139"/>
      <c r="Q445" s="140">
        <f t="shared" si="86"/>
        <v>83.333333333333314</v>
      </c>
      <c r="R445" s="140">
        <f t="shared" si="87"/>
        <v>83.333333333333314</v>
      </c>
      <c r="S445" s="138">
        <f>S446</f>
        <v>0</v>
      </c>
      <c r="T445" s="179">
        <f t="shared" si="97"/>
        <v>0</v>
      </c>
      <c r="U445" s="163">
        <f t="shared" si="98"/>
        <v>0</v>
      </c>
      <c r="V445" s="168">
        <f>+N445-S445</f>
        <v>21000000</v>
      </c>
      <c r="W445" s="307"/>
      <c r="X445" s="181"/>
      <c r="Y445" s="173"/>
      <c r="Z445" s="305"/>
      <c r="AA445" s="6"/>
      <c r="AB445" s="6"/>
      <c r="AC445" s="6"/>
      <c r="AD445" s="78">
        <f>+N445/12</f>
        <v>1750000</v>
      </c>
      <c r="AE445" s="97">
        <f>+AD445/N445*100</f>
        <v>8.3333333333333321</v>
      </c>
      <c r="AF445" s="98">
        <f t="shared" si="85"/>
        <v>83.333333333333314</v>
      </c>
      <c r="AG445" s="6"/>
      <c r="AH445" s="6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</row>
    <row r="446" spans="1:59" ht="19.5" customHeight="1" thickBot="1" x14ac:dyDescent="0.3">
      <c r="A446" s="1"/>
      <c r="B446" s="174"/>
      <c r="C446" s="175"/>
      <c r="D446" s="176"/>
      <c r="E446" s="177"/>
      <c r="F446" s="177"/>
      <c r="G446" s="238"/>
      <c r="H446" s="238"/>
      <c r="I446" s="238"/>
      <c r="J446" s="120"/>
      <c r="K446" s="162" t="s">
        <v>222</v>
      </c>
      <c r="L446" s="157"/>
      <c r="M446" s="158"/>
      <c r="N446" s="138">
        <v>21000000</v>
      </c>
      <c r="O446" s="139"/>
      <c r="P446" s="139"/>
      <c r="Q446" s="140">
        <f t="shared" si="86"/>
        <v>83.333333333333314</v>
      </c>
      <c r="R446" s="140">
        <f t="shared" si="87"/>
        <v>83.333333333333314</v>
      </c>
      <c r="S446" s="138">
        <v>0</v>
      </c>
      <c r="T446" s="179">
        <f t="shared" si="97"/>
        <v>0</v>
      </c>
      <c r="U446" s="163">
        <f t="shared" si="98"/>
        <v>0</v>
      </c>
      <c r="V446" s="168">
        <f>+N446-S446</f>
        <v>21000000</v>
      </c>
      <c r="W446" s="307"/>
      <c r="X446" s="181"/>
      <c r="Y446" s="173"/>
      <c r="Z446" s="305"/>
      <c r="AA446" s="6"/>
      <c r="AB446" s="6"/>
      <c r="AC446" s="6"/>
      <c r="AD446" s="78">
        <f>+N446/12</f>
        <v>1750000</v>
      </c>
      <c r="AE446" s="97">
        <f>+AD446/N446*100</f>
        <v>8.3333333333333321</v>
      </c>
      <c r="AF446" s="98">
        <f t="shared" si="85"/>
        <v>83.333333333333314</v>
      </c>
      <c r="AG446" s="6"/>
      <c r="AH446" s="6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</row>
    <row r="447" spans="1:59" ht="27.6" customHeight="1" thickBot="1" x14ac:dyDescent="0.3">
      <c r="A447" s="80"/>
      <c r="B447" s="99" t="s">
        <v>22</v>
      </c>
      <c r="C447" s="100"/>
      <c r="D447" s="101"/>
      <c r="E447" s="102" t="s">
        <v>223</v>
      </c>
      <c r="F447" s="84"/>
      <c r="G447" s="84"/>
      <c r="H447" s="84"/>
      <c r="I447" s="84"/>
      <c r="J447" s="84"/>
      <c r="K447" s="84"/>
      <c r="L447" s="84"/>
      <c r="M447" s="85"/>
      <c r="N447" s="86">
        <f>+N448</f>
        <v>265380000</v>
      </c>
      <c r="O447" s="103"/>
      <c r="P447" s="103"/>
      <c r="Q447" s="90">
        <f t="shared" si="86"/>
        <v>83.333333333333314</v>
      </c>
      <c r="R447" s="88">
        <f t="shared" si="87"/>
        <v>83.333333333333314</v>
      </c>
      <c r="S447" s="86">
        <f>+S448</f>
        <v>15862000</v>
      </c>
      <c r="T447" s="88">
        <f t="shared" si="97"/>
        <v>5.9770894566282307</v>
      </c>
      <c r="U447" s="114">
        <f t="shared" si="98"/>
        <v>5.9770894566282307</v>
      </c>
      <c r="V447" s="91">
        <f>+N447-S447</f>
        <v>249518000</v>
      </c>
      <c r="W447" s="92" t="s">
        <v>21</v>
      </c>
      <c r="X447" s="93"/>
      <c r="Y447" s="106"/>
      <c r="Z447" s="95"/>
      <c r="AA447" s="96"/>
      <c r="AB447" s="96"/>
      <c r="AC447" s="96"/>
      <c r="AD447" s="78">
        <f>+N447/12</f>
        <v>22115000</v>
      </c>
      <c r="AE447" s="97">
        <f>+AD447/N447*100</f>
        <v>8.3333333333333321</v>
      </c>
      <c r="AF447" s="98">
        <f t="shared" si="85"/>
        <v>83.333333333333314</v>
      </c>
      <c r="AG447" s="96"/>
      <c r="AH447" s="96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</row>
    <row r="448" spans="1:59" ht="33" customHeight="1" x14ac:dyDescent="0.25">
      <c r="A448" s="80"/>
      <c r="B448" s="107" t="s">
        <v>24</v>
      </c>
      <c r="C448" s="108"/>
      <c r="D448" s="109"/>
      <c r="E448" s="109"/>
      <c r="F448" s="110" t="s">
        <v>224</v>
      </c>
      <c r="G448" s="111"/>
      <c r="H448" s="111"/>
      <c r="I448" s="111"/>
      <c r="J448" s="111"/>
      <c r="K448" s="111"/>
      <c r="L448" s="111"/>
      <c r="M448" s="112"/>
      <c r="N448" s="192">
        <f>+N454</f>
        <v>265380000</v>
      </c>
      <c r="O448" s="113"/>
      <c r="P448" s="113"/>
      <c r="Q448" s="114">
        <f t="shared" si="86"/>
        <v>83.333333333333314</v>
      </c>
      <c r="R448" s="115">
        <f t="shared" si="87"/>
        <v>83.333333333333314</v>
      </c>
      <c r="S448" s="192">
        <f>+S454</f>
        <v>15862000</v>
      </c>
      <c r="T448" s="124">
        <f t="shared" si="97"/>
        <v>5.9770894566282307</v>
      </c>
      <c r="U448" s="114">
        <f t="shared" si="98"/>
        <v>5.9770894566282307</v>
      </c>
      <c r="V448" s="270">
        <f>+N448-S448</f>
        <v>249518000</v>
      </c>
      <c r="W448" s="271" t="s">
        <v>21</v>
      </c>
      <c r="X448" s="105" t="s">
        <v>225</v>
      </c>
      <c r="Y448" s="116"/>
      <c r="Z448" s="117"/>
      <c r="AA448" s="96"/>
      <c r="AB448" s="96"/>
      <c r="AC448" s="96"/>
      <c r="AD448" s="78">
        <f>+N448/12</f>
        <v>22115000</v>
      </c>
      <c r="AE448" s="97">
        <f>+AD448/N448*100</f>
        <v>8.3333333333333321</v>
      </c>
      <c r="AF448" s="98">
        <f t="shared" si="85"/>
        <v>83.333333333333314</v>
      </c>
      <c r="AG448" s="96"/>
      <c r="AH448" s="96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</row>
    <row r="449" spans="1:59" ht="21.6" hidden="1" customHeight="1" x14ac:dyDescent="0.3">
      <c r="A449" s="80"/>
      <c r="B449" s="118"/>
      <c r="C449" s="119"/>
      <c r="D449" s="120"/>
      <c r="E449" s="121"/>
      <c r="F449" s="121"/>
      <c r="G449" s="121"/>
      <c r="H449" s="121"/>
      <c r="I449" s="121"/>
      <c r="J449" s="121"/>
      <c r="K449" s="121"/>
      <c r="L449" s="121"/>
      <c r="M449" s="121" t="s">
        <v>27</v>
      </c>
      <c r="N449" s="122"/>
      <c r="O449" s="123"/>
      <c r="P449" s="123"/>
      <c r="Q449" s="124" t="e">
        <f t="shared" si="86"/>
        <v>#DIV/0!</v>
      </c>
      <c r="R449" s="124" t="e">
        <f t="shared" si="87"/>
        <v>#DIV/0!</v>
      </c>
      <c r="S449" s="122"/>
      <c r="T449" s="300" t="e">
        <f t="shared" si="97"/>
        <v>#DIV/0!</v>
      </c>
      <c r="U449" s="124"/>
      <c r="V449" s="272"/>
      <c r="W449" s="314"/>
      <c r="X449" s="127"/>
      <c r="Y449" s="128"/>
      <c r="Z449" s="129"/>
      <c r="AA449" s="96"/>
      <c r="AB449" s="96"/>
      <c r="AC449" s="96"/>
      <c r="AD449" s="78">
        <f>+N449/12</f>
        <v>0</v>
      </c>
      <c r="AE449" s="97" t="e">
        <f>+AD449/N449*100</f>
        <v>#DIV/0!</v>
      </c>
      <c r="AF449" s="98" t="e">
        <f t="shared" si="85"/>
        <v>#DIV/0!</v>
      </c>
      <c r="AG449" s="96"/>
      <c r="AH449" s="96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</row>
    <row r="450" spans="1:59" ht="21.6" hidden="1" customHeight="1" thickBot="1" x14ac:dyDescent="0.3">
      <c r="A450" s="80"/>
      <c r="B450" s="118">
        <v>1</v>
      </c>
      <c r="C450" s="119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 t="s">
        <v>28</v>
      </c>
      <c r="N450" s="122"/>
      <c r="O450" s="130"/>
      <c r="P450" s="130"/>
      <c r="Q450" s="131" t="e">
        <f t="shared" si="86"/>
        <v>#DIV/0!</v>
      </c>
      <c r="R450" s="131" t="e">
        <f t="shared" si="87"/>
        <v>#DIV/0!</v>
      </c>
      <c r="S450" s="122"/>
      <c r="T450" s="88" t="e">
        <f t="shared" si="97"/>
        <v>#DIV/0!</v>
      </c>
      <c r="U450" s="131"/>
      <c r="V450" s="272"/>
      <c r="W450" s="306"/>
      <c r="X450" s="134"/>
      <c r="Y450" s="135"/>
      <c r="Z450" s="129"/>
      <c r="AA450" s="96"/>
      <c r="AB450" s="96"/>
      <c r="AC450" s="96"/>
      <c r="AD450" s="78">
        <f>+N450/12</f>
        <v>0</v>
      </c>
      <c r="AE450" s="97" t="e">
        <f>+AD450/N450*100</f>
        <v>#DIV/0!</v>
      </c>
      <c r="AF450" s="98" t="e">
        <f t="shared" si="85"/>
        <v>#DIV/0!</v>
      </c>
      <c r="AG450" s="96"/>
      <c r="AH450" s="96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</row>
    <row r="451" spans="1:59" ht="21.6" hidden="1" customHeight="1" thickBot="1" x14ac:dyDescent="0.3">
      <c r="A451" s="1"/>
      <c r="B451" s="136"/>
      <c r="C451" s="137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 t="s">
        <v>30</v>
      </c>
      <c r="N451" s="138"/>
      <c r="O451" s="139"/>
      <c r="P451" s="139"/>
      <c r="Q451" s="140" t="e">
        <f t="shared" si="86"/>
        <v>#DIV/0!</v>
      </c>
      <c r="R451" s="140" t="e">
        <f t="shared" si="87"/>
        <v>#DIV/0!</v>
      </c>
      <c r="S451" s="138"/>
      <c r="T451" s="88" t="e">
        <f t="shared" si="97"/>
        <v>#DIV/0!</v>
      </c>
      <c r="U451" s="163"/>
      <c r="V451" s="168"/>
      <c r="W451" s="315" t="s">
        <v>31</v>
      </c>
      <c r="X451" s="143"/>
      <c r="Y451" s="144"/>
      <c r="Z451" s="145"/>
      <c r="AA451" s="6"/>
      <c r="AB451" s="6"/>
      <c r="AC451" s="6"/>
      <c r="AD451" s="78">
        <f>+N451/12</f>
        <v>0</v>
      </c>
      <c r="AE451" s="97" t="e">
        <f>+AD451/N451*100</f>
        <v>#DIV/0!</v>
      </c>
      <c r="AF451" s="98" t="e">
        <f t="shared" si="85"/>
        <v>#DIV/0!</v>
      </c>
      <c r="AG451" s="6"/>
      <c r="AH451" s="6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</row>
    <row r="452" spans="1:59" ht="21.6" hidden="1" customHeight="1" thickBot="1" x14ac:dyDescent="0.3">
      <c r="A452" s="1"/>
      <c r="B452" s="136"/>
      <c r="C452" s="137"/>
      <c r="D452" s="120"/>
      <c r="E452" s="121"/>
      <c r="F452" s="121"/>
      <c r="G452" s="121"/>
      <c r="H452" s="121"/>
      <c r="I452" s="121"/>
      <c r="J452" s="121"/>
      <c r="K452" s="121"/>
      <c r="L452" s="121"/>
      <c r="M452" s="121" t="s">
        <v>33</v>
      </c>
      <c r="N452" s="138"/>
      <c r="O452" s="139"/>
      <c r="P452" s="139"/>
      <c r="Q452" s="140" t="e">
        <f t="shared" si="86"/>
        <v>#DIV/0!</v>
      </c>
      <c r="R452" s="140" t="e">
        <f t="shared" si="87"/>
        <v>#DIV/0!</v>
      </c>
      <c r="S452" s="138"/>
      <c r="T452" s="88" t="e">
        <f t="shared" si="97"/>
        <v>#DIV/0!</v>
      </c>
      <c r="U452" s="163"/>
      <c r="V452" s="168"/>
      <c r="W452" s="315" t="s">
        <v>31</v>
      </c>
      <c r="X452" s="143"/>
      <c r="Y452" s="144"/>
      <c r="Z452" s="145"/>
      <c r="AA452" s="6"/>
      <c r="AB452" s="6"/>
      <c r="AC452" s="6"/>
      <c r="AD452" s="78">
        <f>+N452/12</f>
        <v>0</v>
      </c>
      <c r="AE452" s="97" t="e">
        <f>+AD452/N452*100</f>
        <v>#DIV/0!</v>
      </c>
      <c r="AF452" s="98" t="e">
        <f t="shared" si="85"/>
        <v>#DIV/0!</v>
      </c>
      <c r="AG452" s="6"/>
      <c r="AH452" s="6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</row>
    <row r="453" spans="1:59" ht="3" customHeight="1" thickBot="1" x14ac:dyDescent="0.3">
      <c r="A453" s="1"/>
      <c r="B453" s="136"/>
      <c r="C453" s="146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38"/>
      <c r="O453" s="139"/>
      <c r="P453" s="139"/>
      <c r="Q453" s="140"/>
      <c r="R453" s="140"/>
      <c r="S453" s="138"/>
      <c r="T453" s="124"/>
      <c r="U453" s="163"/>
      <c r="V453" s="168"/>
      <c r="W453" s="315"/>
      <c r="X453" s="147"/>
      <c r="Y453" s="144"/>
      <c r="Z453" s="145"/>
      <c r="AA453" s="6"/>
      <c r="AB453" s="6"/>
      <c r="AC453" s="6"/>
      <c r="AD453" s="78">
        <f>+N453/12</f>
        <v>0</v>
      </c>
      <c r="AE453" s="97" t="e">
        <f>+AD453/N453*100</f>
        <v>#DIV/0!</v>
      </c>
      <c r="AF453" s="98" t="e">
        <f t="shared" si="85"/>
        <v>#DIV/0!</v>
      </c>
      <c r="AG453" s="6"/>
      <c r="AH453" s="6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</row>
    <row r="454" spans="1:59" ht="19.5" customHeight="1" thickBot="1" x14ac:dyDescent="0.3">
      <c r="A454" s="80"/>
      <c r="B454" s="99">
        <v>2</v>
      </c>
      <c r="C454" s="148"/>
      <c r="D454" s="149"/>
      <c r="E454" s="101"/>
      <c r="F454" s="101"/>
      <c r="G454" s="102" t="s">
        <v>37</v>
      </c>
      <c r="H454" s="84"/>
      <c r="I454" s="84"/>
      <c r="J454" s="84"/>
      <c r="K454" s="84"/>
      <c r="L454" s="84"/>
      <c r="M454" s="85"/>
      <c r="N454" s="86">
        <f>+N455</f>
        <v>265380000</v>
      </c>
      <c r="O454" s="87"/>
      <c r="P454" s="87"/>
      <c r="Q454" s="90">
        <f t="shared" si="86"/>
        <v>83.333333333333314</v>
      </c>
      <c r="R454" s="90">
        <f t="shared" si="87"/>
        <v>83.333333333333314</v>
      </c>
      <c r="S454" s="86">
        <f>+S455</f>
        <v>15862000</v>
      </c>
      <c r="T454" s="88">
        <f t="shared" ref="T454:T473" si="104">+S454/N454*100</f>
        <v>5.9770894566282307</v>
      </c>
      <c r="U454" s="90">
        <f t="shared" ref="U454:U468" si="105">+S454/N454*100</f>
        <v>5.9770894566282307</v>
      </c>
      <c r="V454" s="91">
        <f>+N454-S454</f>
        <v>249518000</v>
      </c>
      <c r="W454" s="316"/>
      <c r="X454" s="151"/>
      <c r="Y454" s="106"/>
      <c r="Z454" s="95"/>
      <c r="AA454" s="96"/>
      <c r="AB454" s="96"/>
      <c r="AC454" s="96"/>
      <c r="AD454" s="78">
        <f>+N454/12</f>
        <v>22115000</v>
      </c>
      <c r="AE454" s="97">
        <f>+AD454/N454*100</f>
        <v>8.3333333333333321</v>
      </c>
      <c r="AF454" s="98">
        <f t="shared" si="85"/>
        <v>83.333333333333314</v>
      </c>
      <c r="AG454" s="96"/>
      <c r="AH454" s="96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</row>
    <row r="455" spans="1:59" ht="19.5" customHeight="1" x14ac:dyDescent="0.25">
      <c r="A455" s="80"/>
      <c r="B455" s="118"/>
      <c r="C455" s="152"/>
      <c r="D455" s="153"/>
      <c r="E455" s="154"/>
      <c r="F455" s="154"/>
      <c r="G455" s="155"/>
      <c r="H455" s="156" t="s">
        <v>46</v>
      </c>
      <c r="I455" s="157"/>
      <c r="J455" s="157"/>
      <c r="K455" s="157"/>
      <c r="L455" s="157"/>
      <c r="M455" s="158"/>
      <c r="N455" s="122">
        <f>+N456+N463</f>
        <v>265380000</v>
      </c>
      <c r="O455" s="130"/>
      <c r="P455" s="130"/>
      <c r="Q455" s="131">
        <f t="shared" si="86"/>
        <v>83.333333333333314</v>
      </c>
      <c r="R455" s="131">
        <f t="shared" si="87"/>
        <v>83.333333333333314</v>
      </c>
      <c r="S455" s="192">
        <f>+S456+S463</f>
        <v>15862000</v>
      </c>
      <c r="T455" s="184">
        <f>+S455/N455*100</f>
        <v>5.9770894566282307</v>
      </c>
      <c r="U455" s="131">
        <f t="shared" si="105"/>
        <v>5.9770894566282307</v>
      </c>
      <c r="V455" s="192">
        <f>SUM(V456)</f>
        <v>182500000</v>
      </c>
      <c r="W455" s="306"/>
      <c r="X455" s="134"/>
      <c r="Y455" s="185"/>
      <c r="Z455" s="309"/>
      <c r="AA455" s="96"/>
      <c r="AB455" s="96"/>
      <c r="AC455" s="96"/>
      <c r="AD455" s="78">
        <f>+N455/12</f>
        <v>22115000</v>
      </c>
      <c r="AE455" s="97">
        <f>+AD455/N455*100</f>
        <v>8.3333333333333321</v>
      </c>
      <c r="AF455" s="98">
        <f t="shared" si="85"/>
        <v>83.333333333333314</v>
      </c>
      <c r="AG455" s="96"/>
      <c r="AH455" s="96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</row>
    <row r="456" spans="1:59" ht="19.5" customHeight="1" x14ac:dyDescent="0.25">
      <c r="A456" s="80"/>
      <c r="B456" s="118"/>
      <c r="C456" s="152"/>
      <c r="D456" s="153"/>
      <c r="E456" s="154"/>
      <c r="F456" s="154"/>
      <c r="G456" s="155"/>
      <c r="H456" s="155"/>
      <c r="I456" s="162" t="s">
        <v>47</v>
      </c>
      <c r="J456" s="157"/>
      <c r="K456" s="157"/>
      <c r="L456" s="157"/>
      <c r="M456" s="158"/>
      <c r="N456" s="138">
        <f>N457</f>
        <v>185580000</v>
      </c>
      <c r="O456" s="130"/>
      <c r="P456" s="130"/>
      <c r="Q456" s="163">
        <f t="shared" si="86"/>
        <v>83.333333333333314</v>
      </c>
      <c r="R456" s="163">
        <f t="shared" si="87"/>
        <v>83.333333333333314</v>
      </c>
      <c r="S456" s="138">
        <f>SUM(S457)</f>
        <v>0</v>
      </c>
      <c r="T456" s="179">
        <f t="shared" si="104"/>
        <v>0</v>
      </c>
      <c r="U456" s="163">
        <f t="shared" si="105"/>
        <v>0</v>
      </c>
      <c r="V456" s="138">
        <f>SUM(V457)</f>
        <v>182500000</v>
      </c>
      <c r="W456" s="306"/>
      <c r="X456" s="134"/>
      <c r="Y456" s="166"/>
      <c r="Z456" s="310"/>
      <c r="AA456" s="96"/>
      <c r="AB456" s="96"/>
      <c r="AC456" s="96"/>
      <c r="AD456" s="78">
        <f>+N456/12</f>
        <v>15465000</v>
      </c>
      <c r="AE456" s="97">
        <f>+AD456/N456*100</f>
        <v>8.3333333333333321</v>
      </c>
      <c r="AF456" s="98">
        <f t="shared" si="85"/>
        <v>83.333333333333314</v>
      </c>
      <c r="AG456" s="96"/>
      <c r="AH456" s="96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</row>
    <row r="457" spans="1:59" ht="19.5" customHeight="1" x14ac:dyDescent="0.25">
      <c r="A457" s="80"/>
      <c r="B457" s="118"/>
      <c r="C457" s="152"/>
      <c r="D457" s="153"/>
      <c r="E457" s="154"/>
      <c r="F457" s="154"/>
      <c r="G457" s="155"/>
      <c r="H457" s="155"/>
      <c r="I457" s="121"/>
      <c r="J457" s="162" t="s">
        <v>48</v>
      </c>
      <c r="K457" s="157"/>
      <c r="L457" s="157"/>
      <c r="M457" s="158"/>
      <c r="N457" s="138">
        <f>SUM(N458:N462)</f>
        <v>185580000</v>
      </c>
      <c r="O457" s="130"/>
      <c r="P457" s="130"/>
      <c r="Q457" s="163">
        <f t="shared" si="86"/>
        <v>83.333333333333314</v>
      </c>
      <c r="R457" s="163">
        <f t="shared" si="87"/>
        <v>83.333333333333314</v>
      </c>
      <c r="S457" s="138">
        <f>SUM(S458:U458)</f>
        <v>0</v>
      </c>
      <c r="T457" s="179">
        <f t="shared" si="104"/>
        <v>0</v>
      </c>
      <c r="U457" s="163">
        <f t="shared" si="105"/>
        <v>0</v>
      </c>
      <c r="V457" s="138">
        <f>SUM(V458:X458)</f>
        <v>182500000</v>
      </c>
      <c r="W457" s="306"/>
      <c r="X457" s="134"/>
      <c r="Y457" s="166"/>
      <c r="Z457" s="310"/>
      <c r="AA457" s="96"/>
      <c r="AB457" s="96"/>
      <c r="AC457" s="96"/>
      <c r="AD457" s="78">
        <f>+N457/12</f>
        <v>15465000</v>
      </c>
      <c r="AE457" s="97">
        <f>+AD457/N457*100</f>
        <v>8.3333333333333321</v>
      </c>
      <c r="AF457" s="98">
        <f t="shared" si="85"/>
        <v>83.333333333333314</v>
      </c>
      <c r="AG457" s="96"/>
      <c r="AH457" s="96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</row>
    <row r="458" spans="1:59" ht="19.5" customHeight="1" x14ac:dyDescent="0.25">
      <c r="A458" s="80"/>
      <c r="B458" s="118"/>
      <c r="C458" s="152"/>
      <c r="D458" s="153"/>
      <c r="E458" s="154"/>
      <c r="F458" s="154"/>
      <c r="G458" s="155"/>
      <c r="H458" s="155"/>
      <c r="I458" s="155"/>
      <c r="J458" s="120"/>
      <c r="K458" s="162" t="s">
        <v>184</v>
      </c>
      <c r="L458" s="157"/>
      <c r="M458" s="158"/>
      <c r="N458" s="167">
        <v>182500000</v>
      </c>
      <c r="O458" s="130"/>
      <c r="P458" s="130"/>
      <c r="Q458" s="163">
        <f t="shared" si="86"/>
        <v>83.333333333333343</v>
      </c>
      <c r="R458" s="163">
        <f t="shared" si="87"/>
        <v>83.333333333333343</v>
      </c>
      <c r="S458" s="178">
        <v>0</v>
      </c>
      <c r="T458" s="179">
        <f t="shared" si="104"/>
        <v>0</v>
      </c>
      <c r="U458" s="163">
        <f t="shared" si="105"/>
        <v>0</v>
      </c>
      <c r="V458" s="168">
        <f>+N458-S458</f>
        <v>182500000</v>
      </c>
      <c r="W458" s="306"/>
      <c r="X458" s="134"/>
      <c r="Y458" s="166"/>
      <c r="Z458" s="310"/>
      <c r="AA458" s="96"/>
      <c r="AB458" s="96"/>
      <c r="AC458" s="96"/>
      <c r="AD458" s="78">
        <f>+N458/12</f>
        <v>15208333.333333334</v>
      </c>
      <c r="AE458" s="97">
        <f>+AD458/N458*100</f>
        <v>8.3333333333333339</v>
      </c>
      <c r="AF458" s="98">
        <f t="shared" si="85"/>
        <v>83.333333333333343</v>
      </c>
      <c r="AG458" s="96"/>
      <c r="AH458" s="96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</row>
    <row r="459" spans="1:59" ht="19.5" customHeight="1" x14ac:dyDescent="0.25">
      <c r="A459" s="80"/>
      <c r="B459" s="118"/>
      <c r="C459" s="152"/>
      <c r="D459" s="153"/>
      <c r="E459" s="154"/>
      <c r="F459" s="154"/>
      <c r="G459" s="155"/>
      <c r="H459" s="155"/>
      <c r="I459" s="155"/>
      <c r="J459" s="120"/>
      <c r="K459" s="162" t="s">
        <v>51</v>
      </c>
      <c r="L459" s="157"/>
      <c r="M459" s="158"/>
      <c r="N459" s="167">
        <v>143000</v>
      </c>
      <c r="O459" s="130"/>
      <c r="P459" s="130"/>
      <c r="Q459" s="163">
        <f t="shared" si="86"/>
        <v>83.333333333333314</v>
      </c>
      <c r="R459" s="163">
        <f t="shared" si="87"/>
        <v>83.333333333333314</v>
      </c>
      <c r="S459" s="178">
        <v>0</v>
      </c>
      <c r="T459" s="179">
        <f t="shared" si="104"/>
        <v>0</v>
      </c>
      <c r="U459" s="163">
        <f t="shared" si="105"/>
        <v>0</v>
      </c>
      <c r="V459" s="168">
        <f t="shared" ref="V459:V462" si="106">+N459-S459</f>
        <v>143000</v>
      </c>
      <c r="W459" s="306"/>
      <c r="X459" s="134"/>
      <c r="Y459" s="173"/>
      <c r="Z459" s="305"/>
      <c r="AA459" s="96"/>
      <c r="AB459" s="96"/>
      <c r="AC459" s="96"/>
      <c r="AD459" s="78">
        <f>+N459/12</f>
        <v>11916.666666666666</v>
      </c>
      <c r="AE459" s="97">
        <f>+AD459/N459*100</f>
        <v>8.3333333333333321</v>
      </c>
      <c r="AF459" s="98">
        <f t="shared" si="85"/>
        <v>83.333333333333314</v>
      </c>
      <c r="AG459" s="96"/>
      <c r="AH459" s="96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</row>
    <row r="460" spans="1:59" ht="19.5" customHeight="1" x14ac:dyDescent="0.25">
      <c r="A460" s="80"/>
      <c r="B460" s="118"/>
      <c r="C460" s="152"/>
      <c r="D460" s="153"/>
      <c r="E460" s="154"/>
      <c r="F460" s="154"/>
      <c r="G460" s="155"/>
      <c r="H460" s="155"/>
      <c r="I460" s="155"/>
      <c r="J460" s="120"/>
      <c r="K460" s="162" t="s">
        <v>53</v>
      </c>
      <c r="L460" s="157"/>
      <c r="M460" s="158"/>
      <c r="N460" s="167">
        <v>2123000</v>
      </c>
      <c r="O460" s="130"/>
      <c r="P460" s="130"/>
      <c r="Q460" s="163">
        <f t="shared" si="86"/>
        <v>83.333333333333314</v>
      </c>
      <c r="R460" s="163">
        <f t="shared" si="87"/>
        <v>83.333333333333314</v>
      </c>
      <c r="S460" s="178">
        <v>0</v>
      </c>
      <c r="T460" s="179">
        <f t="shared" si="104"/>
        <v>0</v>
      </c>
      <c r="U460" s="163">
        <f t="shared" si="105"/>
        <v>0</v>
      </c>
      <c r="V460" s="168">
        <f t="shared" si="106"/>
        <v>2123000</v>
      </c>
      <c r="W460" s="306"/>
      <c r="X460" s="134"/>
      <c r="Y460" s="173"/>
      <c r="Z460" s="305"/>
      <c r="AA460" s="96"/>
      <c r="AB460" s="96"/>
      <c r="AC460" s="96"/>
      <c r="AD460" s="78">
        <f>+N460/12</f>
        <v>176916.66666666666</v>
      </c>
      <c r="AE460" s="97">
        <f>+AD460/N460*100</f>
        <v>8.3333333333333321</v>
      </c>
      <c r="AF460" s="98">
        <f t="shared" si="85"/>
        <v>83.333333333333314</v>
      </c>
      <c r="AG460" s="96"/>
      <c r="AH460" s="96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</row>
    <row r="461" spans="1:59" ht="19.5" customHeight="1" x14ac:dyDescent="0.25">
      <c r="A461" s="80"/>
      <c r="B461" s="118"/>
      <c r="C461" s="152"/>
      <c r="D461" s="153"/>
      <c r="E461" s="154"/>
      <c r="F461" s="154"/>
      <c r="G461" s="155"/>
      <c r="H461" s="155"/>
      <c r="I461" s="155"/>
      <c r="J461" s="120"/>
      <c r="K461" s="162" t="s">
        <v>54</v>
      </c>
      <c r="L461" s="157"/>
      <c r="M461" s="158"/>
      <c r="N461" s="167">
        <v>94000</v>
      </c>
      <c r="O461" s="130"/>
      <c r="P461" s="130"/>
      <c r="Q461" s="163">
        <f t="shared" si="86"/>
        <v>83.333333333333314</v>
      </c>
      <c r="R461" s="163">
        <f t="shared" si="87"/>
        <v>83.333333333333314</v>
      </c>
      <c r="S461" s="178">
        <v>0</v>
      </c>
      <c r="T461" s="179">
        <f t="shared" si="104"/>
        <v>0</v>
      </c>
      <c r="U461" s="163">
        <f t="shared" si="105"/>
        <v>0</v>
      </c>
      <c r="V461" s="168">
        <f t="shared" si="106"/>
        <v>94000</v>
      </c>
      <c r="W461" s="306"/>
      <c r="X461" s="134"/>
      <c r="Y461" s="173"/>
      <c r="Z461" s="305"/>
      <c r="AA461" s="96"/>
      <c r="AB461" s="96"/>
      <c r="AC461" s="96"/>
      <c r="AD461" s="78">
        <f>+N461/12</f>
        <v>7833.333333333333</v>
      </c>
      <c r="AE461" s="97">
        <f>+AD461/N461*100</f>
        <v>8.3333333333333321</v>
      </c>
      <c r="AF461" s="98">
        <f t="shared" si="85"/>
        <v>83.333333333333314</v>
      </c>
      <c r="AG461" s="96"/>
      <c r="AH461" s="96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</row>
    <row r="462" spans="1:59" ht="19.5" customHeight="1" x14ac:dyDescent="0.25">
      <c r="A462" s="80"/>
      <c r="B462" s="118"/>
      <c r="C462" s="152"/>
      <c r="D462" s="153"/>
      <c r="E462" s="154"/>
      <c r="F462" s="154"/>
      <c r="G462" s="155"/>
      <c r="H462" s="155"/>
      <c r="I462" s="155"/>
      <c r="J462" s="120"/>
      <c r="K462" s="162" t="s">
        <v>57</v>
      </c>
      <c r="L462" s="157"/>
      <c r="M462" s="158"/>
      <c r="N462" s="167">
        <v>720000</v>
      </c>
      <c r="O462" s="130"/>
      <c r="P462" s="130"/>
      <c r="Q462" s="163">
        <f t="shared" si="86"/>
        <v>83.333333333333314</v>
      </c>
      <c r="R462" s="163">
        <f t="shared" si="87"/>
        <v>83.333333333333314</v>
      </c>
      <c r="S462" s="178">
        <v>0</v>
      </c>
      <c r="T462" s="179">
        <f t="shared" si="104"/>
        <v>0</v>
      </c>
      <c r="U462" s="163">
        <f>+S462/N462*100</f>
        <v>0</v>
      </c>
      <c r="V462" s="168">
        <f t="shared" si="106"/>
        <v>720000</v>
      </c>
      <c r="W462" s="306"/>
      <c r="X462" s="134"/>
      <c r="Y462" s="173"/>
      <c r="Z462" s="305"/>
      <c r="AA462" s="96"/>
      <c r="AB462" s="96"/>
      <c r="AC462" s="96"/>
      <c r="AD462" s="78">
        <f>+N462/12</f>
        <v>60000</v>
      </c>
      <c r="AE462" s="97">
        <f>+AD462/N462*100</f>
        <v>8.3333333333333321</v>
      </c>
      <c r="AF462" s="98">
        <f t="shared" si="85"/>
        <v>83.333333333333314</v>
      </c>
      <c r="AG462" s="96"/>
      <c r="AH462" s="96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</row>
    <row r="463" spans="1:59" ht="19.5" customHeight="1" x14ac:dyDescent="0.25">
      <c r="A463" s="1"/>
      <c r="B463" s="174"/>
      <c r="C463" s="175"/>
      <c r="D463" s="176"/>
      <c r="E463" s="177"/>
      <c r="F463" s="177"/>
      <c r="G463" s="177"/>
      <c r="H463" s="182"/>
      <c r="I463" s="162" t="s">
        <v>68</v>
      </c>
      <c r="J463" s="199"/>
      <c r="K463" s="199"/>
      <c r="L463" s="199"/>
      <c r="M463" s="199"/>
      <c r="N463" s="138">
        <f>SUM(N464)</f>
        <v>79800000</v>
      </c>
      <c r="O463" s="139"/>
      <c r="P463" s="139"/>
      <c r="Q463" s="163">
        <f t="shared" si="86"/>
        <v>83.333333333333314</v>
      </c>
      <c r="R463" s="163">
        <f t="shared" si="87"/>
        <v>83.333333333333314</v>
      </c>
      <c r="S463" s="138">
        <f>SUM(S464)</f>
        <v>15862000</v>
      </c>
      <c r="T463" s="179">
        <f>T464</f>
        <v>17.857142857142858</v>
      </c>
      <c r="U463" s="163">
        <f t="shared" si="105"/>
        <v>19.87719298245614</v>
      </c>
      <c r="V463" s="138">
        <f>SUM(V464)</f>
        <v>63938000</v>
      </c>
      <c r="W463" s="307"/>
      <c r="X463" s="181"/>
      <c r="Y463" s="166" t="s">
        <v>226</v>
      </c>
      <c r="Z463" s="170" t="s">
        <v>80</v>
      </c>
      <c r="AA463" s="6"/>
      <c r="AB463" s="6"/>
      <c r="AC463" s="6"/>
      <c r="AD463" s="78">
        <f>+N463/12</f>
        <v>6650000</v>
      </c>
      <c r="AE463" s="97">
        <f>+AD463/N463*100</f>
        <v>8.3333333333333321</v>
      </c>
      <c r="AF463" s="98">
        <f t="shared" si="85"/>
        <v>83.333333333333314</v>
      </c>
      <c r="AG463" s="6"/>
      <c r="AH463" s="6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</row>
    <row r="464" spans="1:59" ht="19.5" customHeight="1" x14ac:dyDescent="0.25">
      <c r="A464" s="1"/>
      <c r="B464" s="174"/>
      <c r="C464" s="175"/>
      <c r="D464" s="176"/>
      <c r="E464" s="177"/>
      <c r="F464" s="177"/>
      <c r="G464" s="177"/>
      <c r="H464" s="182"/>
      <c r="I464" s="198"/>
      <c r="J464" s="162" t="s">
        <v>69</v>
      </c>
      <c r="K464" s="157"/>
      <c r="L464" s="157"/>
      <c r="M464" s="157"/>
      <c r="N464" s="138">
        <f>SUM(N465)</f>
        <v>79800000</v>
      </c>
      <c r="O464" s="139"/>
      <c r="P464" s="139"/>
      <c r="Q464" s="163">
        <f t="shared" si="86"/>
        <v>83.333333333333314</v>
      </c>
      <c r="R464" s="163">
        <f t="shared" si="87"/>
        <v>83.333333333333314</v>
      </c>
      <c r="S464" s="138">
        <f>SUM(S465)</f>
        <v>15862000</v>
      </c>
      <c r="T464" s="179">
        <f>T465</f>
        <v>17.857142857142858</v>
      </c>
      <c r="U464" s="163">
        <f t="shared" si="105"/>
        <v>19.87719298245614</v>
      </c>
      <c r="V464" s="138">
        <f>SUM(V465:X465)</f>
        <v>63938000</v>
      </c>
      <c r="W464" s="307"/>
      <c r="X464" s="181"/>
      <c r="Y464" s="166"/>
      <c r="Z464" s="170"/>
      <c r="AA464" s="6"/>
      <c r="AB464" s="6"/>
      <c r="AC464" s="6"/>
      <c r="AD464" s="78">
        <f>+N464/12</f>
        <v>6650000</v>
      </c>
      <c r="AE464" s="97">
        <f>+AD464/N464*100</f>
        <v>8.3333333333333321</v>
      </c>
      <c r="AF464" s="98">
        <f t="shared" si="85"/>
        <v>83.333333333333314</v>
      </c>
      <c r="AG464" s="6"/>
      <c r="AH464" s="6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</row>
    <row r="465" spans="1:59" ht="19.5" customHeight="1" thickBot="1" x14ac:dyDescent="0.3">
      <c r="A465" s="1"/>
      <c r="B465" s="200"/>
      <c r="C465" s="201"/>
      <c r="D465" s="202"/>
      <c r="E465" s="203"/>
      <c r="F465" s="203"/>
      <c r="G465" s="203"/>
      <c r="H465" s="244"/>
      <c r="I465" s="204"/>
      <c r="J465" s="205"/>
      <c r="K465" s="206" t="s">
        <v>70</v>
      </c>
      <c r="L465" s="207"/>
      <c r="M465" s="207"/>
      <c r="N465" s="209">
        <v>79800000</v>
      </c>
      <c r="O465" s="210"/>
      <c r="P465" s="210"/>
      <c r="Q465" s="163">
        <f t="shared" si="86"/>
        <v>83.333333333333314</v>
      </c>
      <c r="R465" s="163">
        <f t="shared" si="87"/>
        <v>83.333333333333314</v>
      </c>
      <c r="S465" s="138">
        <v>15862000</v>
      </c>
      <c r="T465" s="179">
        <f>5/28*100</f>
        <v>17.857142857142858</v>
      </c>
      <c r="U465" s="163">
        <f t="shared" si="105"/>
        <v>19.87719298245614</v>
      </c>
      <c r="V465" s="168">
        <f t="shared" ref="V465:V473" si="107">+N465-S465</f>
        <v>63938000</v>
      </c>
      <c r="W465" s="308"/>
      <c r="X465" s="217"/>
      <c r="Y465" s="187"/>
      <c r="Z465" s="183"/>
      <c r="AA465" s="6"/>
      <c r="AB465" s="6"/>
      <c r="AC465" s="6"/>
      <c r="AD465" s="78">
        <f>+N465/12</f>
        <v>6650000</v>
      </c>
      <c r="AE465" s="97">
        <f>+AD465/N465*100</f>
        <v>8.3333333333333321</v>
      </c>
      <c r="AF465" s="98">
        <f t="shared" si="85"/>
        <v>83.333333333333314</v>
      </c>
      <c r="AG465" s="6"/>
      <c r="AH465" s="6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</row>
    <row r="466" spans="1:59" ht="35.1" customHeight="1" thickBot="1" x14ac:dyDescent="0.3">
      <c r="A466" s="80"/>
      <c r="B466" s="81">
        <v>3</v>
      </c>
      <c r="C466" s="82"/>
      <c r="D466" s="83" t="s">
        <v>227</v>
      </c>
      <c r="E466" s="84"/>
      <c r="F466" s="84"/>
      <c r="G466" s="84"/>
      <c r="H466" s="84"/>
      <c r="I466" s="84"/>
      <c r="J466" s="84"/>
      <c r="K466" s="84"/>
      <c r="L466" s="84"/>
      <c r="M466" s="85"/>
      <c r="N466" s="86">
        <f>N467</f>
        <v>562080000</v>
      </c>
      <c r="O466" s="87"/>
      <c r="P466" s="87"/>
      <c r="Q466" s="88">
        <f t="shared" si="86"/>
        <v>83.333333333333314</v>
      </c>
      <c r="R466" s="88">
        <f t="shared" si="87"/>
        <v>83.333333333333314</v>
      </c>
      <c r="S466" s="86">
        <f>S467</f>
        <v>7544800</v>
      </c>
      <c r="T466" s="88">
        <f>+S466/N466*100</f>
        <v>1.3423000284656987</v>
      </c>
      <c r="U466" s="114">
        <f t="shared" si="105"/>
        <v>1.3423000284656987</v>
      </c>
      <c r="V466" s="91">
        <f t="shared" si="107"/>
        <v>554535200</v>
      </c>
      <c r="W466" s="92" t="s">
        <v>21</v>
      </c>
      <c r="X466" s="93"/>
      <c r="Y466" s="94"/>
      <c r="Z466" s="95"/>
      <c r="AA466" s="96"/>
      <c r="AB466" s="96"/>
      <c r="AC466" s="96"/>
      <c r="AD466" s="78">
        <f>+N466/12</f>
        <v>46840000</v>
      </c>
      <c r="AE466" s="97">
        <f>+AD466/N466*100</f>
        <v>8.3333333333333321</v>
      </c>
      <c r="AF466" s="98">
        <f t="shared" ref="AF466:AF512" si="108">+AE466*10</f>
        <v>83.333333333333314</v>
      </c>
      <c r="AG466" s="96"/>
      <c r="AH466" s="96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</row>
    <row r="467" spans="1:59" ht="30.95" customHeight="1" thickBot="1" x14ac:dyDescent="0.3">
      <c r="A467" s="80"/>
      <c r="B467" s="99" t="s">
        <v>22</v>
      </c>
      <c r="C467" s="100"/>
      <c r="D467" s="101"/>
      <c r="E467" s="102" t="s">
        <v>228</v>
      </c>
      <c r="F467" s="84"/>
      <c r="G467" s="84"/>
      <c r="H467" s="84"/>
      <c r="I467" s="84"/>
      <c r="J467" s="84"/>
      <c r="K467" s="84"/>
      <c r="L467" s="84"/>
      <c r="M467" s="85"/>
      <c r="N467" s="86">
        <f>+N468+N490</f>
        <v>562080000</v>
      </c>
      <c r="O467" s="103"/>
      <c r="P467" s="103"/>
      <c r="Q467" s="90">
        <f t="shared" si="86"/>
        <v>83.333333333333314</v>
      </c>
      <c r="R467" s="88">
        <f t="shared" si="87"/>
        <v>83.333333333333314</v>
      </c>
      <c r="S467" s="86">
        <f>+S468+S490</f>
        <v>7544800</v>
      </c>
      <c r="T467" s="88">
        <f t="shared" si="104"/>
        <v>1.3423000284656987</v>
      </c>
      <c r="U467" s="114">
        <f t="shared" si="105"/>
        <v>1.3423000284656987</v>
      </c>
      <c r="V467" s="91">
        <f t="shared" si="107"/>
        <v>554535200</v>
      </c>
      <c r="W467" s="92" t="s">
        <v>21</v>
      </c>
      <c r="X467" s="93" t="s">
        <v>229</v>
      </c>
      <c r="Y467" s="106"/>
      <c r="Z467" s="95"/>
      <c r="AA467" s="96"/>
      <c r="AB467" s="96"/>
      <c r="AC467" s="96"/>
      <c r="AD467" s="78">
        <f>+N467/12</f>
        <v>46840000</v>
      </c>
      <c r="AE467" s="97">
        <f>+AD467/N467*100</f>
        <v>8.3333333333333321</v>
      </c>
      <c r="AF467" s="98">
        <f t="shared" si="108"/>
        <v>83.333333333333314</v>
      </c>
      <c r="AG467" s="96"/>
      <c r="AH467" s="96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</row>
    <row r="468" spans="1:59" ht="18" customHeight="1" x14ac:dyDescent="0.25">
      <c r="A468" s="80"/>
      <c r="B468" s="107" t="s">
        <v>24</v>
      </c>
      <c r="C468" s="108"/>
      <c r="D468" s="109"/>
      <c r="E468" s="109"/>
      <c r="F468" s="110" t="s">
        <v>230</v>
      </c>
      <c r="G468" s="111"/>
      <c r="H468" s="111"/>
      <c r="I468" s="111"/>
      <c r="J468" s="111"/>
      <c r="K468" s="111"/>
      <c r="L468" s="111"/>
      <c r="M468" s="112"/>
      <c r="N468" s="192">
        <f>+N475</f>
        <v>240320000</v>
      </c>
      <c r="O468" s="113"/>
      <c r="P468" s="113"/>
      <c r="Q468" s="114">
        <f t="shared" si="86"/>
        <v>83.333333333333343</v>
      </c>
      <c r="R468" s="115">
        <f t="shared" si="87"/>
        <v>83.333333333333343</v>
      </c>
      <c r="S468" s="192">
        <f>+S475</f>
        <v>0</v>
      </c>
      <c r="T468" s="115">
        <f t="shared" si="104"/>
        <v>0</v>
      </c>
      <c r="U468" s="114">
        <f t="shared" si="105"/>
        <v>0</v>
      </c>
      <c r="V468" s="270">
        <f t="shared" si="107"/>
        <v>240320000</v>
      </c>
      <c r="W468" s="271" t="s">
        <v>21</v>
      </c>
      <c r="X468" s="105"/>
      <c r="Y468" s="116"/>
      <c r="Z468" s="117"/>
      <c r="AA468" s="96"/>
      <c r="AB468" s="96"/>
      <c r="AC468" s="96"/>
      <c r="AD468" s="78">
        <f>+N468/12</f>
        <v>20026666.666666668</v>
      </c>
      <c r="AE468" s="97">
        <f>+AD468/N468*100</f>
        <v>8.3333333333333339</v>
      </c>
      <c r="AF468" s="98">
        <f t="shared" si="108"/>
        <v>83.333333333333343</v>
      </c>
      <c r="AG468" s="96"/>
      <c r="AH468" s="96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</row>
    <row r="469" spans="1:59" ht="21.6" hidden="1" customHeight="1" x14ac:dyDescent="0.25">
      <c r="A469" s="80"/>
      <c r="B469" s="118"/>
      <c r="C469" s="119"/>
      <c r="D469" s="120"/>
      <c r="E469" s="121"/>
      <c r="F469" s="121"/>
      <c r="G469" s="121"/>
      <c r="H469" s="121"/>
      <c r="I469" s="121"/>
      <c r="J469" s="121"/>
      <c r="K469" s="121"/>
      <c r="L469" s="121"/>
      <c r="M469" s="121" t="s">
        <v>27</v>
      </c>
      <c r="N469" s="122"/>
      <c r="O469" s="123"/>
      <c r="P469" s="123"/>
      <c r="Q469" s="124" t="e">
        <f t="shared" si="86"/>
        <v>#DIV/0!</v>
      </c>
      <c r="R469" s="124" t="e">
        <f t="shared" si="87"/>
        <v>#DIV/0!</v>
      </c>
      <c r="S469" s="122"/>
      <c r="T469" s="124" t="e">
        <f t="shared" si="104"/>
        <v>#DIV/0!</v>
      </c>
      <c r="U469" s="124"/>
      <c r="V469" s="272">
        <f t="shared" si="107"/>
        <v>0</v>
      </c>
      <c r="W469" s="314"/>
      <c r="X469" s="127"/>
      <c r="Y469" s="128"/>
      <c r="Z469" s="129"/>
      <c r="AA469" s="96"/>
      <c r="AB469" s="96"/>
      <c r="AC469" s="96"/>
      <c r="AD469" s="78">
        <f>+N469/12</f>
        <v>0</v>
      </c>
      <c r="AE469" s="97" t="e">
        <f>+AD469/N469*100</f>
        <v>#DIV/0!</v>
      </c>
      <c r="AF469" s="98" t="e">
        <f t="shared" si="108"/>
        <v>#DIV/0!</v>
      </c>
      <c r="AG469" s="96"/>
      <c r="AH469" s="96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</row>
    <row r="470" spans="1:59" ht="21.6" hidden="1" customHeight="1" thickBot="1" x14ac:dyDescent="0.25">
      <c r="A470" s="80"/>
      <c r="B470" s="118">
        <v>1</v>
      </c>
      <c r="C470" s="119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 t="s">
        <v>28</v>
      </c>
      <c r="N470" s="122"/>
      <c r="O470" s="130"/>
      <c r="P470" s="130"/>
      <c r="Q470" s="131" t="e">
        <f t="shared" si="86"/>
        <v>#DIV/0!</v>
      </c>
      <c r="R470" s="131" t="e">
        <f t="shared" si="87"/>
        <v>#DIV/0!</v>
      </c>
      <c r="S470" s="122"/>
      <c r="T470" s="124" t="e">
        <f t="shared" si="104"/>
        <v>#DIV/0!</v>
      </c>
      <c r="U470" s="131"/>
      <c r="V470" s="272">
        <f t="shared" si="107"/>
        <v>0</v>
      </c>
      <c r="W470" s="306"/>
      <c r="X470" s="134"/>
      <c r="Y470" s="135"/>
      <c r="Z470" s="129"/>
      <c r="AA470" s="96"/>
      <c r="AB470" s="96"/>
      <c r="AC470" s="96"/>
      <c r="AD470" s="78">
        <f>+N470/12</f>
        <v>0</v>
      </c>
      <c r="AE470" s="97" t="e">
        <f>+AD470/N470*100</f>
        <v>#DIV/0!</v>
      </c>
      <c r="AF470" s="98" t="e">
        <f t="shared" si="108"/>
        <v>#DIV/0!</v>
      </c>
      <c r="AG470" s="96"/>
      <c r="AH470" s="96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80"/>
    </row>
    <row r="471" spans="1:59" ht="21.6" hidden="1" customHeight="1" thickBot="1" x14ac:dyDescent="0.25">
      <c r="A471" s="1"/>
      <c r="B471" s="136"/>
      <c r="C471" s="137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 t="s">
        <v>30</v>
      </c>
      <c r="N471" s="138"/>
      <c r="O471" s="139"/>
      <c r="P471" s="139"/>
      <c r="Q471" s="140" t="e">
        <f t="shared" si="86"/>
        <v>#DIV/0!</v>
      </c>
      <c r="R471" s="140" t="e">
        <f t="shared" si="87"/>
        <v>#DIV/0!</v>
      </c>
      <c r="S471" s="138"/>
      <c r="T471" s="124" t="e">
        <f t="shared" si="104"/>
        <v>#DIV/0!</v>
      </c>
      <c r="U471" s="163"/>
      <c r="V471" s="272">
        <f t="shared" si="107"/>
        <v>0</v>
      </c>
      <c r="W471" s="315" t="s">
        <v>31</v>
      </c>
      <c r="X471" s="143"/>
      <c r="Y471" s="144"/>
      <c r="Z471" s="145"/>
      <c r="AA471" s="6"/>
      <c r="AB471" s="6"/>
      <c r="AC471" s="6"/>
      <c r="AD471" s="78">
        <f>+N471/12</f>
        <v>0</v>
      </c>
      <c r="AE471" s="97" t="e">
        <f>+AD471/N471*100</f>
        <v>#DIV/0!</v>
      </c>
      <c r="AF471" s="98" t="e">
        <f t="shared" si="108"/>
        <v>#DIV/0!</v>
      </c>
      <c r="AG471" s="6"/>
      <c r="AH471" s="6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</row>
    <row r="472" spans="1:59" ht="21.6" hidden="1" customHeight="1" thickBot="1" x14ac:dyDescent="0.25">
      <c r="A472" s="1"/>
      <c r="B472" s="136"/>
      <c r="C472" s="137"/>
      <c r="D472" s="120"/>
      <c r="E472" s="121"/>
      <c r="F472" s="121"/>
      <c r="G472" s="121"/>
      <c r="H472" s="121"/>
      <c r="I472" s="121"/>
      <c r="J472" s="121"/>
      <c r="K472" s="121"/>
      <c r="L472" s="121"/>
      <c r="M472" s="121" t="s">
        <v>33</v>
      </c>
      <c r="N472" s="138"/>
      <c r="O472" s="139"/>
      <c r="P472" s="139"/>
      <c r="Q472" s="140" t="e">
        <f t="shared" si="86"/>
        <v>#DIV/0!</v>
      </c>
      <c r="R472" s="140" t="e">
        <f t="shared" si="87"/>
        <v>#DIV/0!</v>
      </c>
      <c r="S472" s="138"/>
      <c r="T472" s="124" t="e">
        <f t="shared" si="104"/>
        <v>#DIV/0!</v>
      </c>
      <c r="U472" s="163"/>
      <c r="V472" s="272">
        <f t="shared" si="107"/>
        <v>0</v>
      </c>
      <c r="W472" s="315" t="s">
        <v>31</v>
      </c>
      <c r="X472" s="143"/>
      <c r="Y472" s="144"/>
      <c r="Z472" s="145"/>
      <c r="AA472" s="6"/>
      <c r="AB472" s="6"/>
      <c r="AC472" s="6"/>
      <c r="AD472" s="78">
        <f>+N472/12</f>
        <v>0</v>
      </c>
      <c r="AE472" s="97" t="e">
        <f>+AD472/N472*100</f>
        <v>#DIV/0!</v>
      </c>
      <c r="AF472" s="98" t="e">
        <f t="shared" si="108"/>
        <v>#DIV/0!</v>
      </c>
      <c r="AG472" s="6"/>
      <c r="AH472" s="6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</row>
    <row r="473" spans="1:59" ht="21.6" hidden="1" customHeight="1" thickBot="1" x14ac:dyDescent="0.25">
      <c r="A473" s="1"/>
      <c r="B473" s="136"/>
      <c r="C473" s="146"/>
      <c r="D473" s="120"/>
      <c r="E473" s="121"/>
      <c r="F473" s="121"/>
      <c r="G473" s="121"/>
      <c r="H473" s="121"/>
      <c r="I473" s="121"/>
      <c r="J473" s="121"/>
      <c r="K473" s="121"/>
      <c r="L473" s="121"/>
      <c r="M473" s="121" t="s">
        <v>34</v>
      </c>
      <c r="N473" s="138"/>
      <c r="O473" s="139"/>
      <c r="P473" s="139"/>
      <c r="Q473" s="140" t="e">
        <f t="shared" si="86"/>
        <v>#DIV/0!</v>
      </c>
      <c r="R473" s="140" t="e">
        <f t="shared" si="87"/>
        <v>#DIV/0!</v>
      </c>
      <c r="S473" s="138"/>
      <c r="T473" s="124" t="e">
        <f t="shared" si="104"/>
        <v>#DIV/0!</v>
      </c>
      <c r="U473" s="163"/>
      <c r="V473" s="272">
        <f t="shared" si="107"/>
        <v>0</v>
      </c>
      <c r="W473" s="315" t="s">
        <v>31</v>
      </c>
      <c r="X473" s="143"/>
      <c r="Y473" s="144"/>
      <c r="Z473" s="145"/>
      <c r="AA473" s="6"/>
      <c r="AB473" s="6"/>
      <c r="AC473" s="6"/>
      <c r="AD473" s="78">
        <f>+N473/12</f>
        <v>0</v>
      </c>
      <c r="AE473" s="97" t="e">
        <f>+AD473/N473*100</f>
        <v>#DIV/0!</v>
      </c>
      <c r="AF473" s="98" t="e">
        <f t="shared" si="108"/>
        <v>#DIV/0!</v>
      </c>
      <c r="AG473" s="6"/>
      <c r="AH473" s="6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</row>
    <row r="474" spans="1:59" ht="3" customHeight="1" thickBot="1" x14ac:dyDescent="0.3">
      <c r="A474" s="1"/>
      <c r="B474" s="136"/>
      <c r="C474" s="146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38"/>
      <c r="O474" s="139"/>
      <c r="P474" s="139"/>
      <c r="Q474" s="140"/>
      <c r="R474" s="140"/>
      <c r="S474" s="138"/>
      <c r="T474" s="124"/>
      <c r="U474" s="163"/>
      <c r="V474" s="272"/>
      <c r="W474" s="315"/>
      <c r="X474" s="147"/>
      <c r="Y474" s="144"/>
      <c r="Z474" s="145"/>
      <c r="AA474" s="6"/>
      <c r="AB474" s="6"/>
      <c r="AC474" s="6"/>
      <c r="AD474" s="78">
        <f>+N474/12</f>
        <v>0</v>
      </c>
      <c r="AE474" s="97" t="e">
        <f>+AD474/N474*100</f>
        <v>#DIV/0!</v>
      </c>
      <c r="AF474" s="98" t="e">
        <f t="shared" si="108"/>
        <v>#DIV/0!</v>
      </c>
      <c r="AG474" s="6"/>
      <c r="AH474" s="6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</row>
    <row r="475" spans="1:59" ht="19.5" customHeight="1" thickBot="1" x14ac:dyDescent="0.3">
      <c r="A475" s="80"/>
      <c r="B475" s="99">
        <v>2</v>
      </c>
      <c r="C475" s="148"/>
      <c r="D475" s="149"/>
      <c r="E475" s="101"/>
      <c r="F475" s="101"/>
      <c r="G475" s="102" t="s">
        <v>37</v>
      </c>
      <c r="H475" s="84"/>
      <c r="I475" s="84"/>
      <c r="J475" s="84"/>
      <c r="K475" s="84"/>
      <c r="L475" s="84"/>
      <c r="M475" s="85"/>
      <c r="N475" s="86">
        <f>+N476</f>
        <v>240320000</v>
      </c>
      <c r="O475" s="87"/>
      <c r="P475" s="87"/>
      <c r="Q475" s="90">
        <f t="shared" si="86"/>
        <v>83.333333333333343</v>
      </c>
      <c r="R475" s="90">
        <f t="shared" si="87"/>
        <v>83.333333333333343</v>
      </c>
      <c r="S475" s="86">
        <f>+S476</f>
        <v>0</v>
      </c>
      <c r="T475" s="88">
        <f t="shared" ref="T475:T495" si="109">+S475/N475*100</f>
        <v>0</v>
      </c>
      <c r="U475" s="90">
        <f t="shared" ref="U475:U490" si="110">+S475/N475*100</f>
        <v>0</v>
      </c>
      <c r="V475" s="91">
        <f>+N475-S475</f>
        <v>240320000</v>
      </c>
      <c r="W475" s="316"/>
      <c r="X475" s="151"/>
      <c r="Y475" s="106"/>
      <c r="Z475" s="95"/>
      <c r="AA475" s="96"/>
      <c r="AB475" s="96"/>
      <c r="AC475" s="96"/>
      <c r="AD475" s="78">
        <f>+N475/12</f>
        <v>20026666.666666668</v>
      </c>
      <c r="AE475" s="97">
        <f>+AD475/N475*100</f>
        <v>8.3333333333333339</v>
      </c>
      <c r="AF475" s="98">
        <f t="shared" si="108"/>
        <v>83.333333333333343</v>
      </c>
      <c r="AG475" s="96"/>
      <c r="AH475" s="96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80"/>
    </row>
    <row r="476" spans="1:59" ht="19.5" customHeight="1" x14ac:dyDescent="0.25">
      <c r="A476" s="80"/>
      <c r="B476" s="118"/>
      <c r="C476" s="152"/>
      <c r="D476" s="153"/>
      <c r="E476" s="154"/>
      <c r="F476" s="154"/>
      <c r="G476" s="155"/>
      <c r="H476" s="156" t="s">
        <v>46</v>
      </c>
      <c r="I476" s="157"/>
      <c r="J476" s="157"/>
      <c r="K476" s="157"/>
      <c r="L476" s="157"/>
      <c r="M476" s="158"/>
      <c r="N476" s="122">
        <f>+N477+N484+N487</f>
        <v>240320000</v>
      </c>
      <c r="O476" s="130"/>
      <c r="P476" s="130"/>
      <c r="Q476" s="131">
        <f t="shared" si="86"/>
        <v>83.333333333333343</v>
      </c>
      <c r="R476" s="131">
        <f t="shared" si="87"/>
        <v>83.333333333333343</v>
      </c>
      <c r="S476" s="122">
        <f>+S477+S484+S487</f>
        <v>0</v>
      </c>
      <c r="T476" s="184">
        <f t="shared" si="109"/>
        <v>0</v>
      </c>
      <c r="U476" s="131">
        <f t="shared" si="110"/>
        <v>0</v>
      </c>
      <c r="V476" s="122">
        <f>+V477</f>
        <v>4202000</v>
      </c>
      <c r="W476" s="306"/>
      <c r="X476" s="134"/>
      <c r="Y476" s="185" t="s">
        <v>198</v>
      </c>
      <c r="Z476" s="309" t="s">
        <v>62</v>
      </c>
      <c r="AA476" s="96"/>
      <c r="AB476" s="96"/>
      <c r="AC476" s="96"/>
      <c r="AD476" s="78">
        <f>+N476/12</f>
        <v>20026666.666666668</v>
      </c>
      <c r="AE476" s="97">
        <f>+AD476/N476*100</f>
        <v>8.3333333333333339</v>
      </c>
      <c r="AF476" s="98">
        <f t="shared" si="108"/>
        <v>83.333333333333343</v>
      </c>
      <c r="AG476" s="96"/>
      <c r="AH476" s="96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80"/>
    </row>
    <row r="477" spans="1:59" ht="19.5" customHeight="1" x14ac:dyDescent="0.25">
      <c r="A477" s="80"/>
      <c r="B477" s="118"/>
      <c r="C477" s="152"/>
      <c r="D477" s="153"/>
      <c r="E477" s="154"/>
      <c r="F477" s="154"/>
      <c r="G477" s="155"/>
      <c r="H477" s="155"/>
      <c r="I477" s="162" t="s">
        <v>47</v>
      </c>
      <c r="J477" s="157"/>
      <c r="K477" s="157"/>
      <c r="L477" s="157"/>
      <c r="M477" s="158"/>
      <c r="N477" s="138">
        <f>N478</f>
        <v>23120000</v>
      </c>
      <c r="O477" s="130"/>
      <c r="P477" s="130"/>
      <c r="Q477" s="163">
        <f t="shared" si="86"/>
        <v>83.333333333333343</v>
      </c>
      <c r="R477" s="163">
        <f t="shared" si="87"/>
        <v>83.333333333333343</v>
      </c>
      <c r="S477" s="138">
        <f>S478</f>
        <v>0</v>
      </c>
      <c r="T477" s="179">
        <f t="shared" si="109"/>
        <v>0</v>
      </c>
      <c r="U477" s="163">
        <f t="shared" si="110"/>
        <v>0</v>
      </c>
      <c r="V477" s="138">
        <f>V478</f>
        <v>4202000</v>
      </c>
      <c r="W477" s="306"/>
      <c r="X477" s="134"/>
      <c r="Y477" s="166"/>
      <c r="Z477" s="310"/>
      <c r="AA477" s="96"/>
      <c r="AB477" s="96"/>
      <c r="AC477" s="96"/>
      <c r="AD477" s="78">
        <f>+N477/12</f>
        <v>1926666.6666666667</v>
      </c>
      <c r="AE477" s="97">
        <f>+AD477/N477*100</f>
        <v>8.3333333333333339</v>
      </c>
      <c r="AF477" s="98">
        <f t="shared" si="108"/>
        <v>83.333333333333343</v>
      </c>
      <c r="AG477" s="96"/>
      <c r="AH477" s="96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80"/>
    </row>
    <row r="478" spans="1:59" ht="19.5" customHeight="1" x14ac:dyDescent="0.25">
      <c r="A478" s="80"/>
      <c r="B478" s="118"/>
      <c r="C478" s="152"/>
      <c r="D478" s="153"/>
      <c r="E478" s="154"/>
      <c r="F478" s="154"/>
      <c r="G478" s="155"/>
      <c r="H478" s="155"/>
      <c r="I478" s="121"/>
      <c r="J478" s="162" t="s">
        <v>48</v>
      </c>
      <c r="K478" s="157"/>
      <c r="L478" s="157"/>
      <c r="M478" s="158"/>
      <c r="N478" s="138">
        <f>SUM(N479:P483)</f>
        <v>23120000</v>
      </c>
      <c r="O478" s="130"/>
      <c r="P478" s="130"/>
      <c r="Q478" s="163">
        <f t="shared" si="86"/>
        <v>83.333333333333343</v>
      </c>
      <c r="R478" s="163">
        <f t="shared" si="87"/>
        <v>83.333333333333343</v>
      </c>
      <c r="S478" s="138">
        <f>SUM(S479:U483)</f>
        <v>0</v>
      </c>
      <c r="T478" s="179">
        <f t="shared" si="109"/>
        <v>0</v>
      </c>
      <c r="U478" s="163">
        <f t="shared" si="110"/>
        <v>0</v>
      </c>
      <c r="V478" s="138">
        <f>SUM(V480:V481)</f>
        <v>4202000</v>
      </c>
      <c r="W478" s="306"/>
      <c r="X478" s="134"/>
      <c r="Y478" s="166"/>
      <c r="Z478" s="310"/>
      <c r="AA478" s="96"/>
      <c r="AB478" s="96"/>
      <c r="AC478" s="96"/>
      <c r="AD478" s="78">
        <f>+N478/12</f>
        <v>1926666.6666666667</v>
      </c>
      <c r="AE478" s="97">
        <f>+AD478/N478*100</f>
        <v>8.3333333333333339</v>
      </c>
      <c r="AF478" s="98">
        <f t="shared" si="108"/>
        <v>83.333333333333343</v>
      </c>
      <c r="AG478" s="96"/>
      <c r="AH478" s="96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80"/>
    </row>
    <row r="479" spans="1:59" ht="19.5" customHeight="1" x14ac:dyDescent="0.25">
      <c r="A479" s="80"/>
      <c r="B479" s="118"/>
      <c r="C479" s="152"/>
      <c r="D479" s="153"/>
      <c r="E479" s="154"/>
      <c r="F479" s="154"/>
      <c r="G479" s="155"/>
      <c r="H479" s="155"/>
      <c r="I479" s="155"/>
      <c r="J479" s="120"/>
      <c r="K479" s="162" t="s">
        <v>51</v>
      </c>
      <c r="L479" s="157"/>
      <c r="M479" s="158"/>
      <c r="N479" s="167">
        <v>2598000</v>
      </c>
      <c r="O479" s="130"/>
      <c r="P479" s="130"/>
      <c r="Q479" s="163">
        <f t="shared" si="86"/>
        <v>83.333333333333314</v>
      </c>
      <c r="R479" s="163">
        <f t="shared" si="87"/>
        <v>83.333333333333314</v>
      </c>
      <c r="S479" s="178">
        <v>0</v>
      </c>
      <c r="T479" s="179">
        <f t="shared" si="109"/>
        <v>0</v>
      </c>
      <c r="U479" s="163">
        <f t="shared" si="110"/>
        <v>0</v>
      </c>
      <c r="V479" s="168">
        <f t="shared" ref="V479" si="111">+N479-S479</f>
        <v>2598000</v>
      </c>
      <c r="W479" s="306"/>
      <c r="X479" s="134"/>
      <c r="Y479" s="166"/>
      <c r="Z479" s="310"/>
      <c r="AA479" s="96"/>
      <c r="AB479" s="96"/>
      <c r="AC479" s="96"/>
      <c r="AD479" s="78">
        <f>+N479/12</f>
        <v>216500</v>
      </c>
      <c r="AE479" s="97">
        <f>+AD479/N479*100</f>
        <v>8.3333333333333321</v>
      </c>
      <c r="AF479" s="98">
        <f t="shared" si="108"/>
        <v>83.333333333333314</v>
      </c>
      <c r="AG479" s="96"/>
      <c r="AH479" s="96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80"/>
    </row>
    <row r="480" spans="1:59" ht="19.5" customHeight="1" x14ac:dyDescent="0.25">
      <c r="A480" s="80"/>
      <c r="B480" s="118"/>
      <c r="C480" s="152"/>
      <c r="D480" s="153"/>
      <c r="E480" s="154"/>
      <c r="F480" s="154"/>
      <c r="G480" s="155"/>
      <c r="H480" s="155"/>
      <c r="I480" s="121"/>
      <c r="J480" s="120"/>
      <c r="K480" s="162" t="s">
        <v>53</v>
      </c>
      <c r="L480" s="157"/>
      <c r="M480" s="158"/>
      <c r="N480" s="138">
        <v>3586000</v>
      </c>
      <c r="O480" s="130"/>
      <c r="P480" s="130"/>
      <c r="Q480" s="163">
        <f t="shared" si="86"/>
        <v>83.333333333333314</v>
      </c>
      <c r="R480" s="163">
        <f t="shared" si="87"/>
        <v>83.333333333333314</v>
      </c>
      <c r="S480" s="141">
        <v>0</v>
      </c>
      <c r="T480" s="179">
        <f t="shared" si="109"/>
        <v>0</v>
      </c>
      <c r="U480" s="163">
        <f t="shared" si="110"/>
        <v>0</v>
      </c>
      <c r="V480" s="168">
        <f>+N480-S480</f>
        <v>3586000</v>
      </c>
      <c r="W480" s="306"/>
      <c r="X480" s="134"/>
      <c r="Y480" s="166"/>
      <c r="Z480" s="310"/>
      <c r="AA480" s="96"/>
      <c r="AB480" s="96"/>
      <c r="AC480" s="96"/>
      <c r="AD480" s="78">
        <f>+N480/12</f>
        <v>298833.33333333331</v>
      </c>
      <c r="AE480" s="97">
        <f>+AD480/N480*100</f>
        <v>8.3333333333333321</v>
      </c>
      <c r="AF480" s="98">
        <f t="shared" si="108"/>
        <v>83.333333333333314</v>
      </c>
      <c r="AG480" s="96"/>
      <c r="AH480" s="96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80"/>
    </row>
    <row r="481" spans="1:59" ht="19.5" customHeight="1" x14ac:dyDescent="0.25">
      <c r="A481" s="80"/>
      <c r="B481" s="118"/>
      <c r="C481" s="152"/>
      <c r="D481" s="153"/>
      <c r="E481" s="154"/>
      <c r="F481" s="154"/>
      <c r="G481" s="155"/>
      <c r="H481" s="155"/>
      <c r="I481" s="155"/>
      <c r="J481" s="120"/>
      <c r="K481" s="162" t="s">
        <v>54</v>
      </c>
      <c r="L481" s="157"/>
      <c r="M481" s="158"/>
      <c r="N481" s="167">
        <v>616000</v>
      </c>
      <c r="O481" s="130"/>
      <c r="P481" s="130"/>
      <c r="Q481" s="163">
        <f t="shared" si="86"/>
        <v>83.333333333333343</v>
      </c>
      <c r="R481" s="163">
        <f t="shared" si="87"/>
        <v>83.333333333333343</v>
      </c>
      <c r="S481" s="141">
        <v>0</v>
      </c>
      <c r="T481" s="179">
        <f t="shared" si="109"/>
        <v>0</v>
      </c>
      <c r="U481" s="163">
        <f t="shared" si="110"/>
        <v>0</v>
      </c>
      <c r="V481" s="168">
        <f>+N481-S481</f>
        <v>616000</v>
      </c>
      <c r="W481" s="306"/>
      <c r="X481" s="134"/>
      <c r="Y481" s="166"/>
      <c r="Z481" s="310"/>
      <c r="AA481" s="96"/>
      <c r="AB481" s="96"/>
      <c r="AC481" s="96"/>
      <c r="AD481" s="78">
        <f>+N481/12</f>
        <v>51333.333333333336</v>
      </c>
      <c r="AE481" s="97">
        <f>+AD481/N481*100</f>
        <v>8.3333333333333339</v>
      </c>
      <c r="AF481" s="98">
        <f t="shared" si="108"/>
        <v>83.333333333333343</v>
      </c>
      <c r="AG481" s="96"/>
      <c r="AH481" s="96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80"/>
    </row>
    <row r="482" spans="1:59" ht="19.5" customHeight="1" x14ac:dyDescent="0.25">
      <c r="A482" s="80"/>
      <c r="B482" s="118"/>
      <c r="C482" s="152"/>
      <c r="D482" s="153"/>
      <c r="E482" s="154"/>
      <c r="F482" s="154"/>
      <c r="G482" s="155"/>
      <c r="H482" s="155"/>
      <c r="I482" s="155"/>
      <c r="J482" s="120"/>
      <c r="K482" s="162" t="s">
        <v>199</v>
      </c>
      <c r="L482" s="157"/>
      <c r="M482" s="158"/>
      <c r="N482" s="167">
        <v>12000000</v>
      </c>
      <c r="O482" s="130"/>
      <c r="P482" s="130"/>
      <c r="Q482" s="163">
        <f t="shared" ref="Q482:Q512" si="112">AF482</f>
        <v>83.333333333333314</v>
      </c>
      <c r="R482" s="163">
        <f t="shared" ref="R482:R512" si="113">AF482</f>
        <v>83.333333333333314</v>
      </c>
      <c r="S482" s="141">
        <v>0</v>
      </c>
      <c r="T482" s="179">
        <f t="shared" si="109"/>
        <v>0</v>
      </c>
      <c r="U482" s="163">
        <f t="shared" si="110"/>
        <v>0</v>
      </c>
      <c r="V482" s="168">
        <f>+N482-S482</f>
        <v>12000000</v>
      </c>
      <c r="W482" s="306"/>
      <c r="X482" s="134"/>
      <c r="Y482" s="166"/>
      <c r="Z482" s="310"/>
      <c r="AA482" s="96"/>
      <c r="AB482" s="96"/>
      <c r="AC482" s="96"/>
      <c r="AD482" s="78">
        <f t="shared" ref="AD482:AD512" si="114">+N482/12</f>
        <v>1000000</v>
      </c>
      <c r="AE482" s="97">
        <f>+AD482/N482*100</f>
        <v>8.3333333333333321</v>
      </c>
      <c r="AF482" s="98">
        <f t="shared" si="108"/>
        <v>83.333333333333314</v>
      </c>
      <c r="AG482" s="96"/>
      <c r="AH482" s="96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80"/>
    </row>
    <row r="483" spans="1:59" ht="19.5" customHeight="1" x14ac:dyDescent="0.25">
      <c r="A483" s="80"/>
      <c r="B483" s="118"/>
      <c r="C483" s="152"/>
      <c r="D483" s="153"/>
      <c r="E483" s="154"/>
      <c r="F483" s="154"/>
      <c r="G483" s="155"/>
      <c r="H483" s="155"/>
      <c r="I483" s="155"/>
      <c r="J483" s="120"/>
      <c r="K483" s="162" t="s">
        <v>57</v>
      </c>
      <c r="L483" s="157"/>
      <c r="M483" s="158"/>
      <c r="N483" s="167">
        <v>4320000</v>
      </c>
      <c r="O483" s="130"/>
      <c r="P483" s="130"/>
      <c r="Q483" s="163">
        <f t="shared" si="112"/>
        <v>83.333333333333314</v>
      </c>
      <c r="R483" s="163">
        <f t="shared" si="113"/>
        <v>83.333333333333314</v>
      </c>
      <c r="S483" s="178">
        <v>0</v>
      </c>
      <c r="T483" s="179">
        <f t="shared" si="109"/>
        <v>0</v>
      </c>
      <c r="U483" s="163">
        <f t="shared" si="110"/>
        <v>0</v>
      </c>
      <c r="V483" s="168">
        <f t="shared" ref="V483" si="115">+N483-S483</f>
        <v>4320000</v>
      </c>
      <c r="W483" s="306"/>
      <c r="X483" s="134"/>
      <c r="Y483" s="166"/>
      <c r="Z483" s="310"/>
      <c r="AA483" s="96"/>
      <c r="AB483" s="96"/>
      <c r="AC483" s="96"/>
      <c r="AD483" s="78">
        <f t="shared" si="114"/>
        <v>360000</v>
      </c>
      <c r="AE483" s="97">
        <f>+AD483/N483*100</f>
        <v>8.3333333333333321</v>
      </c>
      <c r="AF483" s="98">
        <f t="shared" si="108"/>
        <v>83.333333333333314</v>
      </c>
      <c r="AG483" s="96"/>
      <c r="AH483" s="96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</row>
    <row r="484" spans="1:59" ht="19.5" customHeight="1" x14ac:dyDescent="0.25">
      <c r="A484" s="80"/>
      <c r="B484" s="118"/>
      <c r="C484" s="152"/>
      <c r="D484" s="153"/>
      <c r="E484" s="154"/>
      <c r="F484" s="154"/>
      <c r="G484" s="155"/>
      <c r="H484" s="155"/>
      <c r="I484" s="162" t="s">
        <v>124</v>
      </c>
      <c r="J484" s="157"/>
      <c r="K484" s="157"/>
      <c r="L484" s="157"/>
      <c r="M484" s="158"/>
      <c r="N484" s="138">
        <f>N485</f>
        <v>14400000</v>
      </c>
      <c r="O484" s="130"/>
      <c r="P484" s="130"/>
      <c r="Q484" s="163">
        <f t="shared" si="112"/>
        <v>83.333333333333314</v>
      </c>
      <c r="R484" s="163">
        <f t="shared" si="113"/>
        <v>83.333333333333314</v>
      </c>
      <c r="S484" s="138">
        <f>S485</f>
        <v>0</v>
      </c>
      <c r="T484" s="179">
        <f t="shared" si="109"/>
        <v>0</v>
      </c>
      <c r="U484" s="163">
        <f t="shared" si="110"/>
        <v>0</v>
      </c>
      <c r="V484" s="138">
        <f>V485</f>
        <v>14400000</v>
      </c>
      <c r="W484" s="306"/>
      <c r="X484" s="134"/>
      <c r="Y484" s="166"/>
      <c r="Z484" s="310"/>
      <c r="AA484" s="96"/>
      <c r="AB484" s="96"/>
      <c r="AC484" s="96"/>
      <c r="AD484" s="78">
        <f t="shared" si="114"/>
        <v>1200000</v>
      </c>
      <c r="AE484" s="97">
        <f>+AD484/N484*100</f>
        <v>8.3333333333333321</v>
      </c>
      <c r="AF484" s="98">
        <f t="shared" si="108"/>
        <v>83.333333333333314</v>
      </c>
      <c r="AG484" s="96"/>
      <c r="AH484" s="96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</row>
    <row r="485" spans="1:59" ht="19.5" customHeight="1" x14ac:dyDescent="0.25">
      <c r="A485" s="80"/>
      <c r="B485" s="118"/>
      <c r="C485" s="152"/>
      <c r="D485" s="153"/>
      <c r="E485" s="154"/>
      <c r="F485" s="154"/>
      <c r="G485" s="155"/>
      <c r="H485" s="155"/>
      <c r="I485" s="121"/>
      <c r="J485" s="162" t="s">
        <v>125</v>
      </c>
      <c r="K485" s="157"/>
      <c r="L485" s="157"/>
      <c r="M485" s="158"/>
      <c r="N485" s="138">
        <f>SUM(N486)</f>
        <v>14400000</v>
      </c>
      <c r="O485" s="130"/>
      <c r="P485" s="130"/>
      <c r="Q485" s="163">
        <f t="shared" si="112"/>
        <v>83.333333333333314</v>
      </c>
      <c r="R485" s="163">
        <f t="shared" si="113"/>
        <v>83.333333333333314</v>
      </c>
      <c r="S485" s="138">
        <f>SUM(S486)</f>
        <v>0</v>
      </c>
      <c r="T485" s="179">
        <f t="shared" si="109"/>
        <v>0</v>
      </c>
      <c r="U485" s="163">
        <f t="shared" si="110"/>
        <v>0</v>
      </c>
      <c r="V485" s="138">
        <f>SUM(V486)</f>
        <v>14400000</v>
      </c>
      <c r="W485" s="306"/>
      <c r="X485" s="134"/>
      <c r="Y485" s="173"/>
      <c r="Z485" s="305"/>
      <c r="AA485" s="96"/>
      <c r="AB485" s="96"/>
      <c r="AC485" s="96"/>
      <c r="AD485" s="78">
        <f t="shared" si="114"/>
        <v>1200000</v>
      </c>
      <c r="AE485" s="97">
        <f>+AD485/N485*100</f>
        <v>8.3333333333333321</v>
      </c>
      <c r="AF485" s="98">
        <f t="shared" si="108"/>
        <v>83.333333333333314</v>
      </c>
      <c r="AG485" s="96"/>
      <c r="AH485" s="96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</row>
    <row r="486" spans="1:59" ht="31.5" customHeight="1" x14ac:dyDescent="0.25">
      <c r="A486" s="80"/>
      <c r="B486" s="118"/>
      <c r="C486" s="152"/>
      <c r="D486" s="153"/>
      <c r="E486" s="154"/>
      <c r="F486" s="154"/>
      <c r="G486" s="155"/>
      <c r="H486" s="155"/>
      <c r="I486" s="155"/>
      <c r="J486" s="120"/>
      <c r="K486" s="162" t="s">
        <v>200</v>
      </c>
      <c r="L486" s="157"/>
      <c r="M486" s="158"/>
      <c r="N486" s="167">
        <v>14400000</v>
      </c>
      <c r="O486" s="130"/>
      <c r="P486" s="130"/>
      <c r="Q486" s="163">
        <f t="shared" si="112"/>
        <v>83.333333333333314</v>
      </c>
      <c r="R486" s="163">
        <f t="shared" si="113"/>
        <v>83.333333333333314</v>
      </c>
      <c r="S486" s="178">
        <v>0</v>
      </c>
      <c r="T486" s="179">
        <f t="shared" si="109"/>
        <v>0</v>
      </c>
      <c r="U486" s="163">
        <f t="shared" si="110"/>
        <v>0</v>
      </c>
      <c r="V486" s="168">
        <f t="shared" ref="V486" si="116">+N486-S486</f>
        <v>14400000</v>
      </c>
      <c r="W486" s="306"/>
      <c r="X486" s="134"/>
      <c r="Y486" s="173"/>
      <c r="Z486" s="305"/>
      <c r="AA486" s="96"/>
      <c r="AB486" s="96"/>
      <c r="AC486" s="96"/>
      <c r="AD486" s="78">
        <f t="shared" si="114"/>
        <v>1200000</v>
      </c>
      <c r="AE486" s="97">
        <f>+AD486/N486*100</f>
        <v>8.3333333333333321</v>
      </c>
      <c r="AF486" s="98">
        <f t="shared" si="108"/>
        <v>83.333333333333314</v>
      </c>
      <c r="AG486" s="96"/>
      <c r="AH486" s="96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</row>
    <row r="487" spans="1:59" ht="19.5" customHeight="1" x14ac:dyDescent="0.25">
      <c r="A487" s="1"/>
      <c r="B487" s="174"/>
      <c r="C487" s="175"/>
      <c r="D487" s="176"/>
      <c r="E487" s="177"/>
      <c r="F487" s="177"/>
      <c r="G487" s="177"/>
      <c r="H487" s="182"/>
      <c r="I487" s="162" t="s">
        <v>68</v>
      </c>
      <c r="J487" s="199"/>
      <c r="K487" s="199"/>
      <c r="L487" s="199"/>
      <c r="M487" s="199"/>
      <c r="N487" s="138">
        <f>SUM(N488)</f>
        <v>202800000</v>
      </c>
      <c r="O487" s="139"/>
      <c r="P487" s="139"/>
      <c r="Q487" s="163">
        <f t="shared" si="112"/>
        <v>83.333333333333314</v>
      </c>
      <c r="R487" s="163">
        <f t="shared" si="113"/>
        <v>83.333333333333314</v>
      </c>
      <c r="S487" s="138">
        <f>SUM(S488)</f>
        <v>0</v>
      </c>
      <c r="T487" s="179">
        <f t="shared" si="109"/>
        <v>0</v>
      </c>
      <c r="U487" s="163">
        <f t="shared" si="110"/>
        <v>0</v>
      </c>
      <c r="V487" s="138">
        <f>SUM(V488)</f>
        <v>202800000</v>
      </c>
      <c r="W487" s="307"/>
      <c r="X487" s="181"/>
      <c r="Y487" s="166" t="s">
        <v>226</v>
      </c>
      <c r="Z487" s="170" t="s">
        <v>80</v>
      </c>
      <c r="AA487" s="6"/>
      <c r="AB487" s="6"/>
      <c r="AC487" s="6"/>
      <c r="AD487" s="78">
        <f t="shared" si="114"/>
        <v>16900000</v>
      </c>
      <c r="AE487" s="97">
        <f>+AD487/N487*100</f>
        <v>8.3333333333333321</v>
      </c>
      <c r="AF487" s="98">
        <f t="shared" si="108"/>
        <v>83.333333333333314</v>
      </c>
      <c r="AG487" s="6"/>
      <c r="AH487" s="6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</row>
    <row r="488" spans="1:59" ht="19.5" customHeight="1" x14ac:dyDescent="0.25">
      <c r="A488" s="1"/>
      <c r="B488" s="174"/>
      <c r="C488" s="175"/>
      <c r="D488" s="176"/>
      <c r="E488" s="177"/>
      <c r="F488" s="177"/>
      <c r="G488" s="177"/>
      <c r="H488" s="182"/>
      <c r="I488" s="198"/>
      <c r="J488" s="162" t="s">
        <v>69</v>
      </c>
      <c r="K488" s="157"/>
      <c r="L488" s="157"/>
      <c r="M488" s="157"/>
      <c r="N488" s="138">
        <f>SUM(N489)</f>
        <v>202800000</v>
      </c>
      <c r="O488" s="139"/>
      <c r="P488" s="139"/>
      <c r="Q488" s="163">
        <f t="shared" si="112"/>
        <v>83.333333333333314</v>
      </c>
      <c r="R488" s="163">
        <f t="shared" si="113"/>
        <v>83.333333333333314</v>
      </c>
      <c r="S488" s="138">
        <f>SUM(S489)</f>
        <v>0</v>
      </c>
      <c r="T488" s="179">
        <f t="shared" si="109"/>
        <v>0</v>
      </c>
      <c r="U488" s="163">
        <f t="shared" si="110"/>
        <v>0</v>
      </c>
      <c r="V488" s="138">
        <f>SUM(V489:X489)</f>
        <v>202800000</v>
      </c>
      <c r="W488" s="307"/>
      <c r="X488" s="181"/>
      <c r="Y488" s="166"/>
      <c r="Z488" s="170"/>
      <c r="AA488" s="6"/>
      <c r="AB488" s="6"/>
      <c r="AC488" s="6"/>
      <c r="AD488" s="78">
        <f t="shared" si="114"/>
        <v>16900000</v>
      </c>
      <c r="AE488" s="97">
        <f>+AD488/N488*100</f>
        <v>8.3333333333333321</v>
      </c>
      <c r="AF488" s="98">
        <f t="shared" si="108"/>
        <v>83.333333333333314</v>
      </c>
      <c r="AG488" s="6"/>
      <c r="AH488" s="6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</row>
    <row r="489" spans="1:59" ht="19.5" customHeight="1" thickBot="1" x14ac:dyDescent="0.3">
      <c r="A489" s="1"/>
      <c r="B489" s="200"/>
      <c r="C489" s="201"/>
      <c r="D489" s="202"/>
      <c r="E489" s="203"/>
      <c r="F489" s="203"/>
      <c r="G489" s="203"/>
      <c r="H489" s="244"/>
      <c r="I489" s="204"/>
      <c r="J489" s="205"/>
      <c r="K489" s="206" t="s">
        <v>70</v>
      </c>
      <c r="L489" s="207"/>
      <c r="M489" s="207"/>
      <c r="N489" s="209">
        <v>202800000</v>
      </c>
      <c r="O489" s="210"/>
      <c r="P489" s="210"/>
      <c r="Q489" s="163">
        <f t="shared" si="112"/>
        <v>83.333333333333314</v>
      </c>
      <c r="R489" s="163">
        <f t="shared" si="113"/>
        <v>83.333333333333314</v>
      </c>
      <c r="S489" s="138">
        <v>0</v>
      </c>
      <c r="T489" s="179">
        <f t="shared" si="109"/>
        <v>0</v>
      </c>
      <c r="U489" s="163">
        <f t="shared" si="110"/>
        <v>0</v>
      </c>
      <c r="V489" s="168">
        <f t="shared" ref="V489:V495" si="117">+N489-S489</f>
        <v>202800000</v>
      </c>
      <c r="W489" s="308"/>
      <c r="X489" s="217"/>
      <c r="Y489" s="187"/>
      <c r="Z489" s="183"/>
      <c r="AA489" s="6"/>
      <c r="AB489" s="6"/>
      <c r="AC489" s="6"/>
      <c r="AD489" s="78">
        <f t="shared" si="114"/>
        <v>16900000</v>
      </c>
      <c r="AE489" s="97">
        <f>+AD489/N489*100</f>
        <v>8.3333333333333321</v>
      </c>
      <c r="AF489" s="98">
        <f t="shared" si="108"/>
        <v>83.333333333333314</v>
      </c>
      <c r="AG489" s="6"/>
      <c r="AH489" s="6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</row>
    <row r="490" spans="1:59" ht="21" customHeight="1" x14ac:dyDescent="0.25">
      <c r="A490" s="80"/>
      <c r="B490" s="107" t="s">
        <v>24</v>
      </c>
      <c r="C490" s="108"/>
      <c r="D490" s="109"/>
      <c r="E490" s="109"/>
      <c r="F490" s="110" t="s">
        <v>231</v>
      </c>
      <c r="G490" s="111"/>
      <c r="H490" s="111"/>
      <c r="I490" s="111"/>
      <c r="J490" s="111"/>
      <c r="K490" s="111"/>
      <c r="L490" s="111"/>
      <c r="M490" s="112"/>
      <c r="N490" s="192">
        <f>+N497</f>
        <v>321760000</v>
      </c>
      <c r="O490" s="113"/>
      <c r="P490" s="113"/>
      <c r="Q490" s="114">
        <f t="shared" si="112"/>
        <v>83.333333333333314</v>
      </c>
      <c r="R490" s="115">
        <f t="shared" si="113"/>
        <v>83.333333333333314</v>
      </c>
      <c r="S490" s="192">
        <f>+S497</f>
        <v>7544800</v>
      </c>
      <c r="T490" s="115">
        <f t="shared" si="109"/>
        <v>2.344853306812531</v>
      </c>
      <c r="U490" s="114">
        <f t="shared" si="110"/>
        <v>2.344853306812531</v>
      </c>
      <c r="V490" s="270">
        <f t="shared" si="117"/>
        <v>314215200</v>
      </c>
      <c r="W490" s="271" t="s">
        <v>21</v>
      </c>
      <c r="X490" s="105" t="s">
        <v>232</v>
      </c>
      <c r="Y490" s="116"/>
      <c r="Z490" s="117"/>
      <c r="AA490" s="96"/>
      <c r="AB490" s="96"/>
      <c r="AC490" s="96"/>
      <c r="AD490" s="78">
        <f t="shared" si="114"/>
        <v>26813333.333333332</v>
      </c>
      <c r="AE490" s="97">
        <f>+AD490/N490*100</f>
        <v>8.3333333333333321</v>
      </c>
      <c r="AF490" s="98">
        <f t="shared" si="108"/>
        <v>83.333333333333314</v>
      </c>
      <c r="AG490" s="96"/>
      <c r="AH490" s="96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</row>
    <row r="491" spans="1:59" ht="21.6" hidden="1" customHeight="1" x14ac:dyDescent="0.25">
      <c r="A491" s="80"/>
      <c r="B491" s="118"/>
      <c r="C491" s="119"/>
      <c r="D491" s="120"/>
      <c r="E491" s="121"/>
      <c r="F491" s="121"/>
      <c r="G491" s="121"/>
      <c r="H491" s="121"/>
      <c r="I491" s="121"/>
      <c r="J491" s="121"/>
      <c r="K491" s="121"/>
      <c r="L491" s="121"/>
      <c r="M491" s="121" t="s">
        <v>27</v>
      </c>
      <c r="N491" s="122"/>
      <c r="O491" s="123"/>
      <c r="P491" s="123"/>
      <c r="Q491" s="124" t="e">
        <f t="shared" si="112"/>
        <v>#DIV/0!</v>
      </c>
      <c r="R491" s="124" t="e">
        <f t="shared" si="113"/>
        <v>#DIV/0!</v>
      </c>
      <c r="S491" s="122"/>
      <c r="T491" s="124" t="e">
        <f t="shared" si="109"/>
        <v>#DIV/0!</v>
      </c>
      <c r="U491" s="124"/>
      <c r="V491" s="272">
        <f t="shared" si="117"/>
        <v>0</v>
      </c>
      <c r="W491" s="314"/>
      <c r="X491" s="127"/>
      <c r="Y491" s="128"/>
      <c r="Z491" s="129"/>
      <c r="AA491" s="96"/>
      <c r="AB491" s="96"/>
      <c r="AC491" s="96"/>
      <c r="AD491" s="78">
        <f t="shared" si="114"/>
        <v>0</v>
      </c>
      <c r="AE491" s="97" t="e">
        <f>+AD491/N491*100</f>
        <v>#DIV/0!</v>
      </c>
      <c r="AF491" s="98" t="e">
        <f t="shared" si="108"/>
        <v>#DIV/0!</v>
      </c>
      <c r="AG491" s="96"/>
      <c r="AH491" s="96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</row>
    <row r="492" spans="1:59" ht="21.6" hidden="1" customHeight="1" thickBot="1" x14ac:dyDescent="0.25">
      <c r="A492" s="80"/>
      <c r="B492" s="118">
        <v>1</v>
      </c>
      <c r="C492" s="119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 t="s">
        <v>28</v>
      </c>
      <c r="N492" s="122"/>
      <c r="O492" s="130"/>
      <c r="P492" s="130"/>
      <c r="Q492" s="131" t="e">
        <f t="shared" si="112"/>
        <v>#DIV/0!</v>
      </c>
      <c r="R492" s="131" t="e">
        <f t="shared" si="113"/>
        <v>#DIV/0!</v>
      </c>
      <c r="S492" s="122"/>
      <c r="T492" s="124" t="e">
        <f t="shared" si="109"/>
        <v>#DIV/0!</v>
      </c>
      <c r="U492" s="131"/>
      <c r="V492" s="272">
        <f t="shared" si="117"/>
        <v>0</v>
      </c>
      <c r="W492" s="306"/>
      <c r="X492" s="134"/>
      <c r="Y492" s="135"/>
      <c r="Z492" s="129"/>
      <c r="AA492" s="96"/>
      <c r="AB492" s="96"/>
      <c r="AC492" s="96"/>
      <c r="AD492" s="78">
        <f t="shared" si="114"/>
        <v>0</v>
      </c>
      <c r="AE492" s="97" t="e">
        <f>+AD492/N492*100</f>
        <v>#DIV/0!</v>
      </c>
      <c r="AF492" s="98" t="e">
        <f t="shared" si="108"/>
        <v>#DIV/0!</v>
      </c>
      <c r="AG492" s="96"/>
      <c r="AH492" s="96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</row>
    <row r="493" spans="1:59" ht="21.6" hidden="1" customHeight="1" thickBot="1" x14ac:dyDescent="0.25">
      <c r="A493" s="1"/>
      <c r="B493" s="136"/>
      <c r="C493" s="137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 t="s">
        <v>30</v>
      </c>
      <c r="N493" s="138"/>
      <c r="O493" s="139"/>
      <c r="P493" s="139"/>
      <c r="Q493" s="140" t="e">
        <f t="shared" si="112"/>
        <v>#DIV/0!</v>
      </c>
      <c r="R493" s="140" t="e">
        <f t="shared" si="113"/>
        <v>#DIV/0!</v>
      </c>
      <c r="S493" s="138"/>
      <c r="T493" s="124" t="e">
        <f t="shared" si="109"/>
        <v>#DIV/0!</v>
      </c>
      <c r="U493" s="163"/>
      <c r="V493" s="272">
        <f t="shared" si="117"/>
        <v>0</v>
      </c>
      <c r="W493" s="315" t="s">
        <v>31</v>
      </c>
      <c r="X493" s="143"/>
      <c r="Y493" s="144"/>
      <c r="Z493" s="145"/>
      <c r="AA493" s="6"/>
      <c r="AB493" s="6"/>
      <c r="AC493" s="6"/>
      <c r="AD493" s="78">
        <f t="shared" si="114"/>
        <v>0</v>
      </c>
      <c r="AE493" s="97" t="e">
        <f>+AD493/N493*100</f>
        <v>#DIV/0!</v>
      </c>
      <c r="AF493" s="98" t="e">
        <f t="shared" si="108"/>
        <v>#DIV/0!</v>
      </c>
      <c r="AG493" s="6"/>
      <c r="AH493" s="6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</row>
    <row r="494" spans="1:59" ht="21.6" hidden="1" customHeight="1" thickBot="1" x14ac:dyDescent="0.25">
      <c r="A494" s="1"/>
      <c r="B494" s="136"/>
      <c r="C494" s="137"/>
      <c r="D494" s="120"/>
      <c r="E494" s="121"/>
      <c r="F494" s="121"/>
      <c r="G494" s="121"/>
      <c r="H494" s="121"/>
      <c r="I494" s="121"/>
      <c r="J494" s="121"/>
      <c r="K494" s="121"/>
      <c r="L494" s="121"/>
      <c r="M494" s="121" t="s">
        <v>33</v>
      </c>
      <c r="N494" s="138"/>
      <c r="O494" s="139"/>
      <c r="P494" s="139"/>
      <c r="Q494" s="140" t="e">
        <f t="shared" si="112"/>
        <v>#DIV/0!</v>
      </c>
      <c r="R494" s="140" t="e">
        <f t="shared" si="113"/>
        <v>#DIV/0!</v>
      </c>
      <c r="S494" s="138"/>
      <c r="T494" s="124" t="e">
        <f t="shared" si="109"/>
        <v>#DIV/0!</v>
      </c>
      <c r="U494" s="163"/>
      <c r="V494" s="272">
        <f t="shared" si="117"/>
        <v>0</v>
      </c>
      <c r="W494" s="315" t="s">
        <v>31</v>
      </c>
      <c r="X494" s="143"/>
      <c r="Y494" s="144"/>
      <c r="Z494" s="145"/>
      <c r="AA494" s="6"/>
      <c r="AB494" s="6"/>
      <c r="AC494" s="6"/>
      <c r="AD494" s="78">
        <f t="shared" si="114"/>
        <v>0</v>
      </c>
      <c r="AE494" s="97" t="e">
        <f>+AD494/N494*100</f>
        <v>#DIV/0!</v>
      </c>
      <c r="AF494" s="98" t="e">
        <f t="shared" si="108"/>
        <v>#DIV/0!</v>
      </c>
      <c r="AG494" s="6"/>
      <c r="AH494" s="6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</row>
    <row r="495" spans="1:59" ht="21.6" hidden="1" customHeight="1" thickBot="1" x14ac:dyDescent="0.25">
      <c r="A495" s="1"/>
      <c r="B495" s="136"/>
      <c r="C495" s="146"/>
      <c r="D495" s="120"/>
      <c r="E495" s="121"/>
      <c r="F495" s="121"/>
      <c r="G495" s="121"/>
      <c r="H495" s="121"/>
      <c r="I495" s="121"/>
      <c r="J495" s="121"/>
      <c r="K495" s="121"/>
      <c r="L495" s="121"/>
      <c r="M495" s="121" t="s">
        <v>34</v>
      </c>
      <c r="N495" s="138"/>
      <c r="O495" s="139"/>
      <c r="P495" s="139"/>
      <c r="Q495" s="140" t="e">
        <f t="shared" si="112"/>
        <v>#DIV/0!</v>
      </c>
      <c r="R495" s="140" t="e">
        <f t="shared" si="113"/>
        <v>#DIV/0!</v>
      </c>
      <c r="S495" s="138"/>
      <c r="T495" s="124" t="e">
        <f t="shared" si="109"/>
        <v>#DIV/0!</v>
      </c>
      <c r="U495" s="163"/>
      <c r="V495" s="272">
        <f t="shared" si="117"/>
        <v>0</v>
      </c>
      <c r="W495" s="315" t="s">
        <v>31</v>
      </c>
      <c r="X495" s="143"/>
      <c r="Y495" s="144"/>
      <c r="Z495" s="145"/>
      <c r="AA495" s="6"/>
      <c r="AB495" s="6"/>
      <c r="AC495" s="6"/>
      <c r="AD495" s="78">
        <f t="shared" si="114"/>
        <v>0</v>
      </c>
      <c r="AE495" s="97" t="e">
        <f>+AD495/N495*100</f>
        <v>#DIV/0!</v>
      </c>
      <c r="AF495" s="98" t="e">
        <f t="shared" si="108"/>
        <v>#DIV/0!</v>
      </c>
      <c r="AG495" s="6"/>
      <c r="AH495" s="6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</row>
    <row r="496" spans="1:59" ht="3" customHeight="1" thickBot="1" x14ac:dyDescent="0.3">
      <c r="A496" s="1"/>
      <c r="B496" s="136"/>
      <c r="C496" s="146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38"/>
      <c r="O496" s="139"/>
      <c r="P496" s="139"/>
      <c r="Q496" s="140"/>
      <c r="R496" s="140"/>
      <c r="S496" s="138"/>
      <c r="T496" s="124"/>
      <c r="U496" s="163"/>
      <c r="V496" s="272"/>
      <c r="W496" s="315"/>
      <c r="X496" s="147"/>
      <c r="Y496" s="144"/>
      <c r="Z496" s="145"/>
      <c r="AA496" s="6"/>
      <c r="AB496" s="6"/>
      <c r="AC496" s="6"/>
      <c r="AD496" s="78">
        <f t="shared" si="114"/>
        <v>0</v>
      </c>
      <c r="AE496" s="97" t="e">
        <f>+AD496/N496*100</f>
        <v>#DIV/0!</v>
      </c>
      <c r="AF496" s="98" t="e">
        <f t="shared" si="108"/>
        <v>#DIV/0!</v>
      </c>
      <c r="AG496" s="6"/>
      <c r="AH496" s="6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</row>
    <row r="497" spans="1:59" ht="19.5" customHeight="1" thickBot="1" x14ac:dyDescent="0.3">
      <c r="A497" s="80"/>
      <c r="B497" s="99">
        <v>2</v>
      </c>
      <c r="C497" s="148"/>
      <c r="D497" s="149"/>
      <c r="E497" s="101"/>
      <c r="F497" s="101"/>
      <c r="G497" s="102" t="s">
        <v>37</v>
      </c>
      <c r="H497" s="84"/>
      <c r="I497" s="84"/>
      <c r="J497" s="84"/>
      <c r="K497" s="84"/>
      <c r="L497" s="84"/>
      <c r="M497" s="85"/>
      <c r="N497" s="86">
        <f>+N498</f>
        <v>321760000</v>
      </c>
      <c r="O497" s="87"/>
      <c r="P497" s="87"/>
      <c r="Q497" s="90">
        <f t="shared" si="112"/>
        <v>83.333333333333314</v>
      </c>
      <c r="R497" s="90">
        <f t="shared" si="113"/>
        <v>83.333333333333314</v>
      </c>
      <c r="S497" s="86">
        <f>+S498</f>
        <v>7544800</v>
      </c>
      <c r="T497" s="88">
        <f t="shared" ref="T497:T509" si="118">+S497/N497*100</f>
        <v>2.344853306812531</v>
      </c>
      <c r="U497" s="90">
        <f t="shared" ref="U497:U512" si="119">+S497/N497*100</f>
        <v>2.344853306812531</v>
      </c>
      <c r="V497" s="91">
        <f>+N497-S497</f>
        <v>314215200</v>
      </c>
      <c r="W497" s="316"/>
      <c r="X497" s="151"/>
      <c r="Y497" s="106"/>
      <c r="Z497" s="95"/>
      <c r="AA497" s="96"/>
      <c r="AB497" s="96"/>
      <c r="AC497" s="96"/>
      <c r="AD497" s="78">
        <f t="shared" si="114"/>
        <v>26813333.333333332</v>
      </c>
      <c r="AE497" s="97">
        <f>+AD497/N497*100</f>
        <v>8.3333333333333321</v>
      </c>
      <c r="AF497" s="98">
        <f t="shared" si="108"/>
        <v>83.333333333333314</v>
      </c>
      <c r="AG497" s="96"/>
      <c r="AH497" s="96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</row>
    <row r="498" spans="1:59" ht="19.5" customHeight="1" x14ac:dyDescent="0.25">
      <c r="A498" s="80"/>
      <c r="B498" s="118"/>
      <c r="C498" s="152"/>
      <c r="D498" s="153"/>
      <c r="E498" s="154"/>
      <c r="F498" s="154"/>
      <c r="G498" s="155"/>
      <c r="H498" s="156" t="s">
        <v>46</v>
      </c>
      <c r="I498" s="157"/>
      <c r="J498" s="157"/>
      <c r="K498" s="157"/>
      <c r="L498" s="157"/>
      <c r="M498" s="158"/>
      <c r="N498" s="122">
        <f>+N499+N507+N510</f>
        <v>321760000</v>
      </c>
      <c r="O498" s="130"/>
      <c r="P498" s="130"/>
      <c r="Q498" s="131">
        <f t="shared" si="112"/>
        <v>83.333333333333314</v>
      </c>
      <c r="R498" s="131">
        <f t="shared" si="113"/>
        <v>83.333333333333314</v>
      </c>
      <c r="S498" s="122">
        <f>+S499+S507+S510</f>
        <v>7544800</v>
      </c>
      <c r="T498" s="184">
        <f t="shared" si="118"/>
        <v>2.344853306812531</v>
      </c>
      <c r="U498" s="131">
        <f t="shared" si="119"/>
        <v>2.344853306812531</v>
      </c>
      <c r="V498" s="122">
        <f>+V499</f>
        <v>5928000</v>
      </c>
      <c r="W498" s="306"/>
      <c r="X498" s="134"/>
      <c r="Y498" s="321"/>
      <c r="Z498" s="317"/>
      <c r="AA498" s="96"/>
      <c r="AB498" s="96"/>
      <c r="AC498" s="96"/>
      <c r="AD498" s="78">
        <f t="shared" si="114"/>
        <v>26813333.333333332</v>
      </c>
      <c r="AE498" s="97">
        <f>+AD498/N498*100</f>
        <v>8.3333333333333321</v>
      </c>
      <c r="AF498" s="98">
        <f t="shared" si="108"/>
        <v>83.333333333333314</v>
      </c>
      <c r="AG498" s="96"/>
      <c r="AH498" s="96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</row>
    <row r="499" spans="1:59" ht="19.5" customHeight="1" x14ac:dyDescent="0.25">
      <c r="A499" s="80"/>
      <c r="B499" s="118"/>
      <c r="C499" s="152"/>
      <c r="D499" s="153"/>
      <c r="E499" s="154"/>
      <c r="F499" s="154"/>
      <c r="G499" s="155"/>
      <c r="H499" s="155"/>
      <c r="I499" s="162" t="s">
        <v>47</v>
      </c>
      <c r="J499" s="157"/>
      <c r="K499" s="157"/>
      <c r="L499" s="157"/>
      <c r="M499" s="158"/>
      <c r="N499" s="138">
        <f>N500</f>
        <v>26860000</v>
      </c>
      <c r="O499" s="130"/>
      <c r="P499" s="130"/>
      <c r="Q499" s="163">
        <f t="shared" si="112"/>
        <v>83.333333333333343</v>
      </c>
      <c r="R499" s="163">
        <f t="shared" si="113"/>
        <v>83.333333333333343</v>
      </c>
      <c r="S499" s="138">
        <f>S500</f>
        <v>0</v>
      </c>
      <c r="T499" s="179">
        <f t="shared" si="118"/>
        <v>0</v>
      </c>
      <c r="U499" s="163">
        <f t="shared" si="119"/>
        <v>0</v>
      </c>
      <c r="V499" s="138">
        <f>V500</f>
        <v>5928000</v>
      </c>
      <c r="W499" s="306"/>
      <c r="X499" s="134"/>
      <c r="Y499" s="173"/>
      <c r="Z499" s="305"/>
      <c r="AA499" s="96"/>
      <c r="AB499" s="96"/>
      <c r="AC499" s="96"/>
      <c r="AD499" s="78">
        <f t="shared" si="114"/>
        <v>2238333.3333333335</v>
      </c>
      <c r="AE499" s="97">
        <f>+AD499/N499*100</f>
        <v>8.3333333333333339</v>
      </c>
      <c r="AF499" s="98">
        <f t="shared" si="108"/>
        <v>83.333333333333343</v>
      </c>
      <c r="AG499" s="96"/>
      <c r="AH499" s="96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</row>
    <row r="500" spans="1:59" ht="19.5" customHeight="1" x14ac:dyDescent="0.25">
      <c r="A500" s="80"/>
      <c r="B500" s="118"/>
      <c r="C500" s="152"/>
      <c r="D500" s="153"/>
      <c r="E500" s="154"/>
      <c r="F500" s="154"/>
      <c r="G500" s="155"/>
      <c r="H500" s="155"/>
      <c r="I500" s="121"/>
      <c r="J500" s="162" t="s">
        <v>48</v>
      </c>
      <c r="K500" s="157"/>
      <c r="L500" s="157"/>
      <c r="M500" s="158"/>
      <c r="N500" s="138">
        <f>SUM(N501:P506)</f>
        <v>26860000</v>
      </c>
      <c r="O500" s="130"/>
      <c r="P500" s="130"/>
      <c r="Q500" s="163">
        <f t="shared" si="112"/>
        <v>83.333333333333343</v>
      </c>
      <c r="R500" s="163">
        <f t="shared" si="113"/>
        <v>83.333333333333343</v>
      </c>
      <c r="S500" s="138">
        <f>SUM(S501:U506)</f>
        <v>0</v>
      </c>
      <c r="T500" s="179">
        <f t="shared" si="118"/>
        <v>0</v>
      </c>
      <c r="U500" s="163">
        <f t="shared" si="119"/>
        <v>0</v>
      </c>
      <c r="V500" s="138">
        <f>SUM(V502:V503)</f>
        <v>5928000</v>
      </c>
      <c r="W500" s="306"/>
      <c r="X500" s="134"/>
      <c r="Y500" s="173"/>
      <c r="Z500" s="305"/>
      <c r="AA500" s="96"/>
      <c r="AB500" s="96"/>
      <c r="AC500" s="96"/>
      <c r="AD500" s="78">
        <f t="shared" si="114"/>
        <v>2238333.3333333335</v>
      </c>
      <c r="AE500" s="97">
        <f>+AD500/N500*100</f>
        <v>8.3333333333333339</v>
      </c>
      <c r="AF500" s="98">
        <f t="shared" si="108"/>
        <v>83.333333333333343</v>
      </c>
      <c r="AG500" s="96"/>
      <c r="AH500" s="96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</row>
    <row r="501" spans="1:59" ht="19.5" customHeight="1" x14ac:dyDescent="0.25">
      <c r="A501" s="80"/>
      <c r="B501" s="118"/>
      <c r="C501" s="152"/>
      <c r="D501" s="153"/>
      <c r="E501" s="154"/>
      <c r="F501" s="154"/>
      <c r="G501" s="155"/>
      <c r="H501" s="155"/>
      <c r="I501" s="155"/>
      <c r="J501" s="120"/>
      <c r="K501" s="162" t="s">
        <v>51</v>
      </c>
      <c r="L501" s="157"/>
      <c r="M501" s="158"/>
      <c r="N501" s="167">
        <v>1398000</v>
      </c>
      <c r="O501" s="130"/>
      <c r="P501" s="130"/>
      <c r="Q501" s="163">
        <f t="shared" si="112"/>
        <v>83.333333333333314</v>
      </c>
      <c r="R501" s="163">
        <f t="shared" si="113"/>
        <v>83.333333333333314</v>
      </c>
      <c r="S501" s="178">
        <v>0</v>
      </c>
      <c r="T501" s="179">
        <f t="shared" si="118"/>
        <v>0</v>
      </c>
      <c r="U501" s="163">
        <f t="shared" si="119"/>
        <v>0</v>
      </c>
      <c r="V501" s="168">
        <f t="shared" ref="V501" si="120">+N501-S501</f>
        <v>1398000</v>
      </c>
      <c r="W501" s="306"/>
      <c r="X501" s="134"/>
      <c r="Y501" s="166" t="s">
        <v>198</v>
      </c>
      <c r="Z501" s="310" t="s">
        <v>62</v>
      </c>
      <c r="AA501" s="96"/>
      <c r="AB501" s="96"/>
      <c r="AC501" s="96"/>
      <c r="AD501" s="78">
        <f t="shared" si="114"/>
        <v>116500</v>
      </c>
      <c r="AE501" s="97">
        <f>+AD501/N501*100</f>
        <v>8.3333333333333321</v>
      </c>
      <c r="AF501" s="98">
        <f t="shared" si="108"/>
        <v>83.333333333333314</v>
      </c>
      <c r="AG501" s="96"/>
      <c r="AH501" s="96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  <c r="BG501" s="80"/>
    </row>
    <row r="502" spans="1:59" ht="19.5" customHeight="1" x14ac:dyDescent="0.25">
      <c r="A502" s="80"/>
      <c r="B502" s="118"/>
      <c r="C502" s="152"/>
      <c r="D502" s="153"/>
      <c r="E502" s="154"/>
      <c r="F502" s="154"/>
      <c r="G502" s="155"/>
      <c r="H502" s="155"/>
      <c r="I502" s="121"/>
      <c r="J502" s="120"/>
      <c r="K502" s="162" t="s">
        <v>53</v>
      </c>
      <c r="L502" s="157"/>
      <c r="M502" s="158"/>
      <c r="N502" s="138">
        <v>5764000</v>
      </c>
      <c r="O502" s="130"/>
      <c r="P502" s="130"/>
      <c r="Q502" s="163">
        <f t="shared" si="112"/>
        <v>83.333333333333314</v>
      </c>
      <c r="R502" s="163">
        <f t="shared" si="113"/>
        <v>83.333333333333314</v>
      </c>
      <c r="S502" s="141">
        <v>0</v>
      </c>
      <c r="T502" s="179">
        <f t="shared" si="118"/>
        <v>0</v>
      </c>
      <c r="U502" s="163">
        <f t="shared" si="119"/>
        <v>0</v>
      </c>
      <c r="V502" s="168">
        <f>+N502-S502</f>
        <v>5764000</v>
      </c>
      <c r="W502" s="306"/>
      <c r="X502" s="134"/>
      <c r="Y502" s="166"/>
      <c r="Z502" s="310"/>
      <c r="AA502" s="96"/>
      <c r="AB502" s="96"/>
      <c r="AC502" s="96"/>
      <c r="AD502" s="78">
        <f t="shared" si="114"/>
        <v>480333.33333333331</v>
      </c>
      <c r="AE502" s="97">
        <f>+AD502/N502*100</f>
        <v>8.3333333333333321</v>
      </c>
      <c r="AF502" s="98">
        <f t="shared" si="108"/>
        <v>83.333333333333314</v>
      </c>
      <c r="AG502" s="96"/>
      <c r="AH502" s="96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  <c r="BG502" s="80"/>
    </row>
    <row r="503" spans="1:59" ht="19.5" customHeight="1" x14ac:dyDescent="0.25">
      <c r="A503" s="80"/>
      <c r="B503" s="118"/>
      <c r="C503" s="152"/>
      <c r="D503" s="153"/>
      <c r="E503" s="154"/>
      <c r="F503" s="154"/>
      <c r="G503" s="155"/>
      <c r="H503" s="155"/>
      <c r="I503" s="155"/>
      <c r="J503" s="120"/>
      <c r="K503" s="162" t="s">
        <v>54</v>
      </c>
      <c r="L503" s="157"/>
      <c r="M503" s="158"/>
      <c r="N503" s="167">
        <v>164000</v>
      </c>
      <c r="O503" s="130"/>
      <c r="P503" s="130"/>
      <c r="Q503" s="163">
        <f t="shared" si="112"/>
        <v>83.333333333333314</v>
      </c>
      <c r="R503" s="163">
        <f t="shared" si="113"/>
        <v>83.333333333333314</v>
      </c>
      <c r="S503" s="141">
        <v>0</v>
      </c>
      <c r="T503" s="179">
        <f t="shared" si="118"/>
        <v>0</v>
      </c>
      <c r="U503" s="163">
        <f t="shared" si="119"/>
        <v>0</v>
      </c>
      <c r="V503" s="168">
        <f>+N503-S503</f>
        <v>164000</v>
      </c>
      <c r="W503" s="306"/>
      <c r="X503" s="134"/>
      <c r="Y503" s="166"/>
      <c r="Z503" s="310"/>
      <c r="AA503" s="96"/>
      <c r="AB503" s="96"/>
      <c r="AC503" s="96"/>
      <c r="AD503" s="78">
        <f t="shared" si="114"/>
        <v>13666.666666666666</v>
      </c>
      <c r="AE503" s="97">
        <f>+AD503/N503*100</f>
        <v>8.3333333333333321</v>
      </c>
      <c r="AF503" s="98">
        <f t="shared" si="108"/>
        <v>83.333333333333314</v>
      </c>
      <c r="AG503" s="96"/>
      <c r="AH503" s="96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  <c r="BG503" s="80"/>
    </row>
    <row r="504" spans="1:59" ht="19.5" customHeight="1" x14ac:dyDescent="0.25">
      <c r="A504" s="80"/>
      <c r="B504" s="118"/>
      <c r="C504" s="152"/>
      <c r="D504" s="153"/>
      <c r="E504" s="154"/>
      <c r="F504" s="154"/>
      <c r="G504" s="155"/>
      <c r="H504" s="155"/>
      <c r="I504" s="155"/>
      <c r="J504" s="120"/>
      <c r="K504" s="162" t="s">
        <v>233</v>
      </c>
      <c r="L504" s="157"/>
      <c r="M504" s="158"/>
      <c r="N504" s="167">
        <v>6094000</v>
      </c>
      <c r="O504" s="130"/>
      <c r="P504" s="130"/>
      <c r="Q504" s="163">
        <f t="shared" si="112"/>
        <v>83.333333333333314</v>
      </c>
      <c r="R504" s="163">
        <f t="shared" si="113"/>
        <v>83.333333333333314</v>
      </c>
      <c r="S504" s="141">
        <v>0</v>
      </c>
      <c r="T504" s="179">
        <f t="shared" si="118"/>
        <v>0</v>
      </c>
      <c r="U504" s="163">
        <f t="shared" si="119"/>
        <v>0</v>
      </c>
      <c r="V504" s="168">
        <f>+N504-S504</f>
        <v>6094000</v>
      </c>
      <c r="W504" s="306"/>
      <c r="X504" s="134"/>
      <c r="Y504" s="166"/>
      <c r="Z504" s="310"/>
      <c r="AA504" s="96"/>
      <c r="AB504" s="96"/>
      <c r="AC504" s="96"/>
      <c r="AD504" s="78">
        <f t="shared" si="114"/>
        <v>507833.33333333331</v>
      </c>
      <c r="AE504" s="97">
        <f>+AD504/N504*100</f>
        <v>8.3333333333333321</v>
      </c>
      <c r="AF504" s="98">
        <f t="shared" si="108"/>
        <v>83.333333333333314</v>
      </c>
      <c r="AG504" s="96"/>
      <c r="AH504" s="96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  <c r="BG504" s="80"/>
    </row>
    <row r="505" spans="1:59" ht="19.5" customHeight="1" x14ac:dyDescent="0.25">
      <c r="A505" s="80"/>
      <c r="B505" s="118"/>
      <c r="C505" s="152"/>
      <c r="D505" s="153"/>
      <c r="E505" s="154"/>
      <c r="F505" s="154"/>
      <c r="G505" s="155"/>
      <c r="H505" s="155"/>
      <c r="I505" s="155"/>
      <c r="J505" s="120"/>
      <c r="K505" s="162" t="s">
        <v>199</v>
      </c>
      <c r="L505" s="157"/>
      <c r="M505" s="158"/>
      <c r="N505" s="167">
        <v>12000000</v>
      </c>
      <c r="O505" s="130"/>
      <c r="P505" s="130"/>
      <c r="Q505" s="163">
        <f t="shared" si="112"/>
        <v>83.333333333333314</v>
      </c>
      <c r="R505" s="163">
        <f t="shared" si="113"/>
        <v>83.333333333333314</v>
      </c>
      <c r="S505" s="141">
        <v>0</v>
      </c>
      <c r="T505" s="179">
        <f t="shared" si="118"/>
        <v>0</v>
      </c>
      <c r="U505" s="163">
        <f t="shared" si="119"/>
        <v>0</v>
      </c>
      <c r="V505" s="168">
        <f t="shared" ref="V505:V506" si="121">+N505-S505</f>
        <v>12000000</v>
      </c>
      <c r="W505" s="306"/>
      <c r="X505" s="134"/>
      <c r="Y505" s="166"/>
      <c r="Z505" s="310"/>
      <c r="AA505" s="96"/>
      <c r="AB505" s="96"/>
      <c r="AC505" s="96"/>
      <c r="AD505" s="78">
        <f t="shared" si="114"/>
        <v>1000000</v>
      </c>
      <c r="AE505" s="97">
        <f>+AD505/N505*100</f>
        <v>8.3333333333333321</v>
      </c>
      <c r="AF505" s="98">
        <f t="shared" si="108"/>
        <v>83.333333333333314</v>
      </c>
      <c r="AG505" s="96"/>
      <c r="AH505" s="96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  <c r="BG505" s="80"/>
    </row>
    <row r="506" spans="1:59" ht="19.5" customHeight="1" x14ac:dyDescent="0.25">
      <c r="A506" s="80"/>
      <c r="B506" s="118"/>
      <c r="C506" s="152"/>
      <c r="D506" s="153"/>
      <c r="E506" s="154"/>
      <c r="F506" s="154"/>
      <c r="G506" s="155"/>
      <c r="H506" s="155"/>
      <c r="I506" s="155"/>
      <c r="J506" s="120"/>
      <c r="K506" s="162" t="s">
        <v>57</v>
      </c>
      <c r="L506" s="157"/>
      <c r="M506" s="158"/>
      <c r="N506" s="167">
        <v>1440000</v>
      </c>
      <c r="O506" s="130"/>
      <c r="P506" s="130"/>
      <c r="Q506" s="163">
        <f t="shared" si="112"/>
        <v>83.333333333333314</v>
      </c>
      <c r="R506" s="163">
        <f t="shared" si="113"/>
        <v>83.333333333333314</v>
      </c>
      <c r="S506" s="141">
        <v>0</v>
      </c>
      <c r="T506" s="179">
        <f t="shared" si="118"/>
        <v>0</v>
      </c>
      <c r="U506" s="163">
        <f t="shared" si="119"/>
        <v>0</v>
      </c>
      <c r="V506" s="168">
        <f t="shared" si="121"/>
        <v>1440000</v>
      </c>
      <c r="W506" s="306"/>
      <c r="X506" s="134"/>
      <c r="Y506" s="166"/>
      <c r="Z506" s="310"/>
      <c r="AA506" s="96"/>
      <c r="AB506" s="96"/>
      <c r="AC506" s="96"/>
      <c r="AD506" s="78">
        <f t="shared" si="114"/>
        <v>120000</v>
      </c>
      <c r="AE506" s="97">
        <f>+AD506/N506*100</f>
        <v>8.3333333333333321</v>
      </c>
      <c r="AF506" s="98">
        <f t="shared" si="108"/>
        <v>83.333333333333314</v>
      </c>
      <c r="AG506" s="96"/>
      <c r="AH506" s="96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  <c r="BG506" s="80"/>
    </row>
    <row r="507" spans="1:59" ht="19.5" customHeight="1" x14ac:dyDescent="0.25">
      <c r="A507" s="80"/>
      <c r="B507" s="118"/>
      <c r="C507" s="152"/>
      <c r="D507" s="153"/>
      <c r="E507" s="154"/>
      <c r="F507" s="154"/>
      <c r="G507" s="155"/>
      <c r="H507" s="155"/>
      <c r="I507" s="162" t="s">
        <v>124</v>
      </c>
      <c r="J507" s="157"/>
      <c r="K507" s="157"/>
      <c r="L507" s="157"/>
      <c r="M507" s="158"/>
      <c r="N507" s="138">
        <f>N508</f>
        <v>14400000</v>
      </c>
      <c r="O507" s="130"/>
      <c r="P507" s="130"/>
      <c r="Q507" s="163">
        <f t="shared" si="112"/>
        <v>83.333333333333314</v>
      </c>
      <c r="R507" s="163">
        <f t="shared" si="113"/>
        <v>83.333333333333314</v>
      </c>
      <c r="S507" s="138">
        <f>S508</f>
        <v>0</v>
      </c>
      <c r="T507" s="179">
        <f t="shared" si="118"/>
        <v>0</v>
      </c>
      <c r="U507" s="163">
        <f t="shared" si="119"/>
        <v>0</v>
      </c>
      <c r="V507" s="138">
        <f>V508</f>
        <v>14400000</v>
      </c>
      <c r="W507" s="306"/>
      <c r="X507" s="134"/>
      <c r="Y507" s="173"/>
      <c r="Z507" s="305"/>
      <c r="AA507" s="96"/>
      <c r="AB507" s="96"/>
      <c r="AC507" s="96"/>
      <c r="AD507" s="78">
        <f t="shared" si="114"/>
        <v>1200000</v>
      </c>
      <c r="AE507" s="97">
        <f>+AD507/N507*100</f>
        <v>8.3333333333333321</v>
      </c>
      <c r="AF507" s="98">
        <f t="shared" si="108"/>
        <v>83.333333333333314</v>
      </c>
      <c r="AG507" s="96"/>
      <c r="AH507" s="96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  <c r="BG507" s="80"/>
    </row>
    <row r="508" spans="1:59" ht="19.5" customHeight="1" x14ac:dyDescent="0.25">
      <c r="A508" s="80"/>
      <c r="B508" s="118"/>
      <c r="C508" s="152"/>
      <c r="D508" s="153"/>
      <c r="E508" s="154"/>
      <c r="F508" s="154"/>
      <c r="G508" s="155"/>
      <c r="H508" s="155"/>
      <c r="I508" s="121"/>
      <c r="J508" s="162" t="s">
        <v>125</v>
      </c>
      <c r="K508" s="157"/>
      <c r="L508" s="157"/>
      <c r="M508" s="158"/>
      <c r="N508" s="138">
        <f>SUM(N509)</f>
        <v>14400000</v>
      </c>
      <c r="O508" s="130"/>
      <c r="P508" s="130"/>
      <c r="Q508" s="163">
        <f t="shared" si="112"/>
        <v>83.333333333333314</v>
      </c>
      <c r="R508" s="163">
        <f t="shared" si="113"/>
        <v>83.333333333333314</v>
      </c>
      <c r="S508" s="138">
        <f>SUM(S509)</f>
        <v>0</v>
      </c>
      <c r="T508" s="179">
        <f t="shared" si="118"/>
        <v>0</v>
      </c>
      <c r="U508" s="163">
        <f t="shared" si="119"/>
        <v>0</v>
      </c>
      <c r="V508" s="138">
        <f>SUM(V509)</f>
        <v>14400000</v>
      </c>
      <c r="W508" s="306"/>
      <c r="X508" s="134"/>
      <c r="Y508" s="173"/>
      <c r="Z508" s="305"/>
      <c r="AA508" s="96"/>
      <c r="AB508" s="96"/>
      <c r="AC508" s="96"/>
      <c r="AD508" s="78">
        <f t="shared" si="114"/>
        <v>1200000</v>
      </c>
      <c r="AE508" s="97">
        <f>+AD508/N508*100</f>
        <v>8.3333333333333321</v>
      </c>
      <c r="AF508" s="98">
        <f t="shared" si="108"/>
        <v>83.333333333333314</v>
      </c>
      <c r="AG508" s="96"/>
      <c r="AH508" s="96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  <c r="BG508" s="80"/>
    </row>
    <row r="509" spans="1:59" ht="31.5" customHeight="1" x14ac:dyDescent="0.25">
      <c r="A509" s="80"/>
      <c r="B509" s="118"/>
      <c r="C509" s="152"/>
      <c r="D509" s="153"/>
      <c r="E509" s="154"/>
      <c r="F509" s="154"/>
      <c r="G509" s="155"/>
      <c r="H509" s="155"/>
      <c r="I509" s="155"/>
      <c r="J509" s="120"/>
      <c r="K509" s="162" t="s">
        <v>200</v>
      </c>
      <c r="L509" s="157"/>
      <c r="M509" s="158"/>
      <c r="N509" s="167">
        <v>14400000</v>
      </c>
      <c r="O509" s="130"/>
      <c r="P509" s="130"/>
      <c r="Q509" s="163">
        <f t="shared" si="112"/>
        <v>83.333333333333314</v>
      </c>
      <c r="R509" s="163">
        <f t="shared" si="113"/>
        <v>83.333333333333314</v>
      </c>
      <c r="S509" s="178">
        <v>0</v>
      </c>
      <c r="T509" s="179">
        <f t="shared" si="118"/>
        <v>0</v>
      </c>
      <c r="U509" s="163">
        <f t="shared" si="119"/>
        <v>0</v>
      </c>
      <c r="V509" s="168">
        <f t="shared" ref="V509" si="122">+N509-S509</f>
        <v>14400000</v>
      </c>
      <c r="W509" s="306"/>
      <c r="X509" s="134"/>
      <c r="Y509" s="173"/>
      <c r="Z509" s="305"/>
      <c r="AA509" s="96"/>
      <c r="AB509" s="96"/>
      <c r="AC509" s="96"/>
      <c r="AD509" s="78">
        <f t="shared" si="114"/>
        <v>1200000</v>
      </c>
      <c r="AE509" s="97">
        <f>+AD509/N509*100</f>
        <v>8.3333333333333321</v>
      </c>
      <c r="AF509" s="98">
        <f t="shared" si="108"/>
        <v>83.333333333333314</v>
      </c>
      <c r="AG509" s="96"/>
      <c r="AH509" s="96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  <c r="BG509" s="80"/>
    </row>
    <row r="510" spans="1:59" ht="19.5" customHeight="1" x14ac:dyDescent="0.25">
      <c r="A510" s="1"/>
      <c r="B510" s="174"/>
      <c r="C510" s="175"/>
      <c r="D510" s="176"/>
      <c r="E510" s="177"/>
      <c r="F510" s="177"/>
      <c r="G510" s="177"/>
      <c r="H510" s="182"/>
      <c r="I510" s="162" t="s">
        <v>68</v>
      </c>
      <c r="J510" s="199"/>
      <c r="K510" s="199"/>
      <c r="L510" s="199"/>
      <c r="M510" s="199"/>
      <c r="N510" s="138">
        <f>SUM(N511)</f>
        <v>280500000</v>
      </c>
      <c r="O510" s="139"/>
      <c r="P510" s="139"/>
      <c r="Q510" s="163">
        <f t="shared" si="112"/>
        <v>83.333333333333314</v>
      </c>
      <c r="R510" s="163">
        <f t="shared" si="113"/>
        <v>83.333333333333314</v>
      </c>
      <c r="S510" s="138">
        <f>SUM(S511)</f>
        <v>7544800</v>
      </c>
      <c r="T510" s="179">
        <f>T511</f>
        <v>7.1428571428571423</v>
      </c>
      <c r="U510" s="163">
        <f t="shared" si="119"/>
        <v>2.6897682709447417</v>
      </c>
      <c r="V510" s="138">
        <f>SUM(V511)</f>
        <v>272955200</v>
      </c>
      <c r="W510" s="307"/>
      <c r="X510" s="181"/>
      <c r="Y510" s="166" t="s">
        <v>226</v>
      </c>
      <c r="Z510" s="170" t="s">
        <v>80</v>
      </c>
      <c r="AA510" s="6"/>
      <c r="AB510" s="6"/>
      <c r="AC510" s="6"/>
      <c r="AD510" s="78">
        <f t="shared" si="114"/>
        <v>23375000</v>
      </c>
      <c r="AE510" s="97">
        <f>+AD510/N510*100</f>
        <v>8.3333333333333321</v>
      </c>
      <c r="AF510" s="98">
        <f t="shared" si="108"/>
        <v>83.333333333333314</v>
      </c>
      <c r="AG510" s="6"/>
      <c r="AH510" s="6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</row>
    <row r="511" spans="1:59" ht="19.5" customHeight="1" x14ac:dyDescent="0.25">
      <c r="A511" s="1"/>
      <c r="B511" s="174"/>
      <c r="C511" s="175"/>
      <c r="D511" s="176"/>
      <c r="E511" s="177"/>
      <c r="F511" s="177"/>
      <c r="G511" s="177"/>
      <c r="H511" s="182"/>
      <c r="I511" s="198"/>
      <c r="J511" s="162" t="s">
        <v>69</v>
      </c>
      <c r="K511" s="157"/>
      <c r="L511" s="157"/>
      <c r="M511" s="157"/>
      <c r="N511" s="138">
        <f>SUM(N512)</f>
        <v>280500000</v>
      </c>
      <c r="O511" s="139"/>
      <c r="P511" s="139"/>
      <c r="Q511" s="163">
        <f t="shared" si="112"/>
        <v>83.333333333333314</v>
      </c>
      <c r="R511" s="163">
        <f t="shared" si="113"/>
        <v>83.333333333333314</v>
      </c>
      <c r="S511" s="138">
        <f>SUM(S512)</f>
        <v>7544800</v>
      </c>
      <c r="T511" s="179">
        <f>T512</f>
        <v>7.1428571428571423</v>
      </c>
      <c r="U511" s="163">
        <f t="shared" si="119"/>
        <v>2.6897682709447417</v>
      </c>
      <c r="V511" s="138">
        <f>SUM(V512:X512)</f>
        <v>272955200</v>
      </c>
      <c r="W511" s="307"/>
      <c r="X511" s="181"/>
      <c r="Y511" s="166"/>
      <c r="Z511" s="170"/>
      <c r="AA511" s="6"/>
      <c r="AB511" s="6"/>
      <c r="AC511" s="6"/>
      <c r="AD511" s="78">
        <f t="shared" si="114"/>
        <v>23375000</v>
      </c>
      <c r="AE511" s="97">
        <f>+AD511/N511*100</f>
        <v>8.3333333333333321</v>
      </c>
      <c r="AF511" s="98">
        <f t="shared" si="108"/>
        <v>83.333333333333314</v>
      </c>
      <c r="AG511" s="6"/>
      <c r="AH511" s="6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</row>
    <row r="512" spans="1:59" ht="19.5" customHeight="1" thickBot="1" x14ac:dyDescent="0.3">
      <c r="A512" s="1"/>
      <c r="B512" s="200"/>
      <c r="C512" s="201"/>
      <c r="D512" s="202"/>
      <c r="E512" s="203"/>
      <c r="F512" s="203"/>
      <c r="G512" s="203"/>
      <c r="H512" s="244"/>
      <c r="I512" s="204"/>
      <c r="J512" s="205"/>
      <c r="K512" s="206" t="s">
        <v>70</v>
      </c>
      <c r="L512" s="207"/>
      <c r="M512" s="207"/>
      <c r="N512" s="209">
        <v>280500000</v>
      </c>
      <c r="O512" s="210"/>
      <c r="P512" s="210"/>
      <c r="Q512" s="211">
        <f t="shared" si="112"/>
        <v>83.333333333333314</v>
      </c>
      <c r="R512" s="211">
        <f t="shared" si="113"/>
        <v>83.333333333333314</v>
      </c>
      <c r="S512" s="209">
        <v>7544800</v>
      </c>
      <c r="T512" s="214">
        <f>2/28*100</f>
        <v>7.1428571428571423</v>
      </c>
      <c r="U512" s="211">
        <f t="shared" si="119"/>
        <v>2.6897682709447417</v>
      </c>
      <c r="V512" s="215">
        <f t="shared" ref="V512" si="123">+N512-S512</f>
        <v>272955200</v>
      </c>
      <c r="W512" s="308"/>
      <c r="X512" s="217"/>
      <c r="Y512" s="187"/>
      <c r="Z512" s="183"/>
      <c r="AA512" s="6"/>
      <c r="AB512" s="6"/>
      <c r="AC512" s="6"/>
      <c r="AD512" s="78">
        <f t="shared" si="114"/>
        <v>23375000</v>
      </c>
      <c r="AE512" s="97">
        <f>+AD512/N512*100</f>
        <v>8.3333333333333321</v>
      </c>
      <c r="AF512" s="98">
        <f t="shared" si="108"/>
        <v>83.333333333333314</v>
      </c>
      <c r="AG512" s="6"/>
      <c r="AH512" s="6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</row>
    <row r="513" spans="1:59" ht="17.25" customHeight="1" x14ac:dyDescent="0.25">
      <c r="A513" s="1"/>
      <c r="B513" s="323"/>
      <c r="C513" s="324"/>
      <c r="D513" s="324"/>
      <c r="E513" s="324"/>
      <c r="F513" s="324"/>
      <c r="G513" s="324"/>
      <c r="H513" s="324"/>
      <c r="I513" s="324"/>
      <c r="J513" s="324"/>
      <c r="K513" s="324"/>
      <c r="L513" s="324"/>
      <c r="M513" s="324"/>
      <c r="N513" s="325"/>
      <c r="O513" s="325"/>
      <c r="P513" s="325"/>
      <c r="Q513" s="326"/>
      <c r="R513" s="326"/>
      <c r="S513" s="327"/>
      <c r="T513" s="328"/>
      <c r="U513" s="328"/>
      <c r="V513" s="329"/>
      <c r="W513" s="326"/>
      <c r="X513" s="330" t="s">
        <v>234</v>
      </c>
      <c r="Y513" s="11"/>
      <c r="Z513" s="11"/>
      <c r="AA513" s="1"/>
      <c r="AB513" s="6"/>
      <c r="AC513" s="6"/>
      <c r="AD513" s="7"/>
      <c r="AE513" s="8"/>
      <c r="AF513" s="8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</row>
    <row r="514" spans="1:59" ht="15" customHeight="1" x14ac:dyDescent="0.25">
      <c r="A514" s="1"/>
      <c r="B514" s="323"/>
      <c r="C514" s="324"/>
      <c r="D514" s="324"/>
      <c r="E514" s="324"/>
      <c r="F514" s="324"/>
      <c r="G514" s="324"/>
      <c r="H514" s="324"/>
      <c r="I514" s="324"/>
      <c r="J514" s="324"/>
      <c r="K514" s="324"/>
      <c r="L514" s="324"/>
      <c r="M514" s="324"/>
      <c r="N514" s="325"/>
      <c r="O514" s="325"/>
      <c r="P514" s="325"/>
      <c r="Q514" s="326"/>
      <c r="R514" s="326"/>
      <c r="S514" s="327"/>
      <c r="T514" s="328"/>
      <c r="U514" s="328"/>
      <c r="V514" s="329"/>
      <c r="W514" s="326"/>
      <c r="X514" s="326"/>
      <c r="Y514" s="326"/>
      <c r="Z514" s="5"/>
      <c r="AA514" s="1"/>
      <c r="AB514" s="6"/>
      <c r="AC514" s="6"/>
      <c r="AD514" s="7"/>
      <c r="AE514" s="8"/>
      <c r="AF514" s="8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</row>
    <row r="515" spans="1:59" ht="25.5" customHeight="1" x14ac:dyDescent="0.25">
      <c r="A515" s="331"/>
      <c r="B515" s="332" t="s">
        <v>235</v>
      </c>
      <c r="C515" s="11"/>
      <c r="D515" s="11"/>
      <c r="E515" s="11"/>
      <c r="F515" s="11"/>
      <c r="G515" s="11"/>
      <c r="H515" s="11"/>
      <c r="I515" s="11"/>
      <c r="J515" s="11"/>
      <c r="K515" s="333"/>
      <c r="L515" s="333"/>
      <c r="M515" s="334"/>
      <c r="N515" s="335"/>
      <c r="O515" s="335"/>
      <c r="P515" s="335"/>
      <c r="Q515" s="336"/>
      <c r="R515" s="336"/>
      <c r="S515" s="337"/>
      <c r="T515" s="338"/>
      <c r="U515" s="338"/>
      <c r="V515" s="339"/>
      <c r="W515" s="340"/>
      <c r="X515" s="340"/>
      <c r="Y515" s="340"/>
      <c r="Z515" s="341"/>
      <c r="AA515" s="331"/>
      <c r="AB515" s="342"/>
      <c r="AC515" s="342"/>
      <c r="AD515" s="343"/>
      <c r="AE515" s="344"/>
      <c r="AF515" s="344"/>
      <c r="AG515" s="331"/>
      <c r="AH515" s="331"/>
      <c r="AI515" s="331"/>
      <c r="AJ515" s="331"/>
      <c r="AK515" s="331"/>
      <c r="AL515" s="331"/>
      <c r="AM515" s="331"/>
      <c r="AN515" s="331"/>
      <c r="AO515" s="331"/>
      <c r="AP515" s="331"/>
      <c r="AQ515" s="331"/>
      <c r="AR515" s="331"/>
      <c r="AS515" s="331"/>
      <c r="AT515" s="331"/>
      <c r="AU515" s="331"/>
      <c r="AV515" s="331"/>
      <c r="AW515" s="331"/>
      <c r="AX515" s="331"/>
      <c r="AY515" s="331"/>
      <c r="AZ515" s="331"/>
      <c r="BA515" s="331"/>
      <c r="BB515" s="331"/>
      <c r="BC515" s="331"/>
      <c r="BD515" s="331"/>
      <c r="BE515" s="331"/>
      <c r="BF515" s="331"/>
      <c r="BG515" s="331"/>
    </row>
    <row r="516" spans="1:59" ht="25.5" customHeight="1" x14ac:dyDescent="0.25">
      <c r="A516" s="331"/>
      <c r="B516" s="345"/>
      <c r="C516" s="334"/>
      <c r="D516" s="346" t="s">
        <v>236</v>
      </c>
      <c r="E516" s="347" t="s">
        <v>237</v>
      </c>
      <c r="F516" s="11"/>
      <c r="G516" s="11"/>
      <c r="H516" s="11"/>
      <c r="I516" s="11"/>
      <c r="J516" s="11"/>
      <c r="K516" s="11"/>
      <c r="L516" s="11"/>
      <c r="M516" s="11"/>
      <c r="N516" s="11"/>
      <c r="O516" s="346"/>
      <c r="P516" s="346"/>
      <c r="Q516" s="346"/>
      <c r="R516" s="346"/>
      <c r="S516" s="348"/>
      <c r="T516" s="349"/>
      <c r="U516" s="349"/>
      <c r="V516" s="350"/>
      <c r="W516" s="351"/>
      <c r="X516" s="352"/>
      <c r="Y516" s="352"/>
      <c r="Z516" s="353"/>
      <c r="AA516" s="331"/>
      <c r="AB516" s="342"/>
      <c r="AC516" s="342"/>
      <c r="AD516" s="343"/>
      <c r="AE516" s="344"/>
      <c r="AF516" s="344"/>
      <c r="AG516" s="331"/>
      <c r="AH516" s="331"/>
      <c r="AI516" s="331"/>
      <c r="AJ516" s="331"/>
      <c r="AK516" s="331"/>
      <c r="AL516" s="331"/>
      <c r="AM516" s="331"/>
      <c r="AN516" s="331"/>
      <c r="AO516" s="331"/>
      <c r="AP516" s="331"/>
      <c r="AQ516" s="331"/>
      <c r="AR516" s="331"/>
      <c r="AS516" s="331"/>
      <c r="AT516" s="331"/>
      <c r="AU516" s="331"/>
      <c r="AV516" s="331"/>
      <c r="AW516" s="331"/>
      <c r="AX516" s="331"/>
      <c r="AY516" s="331"/>
      <c r="AZ516" s="331"/>
      <c r="BA516" s="331"/>
      <c r="BB516" s="331"/>
      <c r="BC516" s="331"/>
      <c r="BD516" s="331"/>
      <c r="BE516" s="331"/>
      <c r="BF516" s="331"/>
      <c r="BG516" s="331"/>
    </row>
    <row r="517" spans="1:59" ht="25.5" customHeight="1" x14ac:dyDescent="0.25">
      <c r="A517" s="331"/>
      <c r="B517" s="345"/>
      <c r="C517" s="334"/>
      <c r="D517" s="354" t="s">
        <v>236</v>
      </c>
      <c r="E517" s="347" t="s">
        <v>238</v>
      </c>
      <c r="F517" s="11"/>
      <c r="G517" s="11"/>
      <c r="H517" s="11"/>
      <c r="I517" s="11"/>
      <c r="J517" s="11"/>
      <c r="K517" s="11"/>
      <c r="L517" s="11"/>
      <c r="M517" s="11"/>
      <c r="N517" s="11"/>
      <c r="O517" s="354"/>
      <c r="P517" s="354"/>
      <c r="Q517" s="354"/>
      <c r="R517" s="354"/>
      <c r="S517" s="355"/>
      <c r="T517" s="349"/>
      <c r="U517" s="349"/>
      <c r="V517" s="350"/>
      <c r="W517" s="351"/>
      <c r="X517" s="352"/>
      <c r="Y517" s="352"/>
      <c r="Z517" s="353"/>
      <c r="AA517" s="331"/>
      <c r="AB517" s="342"/>
      <c r="AC517" s="342"/>
      <c r="AD517" s="343"/>
      <c r="AE517" s="344"/>
      <c r="AF517" s="344"/>
      <c r="AG517" s="331"/>
      <c r="AH517" s="331"/>
      <c r="AI517" s="331"/>
      <c r="AJ517" s="331"/>
      <c r="AK517" s="331"/>
      <c r="AL517" s="331"/>
      <c r="AM517" s="331"/>
      <c r="AN517" s="331"/>
      <c r="AO517" s="331"/>
      <c r="AP517" s="331"/>
      <c r="AQ517" s="331"/>
      <c r="AR517" s="331"/>
      <c r="AS517" s="331"/>
      <c r="AT517" s="331"/>
      <c r="AU517" s="331"/>
      <c r="AV517" s="331"/>
      <c r="AW517" s="331"/>
      <c r="AX517" s="331"/>
      <c r="AY517" s="331"/>
      <c r="AZ517" s="331"/>
      <c r="BA517" s="331"/>
      <c r="BB517" s="331"/>
      <c r="BC517" s="331"/>
      <c r="BD517" s="331"/>
      <c r="BE517" s="331"/>
      <c r="BF517" s="331"/>
      <c r="BG517" s="331"/>
    </row>
    <row r="518" spans="1:59" ht="16.5" customHeight="1" x14ac:dyDescent="0.25">
      <c r="A518" s="1"/>
      <c r="B518" s="1"/>
      <c r="C518" s="1"/>
      <c r="D518" s="356"/>
      <c r="E518" s="357"/>
      <c r="F518" s="357"/>
      <c r="G518" s="357"/>
      <c r="H518" s="357"/>
      <c r="I518" s="357"/>
      <c r="J518" s="357"/>
      <c r="K518" s="357"/>
      <c r="L518" s="357"/>
      <c r="M518" s="357"/>
      <c r="N518" s="358"/>
      <c r="O518" s="358"/>
      <c r="P518" s="358"/>
      <c r="Q518" s="359"/>
      <c r="R518" s="359"/>
      <c r="S518" s="360"/>
      <c r="T518" s="359"/>
      <c r="U518" s="357"/>
      <c r="V518" s="361"/>
      <c r="W518" s="362"/>
      <c r="X518" s="363"/>
      <c r="Y518" s="11"/>
      <c r="Z518" s="11"/>
      <c r="AA518" s="1"/>
      <c r="AB518" s="6"/>
      <c r="AC518" s="6"/>
      <c r="AD518" s="7"/>
      <c r="AE518" s="8"/>
      <c r="AF518" s="8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</row>
    <row r="519" spans="1:59" ht="16.5" customHeight="1" x14ac:dyDescent="0.25">
      <c r="A519" s="1"/>
      <c r="B519" s="1"/>
      <c r="C519" s="1"/>
      <c r="D519" s="364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2"/>
      <c r="P519" s="2"/>
      <c r="Q519" s="365"/>
      <c r="R519" s="365"/>
      <c r="S519" s="3"/>
      <c r="T519" s="365"/>
      <c r="U519" s="1"/>
      <c r="V519" s="4"/>
      <c r="W519" s="5"/>
      <c r="X519" s="1"/>
      <c r="Y519" s="365"/>
      <c r="Z519" s="365"/>
      <c r="AA519" s="1"/>
      <c r="AB519" s="6"/>
      <c r="AC519" s="6"/>
      <c r="AD519" s="7"/>
      <c r="AE519" s="8"/>
      <c r="AF519" s="8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</row>
    <row r="520" spans="1:59" ht="15" customHeight="1" x14ac:dyDescent="0.25">
      <c r="A520" s="1"/>
      <c r="B520" s="1"/>
      <c r="C520" s="1"/>
      <c r="D520" s="364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2"/>
      <c r="P520" s="2"/>
      <c r="Q520" s="365"/>
      <c r="R520" s="365"/>
      <c r="S520" s="3"/>
      <c r="T520" s="365"/>
      <c r="U520" s="1"/>
      <c r="V520" s="4"/>
      <c r="W520" s="5"/>
      <c r="X520" s="1"/>
      <c r="Y520" s="365"/>
      <c r="Z520" s="365"/>
      <c r="AA520" s="1"/>
      <c r="AB520" s="6"/>
      <c r="AC520" s="6"/>
      <c r="AD520" s="7"/>
      <c r="AE520" s="8"/>
      <c r="AF520" s="8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</row>
    <row r="521" spans="1:59" ht="10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2"/>
      <c r="P521" s="2"/>
      <c r="Q521" s="1"/>
      <c r="R521" s="1"/>
      <c r="S521" s="3"/>
      <c r="T521" s="1"/>
      <c r="U521" s="1"/>
      <c r="V521" s="4"/>
      <c r="W521" s="5"/>
      <c r="X521" s="1"/>
      <c r="Y521" s="1"/>
      <c r="Z521" s="1"/>
      <c r="AA521" s="1"/>
      <c r="AB521" s="6"/>
      <c r="AC521" s="6"/>
      <c r="AD521" s="7"/>
      <c r="AE521" s="8"/>
      <c r="AF521" s="8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</row>
    <row r="522" spans="1:59" ht="10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2"/>
      <c r="P522" s="2"/>
      <c r="Q522" s="1"/>
      <c r="R522" s="1"/>
      <c r="S522" s="3"/>
      <c r="T522" s="1"/>
      <c r="U522" s="1"/>
      <c r="V522" s="4"/>
      <c r="W522" s="5"/>
      <c r="X522" s="1"/>
      <c r="Y522" s="1"/>
      <c r="Z522" s="1"/>
      <c r="AA522" s="1"/>
      <c r="AB522" s="6"/>
      <c r="AC522" s="6"/>
      <c r="AD522" s="7"/>
      <c r="AE522" s="8"/>
      <c r="AF522" s="8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</row>
    <row r="523" spans="1:59" ht="10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2"/>
      <c r="P523" s="2"/>
      <c r="Q523" s="1"/>
      <c r="R523" s="1"/>
      <c r="S523" s="3"/>
      <c r="T523" s="1"/>
      <c r="U523" s="1"/>
      <c r="V523" s="4"/>
      <c r="W523" s="5"/>
      <c r="X523" s="1"/>
      <c r="Y523" s="1"/>
      <c r="Z523" s="1"/>
      <c r="AA523" s="1"/>
      <c r="AB523" s="6"/>
      <c r="AC523" s="6"/>
      <c r="AD523" s="7"/>
      <c r="AE523" s="8"/>
      <c r="AF523" s="8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</row>
    <row r="524" spans="1:59" ht="10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2"/>
      <c r="P524" s="2"/>
      <c r="Q524" s="1"/>
      <c r="R524" s="1"/>
      <c r="S524" s="3"/>
      <c r="T524" s="1"/>
      <c r="U524" s="1"/>
      <c r="V524" s="4"/>
      <c r="W524" s="5"/>
      <c r="X524" s="1"/>
      <c r="Y524" s="1"/>
      <c r="Z524" s="1"/>
      <c r="AA524" s="1"/>
      <c r="AB524" s="6"/>
      <c r="AC524" s="6"/>
      <c r="AD524" s="7"/>
      <c r="AE524" s="8"/>
      <c r="AF524" s="8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</row>
    <row r="525" spans="1:59" ht="10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2"/>
      <c r="P525" s="2"/>
      <c r="Q525" s="1"/>
      <c r="R525" s="1"/>
      <c r="S525" s="3"/>
      <c r="T525" s="1"/>
      <c r="U525" s="1"/>
      <c r="V525" s="4"/>
      <c r="W525" s="5"/>
      <c r="X525" s="1"/>
      <c r="Y525" s="1"/>
      <c r="Z525" s="1"/>
      <c r="AA525" s="1"/>
      <c r="AB525" s="6"/>
      <c r="AC525" s="6"/>
      <c r="AD525" s="7"/>
      <c r="AE525" s="8"/>
      <c r="AF525" s="8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</row>
    <row r="526" spans="1:59" ht="10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2"/>
      <c r="P526" s="2"/>
      <c r="Q526" s="1"/>
      <c r="R526" s="1"/>
      <c r="S526" s="3"/>
      <c r="T526" s="1"/>
      <c r="U526" s="1"/>
      <c r="V526" s="4"/>
      <c r="W526" s="5"/>
      <c r="X526" s="1"/>
      <c r="Y526" s="1"/>
      <c r="Z526" s="1"/>
      <c r="AA526" s="1"/>
      <c r="AB526" s="6"/>
      <c r="AC526" s="6"/>
      <c r="AD526" s="7"/>
      <c r="AE526" s="8"/>
      <c r="AF526" s="8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</row>
    <row r="527" spans="1:59" ht="10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2"/>
      <c r="P527" s="2"/>
      <c r="Q527" s="1"/>
      <c r="R527" s="1"/>
      <c r="S527" s="3"/>
      <c r="T527" s="1"/>
      <c r="U527" s="1"/>
      <c r="V527" s="4"/>
      <c r="W527" s="5"/>
      <c r="X527" s="1"/>
      <c r="Y527" s="1"/>
      <c r="Z527" s="1"/>
      <c r="AA527" s="1"/>
      <c r="AB527" s="6"/>
      <c r="AC527" s="6"/>
      <c r="AD527" s="7"/>
      <c r="AE527" s="8"/>
      <c r="AF527" s="8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</row>
    <row r="528" spans="1:59" ht="10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2"/>
      <c r="P528" s="2"/>
      <c r="Q528" s="1"/>
      <c r="R528" s="1"/>
      <c r="S528" s="3"/>
      <c r="T528" s="1"/>
      <c r="U528" s="1"/>
      <c r="V528" s="4"/>
      <c r="W528" s="5"/>
      <c r="X528" s="1"/>
      <c r="Y528" s="1"/>
      <c r="Z528" s="1"/>
      <c r="AA528" s="1"/>
      <c r="AB528" s="6"/>
      <c r="AC528" s="6"/>
      <c r="AD528" s="7"/>
      <c r="AE528" s="8"/>
      <c r="AF528" s="8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</row>
    <row r="529" spans="1:59" ht="10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2"/>
      <c r="P529" s="2"/>
      <c r="Q529" s="1"/>
      <c r="R529" s="1"/>
      <c r="S529" s="3"/>
      <c r="T529" s="1"/>
      <c r="U529" s="1"/>
      <c r="V529" s="4"/>
      <c r="W529" s="5"/>
      <c r="X529" s="1"/>
      <c r="Y529" s="1"/>
      <c r="Z529" s="1"/>
      <c r="AA529" s="1"/>
      <c r="AB529" s="6"/>
      <c r="AC529" s="6"/>
      <c r="AD529" s="7"/>
      <c r="AE529" s="8"/>
      <c r="AF529" s="8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</row>
    <row r="530" spans="1:59" ht="10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2"/>
      <c r="P530" s="2"/>
      <c r="Q530" s="1"/>
      <c r="R530" s="1"/>
      <c r="S530" s="3"/>
      <c r="T530" s="1"/>
      <c r="U530" s="1"/>
      <c r="V530" s="4"/>
      <c r="W530" s="5"/>
      <c r="X530" s="1"/>
      <c r="Y530" s="1"/>
      <c r="Z530" s="1"/>
      <c r="AA530" s="1"/>
      <c r="AB530" s="6"/>
      <c r="AC530" s="6"/>
      <c r="AD530" s="7"/>
      <c r="AE530" s="8"/>
      <c r="AF530" s="8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</row>
    <row r="531" spans="1:59" ht="10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2"/>
      <c r="P531" s="2"/>
      <c r="Q531" s="1"/>
      <c r="R531" s="1"/>
      <c r="S531" s="3"/>
      <c r="T531" s="1"/>
      <c r="U531" s="1"/>
      <c r="V531" s="4"/>
      <c r="W531" s="5"/>
      <c r="X531" s="1"/>
      <c r="Y531" s="1"/>
      <c r="Z531" s="1"/>
      <c r="AA531" s="1"/>
      <c r="AB531" s="6"/>
      <c r="AC531" s="6"/>
      <c r="AD531" s="7"/>
      <c r="AE531" s="8"/>
      <c r="AF531" s="8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</row>
    <row r="532" spans="1:59" ht="10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2"/>
      <c r="P532" s="2"/>
      <c r="Q532" s="1"/>
      <c r="R532" s="1"/>
      <c r="S532" s="3"/>
      <c r="T532" s="1"/>
      <c r="U532" s="1"/>
      <c r="V532" s="4"/>
      <c r="W532" s="5"/>
      <c r="X532" s="1"/>
      <c r="Y532" s="1"/>
      <c r="Z532" s="1"/>
      <c r="AA532" s="1"/>
      <c r="AB532" s="6"/>
      <c r="AC532" s="6"/>
      <c r="AD532" s="7"/>
      <c r="AE532" s="8"/>
      <c r="AF532" s="8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</row>
    <row r="533" spans="1:59" ht="10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2"/>
      <c r="P533" s="2"/>
      <c r="Q533" s="1"/>
      <c r="R533" s="1"/>
      <c r="S533" s="3"/>
      <c r="T533" s="1"/>
      <c r="U533" s="1"/>
      <c r="V533" s="4"/>
      <c r="W533" s="5"/>
      <c r="X533" s="1"/>
      <c r="Y533" s="1"/>
      <c r="Z533" s="1"/>
      <c r="AA533" s="1"/>
      <c r="AB533" s="6"/>
      <c r="AC533" s="6"/>
      <c r="AD533" s="7"/>
      <c r="AE533" s="8"/>
      <c r="AF533" s="8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</row>
    <row r="534" spans="1:59" ht="10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2"/>
      <c r="P534" s="2"/>
      <c r="Q534" s="1"/>
      <c r="R534" s="1"/>
      <c r="S534" s="3"/>
      <c r="T534" s="1"/>
      <c r="U534" s="1"/>
      <c r="V534" s="4"/>
      <c r="W534" s="5"/>
      <c r="X534" s="1"/>
      <c r="Y534" s="1"/>
      <c r="Z534" s="1"/>
      <c r="AA534" s="1"/>
      <c r="AB534" s="6"/>
      <c r="AC534" s="6"/>
      <c r="AD534" s="7"/>
      <c r="AE534" s="8"/>
      <c r="AF534" s="8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</row>
    <row r="535" spans="1:59" ht="10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2"/>
      <c r="P535" s="2"/>
      <c r="Q535" s="1"/>
      <c r="R535" s="1"/>
      <c r="S535" s="3"/>
      <c r="T535" s="1"/>
      <c r="U535" s="1"/>
      <c r="V535" s="4"/>
      <c r="W535" s="5"/>
      <c r="X535" s="1"/>
      <c r="Y535" s="1"/>
      <c r="Z535" s="1"/>
      <c r="AA535" s="1"/>
      <c r="AB535" s="6"/>
      <c r="AC535" s="6"/>
      <c r="AD535" s="7"/>
      <c r="AE535" s="8"/>
      <c r="AF535" s="8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</row>
    <row r="536" spans="1:59" ht="10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2"/>
      <c r="P536" s="2"/>
      <c r="Q536" s="1"/>
      <c r="R536" s="1"/>
      <c r="S536" s="3"/>
      <c r="T536" s="1"/>
      <c r="U536" s="1"/>
      <c r="V536" s="4"/>
      <c r="W536" s="5"/>
      <c r="X536" s="1"/>
      <c r="Y536" s="1"/>
      <c r="Z536" s="1"/>
      <c r="AA536" s="1"/>
      <c r="AB536" s="6"/>
      <c r="AC536" s="6"/>
      <c r="AD536" s="7"/>
      <c r="AE536" s="8"/>
      <c r="AF536" s="8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</row>
    <row r="537" spans="1:59" ht="10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2"/>
      <c r="P537" s="2"/>
      <c r="Q537" s="1"/>
      <c r="R537" s="1"/>
      <c r="S537" s="3"/>
      <c r="T537" s="1"/>
      <c r="U537" s="1"/>
      <c r="V537" s="4"/>
      <c r="W537" s="5"/>
      <c r="X537" s="1"/>
      <c r="Y537" s="1"/>
      <c r="Z537" s="1"/>
      <c r="AA537" s="1"/>
      <c r="AB537" s="6"/>
      <c r="AC537" s="6"/>
      <c r="AD537" s="7"/>
      <c r="AE537" s="8"/>
      <c r="AF537" s="8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</row>
    <row r="538" spans="1:59" ht="10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2"/>
      <c r="P538" s="2"/>
      <c r="Q538" s="1"/>
      <c r="R538" s="1"/>
      <c r="S538" s="3"/>
      <c r="T538" s="1"/>
      <c r="U538" s="1"/>
      <c r="V538" s="4"/>
      <c r="W538" s="5"/>
      <c r="X538" s="1"/>
      <c r="Y538" s="1"/>
      <c r="Z538" s="1"/>
      <c r="AA538" s="1"/>
      <c r="AB538" s="6"/>
      <c r="AC538" s="6"/>
      <c r="AD538" s="7"/>
      <c r="AE538" s="8"/>
      <c r="AF538" s="8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</row>
    <row r="539" spans="1:59" ht="10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2"/>
      <c r="P539" s="2"/>
      <c r="Q539" s="1"/>
      <c r="R539" s="1"/>
      <c r="S539" s="3"/>
      <c r="T539" s="1"/>
      <c r="U539" s="1"/>
      <c r="V539" s="4"/>
      <c r="W539" s="5"/>
      <c r="X539" s="1"/>
      <c r="Y539" s="1"/>
      <c r="Z539" s="1"/>
      <c r="AA539" s="1"/>
      <c r="AB539" s="6"/>
      <c r="AC539" s="6"/>
      <c r="AD539" s="7"/>
      <c r="AE539" s="8"/>
      <c r="AF539" s="8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</row>
    <row r="540" spans="1:59" ht="10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2"/>
      <c r="P540" s="2"/>
      <c r="Q540" s="1"/>
      <c r="R540" s="1"/>
      <c r="S540" s="3"/>
      <c r="T540" s="1"/>
      <c r="U540" s="1"/>
      <c r="V540" s="4"/>
      <c r="W540" s="5"/>
      <c r="X540" s="1"/>
      <c r="Y540" s="1"/>
      <c r="Z540" s="1"/>
      <c r="AA540" s="1"/>
      <c r="AB540" s="6"/>
      <c r="AC540" s="6"/>
      <c r="AD540" s="7"/>
      <c r="AE540" s="8"/>
      <c r="AF540" s="8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</row>
    <row r="541" spans="1:59" ht="10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2"/>
      <c r="P541" s="2"/>
      <c r="Q541" s="1"/>
      <c r="R541" s="1"/>
      <c r="S541" s="3"/>
      <c r="T541" s="1"/>
      <c r="U541" s="1"/>
      <c r="V541" s="4"/>
      <c r="W541" s="5"/>
      <c r="X541" s="1"/>
      <c r="Y541" s="1"/>
      <c r="Z541" s="1"/>
      <c r="AA541" s="1"/>
      <c r="AB541" s="6"/>
      <c r="AC541" s="6"/>
      <c r="AD541" s="7"/>
      <c r="AE541" s="8"/>
      <c r="AF541" s="8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</row>
    <row r="542" spans="1:59" ht="10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2"/>
      <c r="P542" s="2"/>
      <c r="Q542" s="1"/>
      <c r="R542" s="1"/>
      <c r="S542" s="3"/>
      <c r="T542" s="1"/>
      <c r="U542" s="1"/>
      <c r="V542" s="4"/>
      <c r="W542" s="5"/>
      <c r="X542" s="1"/>
      <c r="Y542" s="1"/>
      <c r="Z542" s="1"/>
      <c r="AA542" s="1"/>
      <c r="AB542" s="6"/>
      <c r="AC542" s="6"/>
      <c r="AD542" s="7"/>
      <c r="AE542" s="8"/>
      <c r="AF542" s="8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</row>
    <row r="543" spans="1:59" ht="10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2"/>
      <c r="P543" s="2"/>
      <c r="Q543" s="1"/>
      <c r="R543" s="1"/>
      <c r="S543" s="3"/>
      <c r="T543" s="1"/>
      <c r="U543" s="1"/>
      <c r="V543" s="4"/>
      <c r="W543" s="5"/>
      <c r="X543" s="1"/>
      <c r="Y543" s="1"/>
      <c r="Z543" s="1"/>
      <c r="AA543" s="1"/>
      <c r="AB543" s="6"/>
      <c r="AC543" s="6"/>
      <c r="AD543" s="7"/>
      <c r="AE543" s="8"/>
      <c r="AF543" s="8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</row>
    <row r="544" spans="1:59" ht="10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2"/>
      <c r="P544" s="2"/>
      <c r="Q544" s="1"/>
      <c r="R544" s="1"/>
      <c r="S544" s="3"/>
      <c r="T544" s="1"/>
      <c r="U544" s="1"/>
      <c r="V544" s="4"/>
      <c r="W544" s="5"/>
      <c r="X544" s="1"/>
      <c r="Y544" s="1"/>
      <c r="Z544" s="1"/>
      <c r="AA544" s="1"/>
      <c r="AB544" s="6"/>
      <c r="AC544" s="6"/>
      <c r="AD544" s="7"/>
      <c r="AE544" s="8"/>
      <c r="AF544" s="8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</row>
    <row r="545" spans="1:59" ht="10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2"/>
      <c r="P545" s="2"/>
      <c r="Q545" s="1"/>
      <c r="R545" s="1"/>
      <c r="S545" s="3"/>
      <c r="T545" s="1"/>
      <c r="U545" s="1"/>
      <c r="V545" s="4"/>
      <c r="W545" s="5"/>
      <c r="X545" s="1"/>
      <c r="Y545" s="1"/>
      <c r="Z545" s="1"/>
      <c r="AA545" s="1"/>
      <c r="AB545" s="6"/>
      <c r="AC545" s="6"/>
      <c r="AD545" s="7"/>
      <c r="AE545" s="8"/>
      <c r="AF545" s="8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</row>
    <row r="546" spans="1:59" ht="10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2"/>
      <c r="P546" s="2"/>
      <c r="Q546" s="1"/>
      <c r="R546" s="1"/>
      <c r="S546" s="3"/>
      <c r="T546" s="1"/>
      <c r="U546" s="1"/>
      <c r="V546" s="4"/>
      <c r="W546" s="5"/>
      <c r="X546" s="1"/>
      <c r="Y546" s="1"/>
      <c r="Z546" s="1"/>
      <c r="AA546" s="1"/>
      <c r="AB546" s="6"/>
      <c r="AC546" s="6"/>
      <c r="AD546" s="7"/>
      <c r="AE546" s="8"/>
      <c r="AF546" s="8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</row>
    <row r="547" spans="1:59" ht="10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2"/>
      <c r="P547" s="2"/>
      <c r="Q547" s="1"/>
      <c r="R547" s="1"/>
      <c r="S547" s="3"/>
      <c r="T547" s="1"/>
      <c r="U547" s="1"/>
      <c r="V547" s="4"/>
      <c r="W547" s="5"/>
      <c r="X547" s="1"/>
      <c r="Y547" s="1"/>
      <c r="Z547" s="1"/>
      <c r="AA547" s="1"/>
      <c r="AB547" s="6"/>
      <c r="AC547" s="6"/>
      <c r="AD547" s="7"/>
      <c r="AE547" s="8"/>
      <c r="AF547" s="8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</row>
    <row r="548" spans="1:59" ht="10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2"/>
      <c r="P548" s="2"/>
      <c r="Q548" s="1"/>
      <c r="R548" s="1"/>
      <c r="S548" s="3"/>
      <c r="T548" s="1"/>
      <c r="U548" s="1"/>
      <c r="V548" s="4"/>
      <c r="W548" s="5"/>
      <c r="X548" s="1"/>
      <c r="Y548" s="1"/>
      <c r="Z548" s="1"/>
      <c r="AA548" s="1"/>
      <c r="AB548" s="6"/>
      <c r="AC548" s="6"/>
      <c r="AD548" s="7"/>
      <c r="AE548" s="8"/>
      <c r="AF548" s="8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</row>
    <row r="549" spans="1:59" ht="10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2"/>
      <c r="P549" s="2"/>
      <c r="Q549" s="1"/>
      <c r="R549" s="1"/>
      <c r="S549" s="3"/>
      <c r="T549" s="1"/>
      <c r="U549" s="1"/>
      <c r="V549" s="4"/>
      <c r="W549" s="5"/>
      <c r="X549" s="1"/>
      <c r="Y549" s="1"/>
      <c r="Z549" s="1"/>
      <c r="AA549" s="1"/>
      <c r="AB549" s="6"/>
      <c r="AC549" s="6"/>
      <c r="AD549" s="7"/>
      <c r="AE549" s="8"/>
      <c r="AF549" s="8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</row>
    <row r="550" spans="1:59" ht="10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2"/>
      <c r="P550" s="2"/>
      <c r="Q550" s="1"/>
      <c r="R550" s="1"/>
      <c r="S550" s="3"/>
      <c r="T550" s="1"/>
      <c r="U550" s="1"/>
      <c r="V550" s="4"/>
      <c r="W550" s="5"/>
      <c r="X550" s="1"/>
      <c r="Y550" s="1"/>
      <c r="Z550" s="1"/>
      <c r="AA550" s="1"/>
      <c r="AB550" s="6"/>
      <c r="AC550" s="6"/>
      <c r="AD550" s="7"/>
      <c r="AE550" s="8"/>
      <c r="AF550" s="8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</row>
    <row r="551" spans="1:59" ht="10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2"/>
      <c r="P551" s="2"/>
      <c r="Q551" s="1"/>
      <c r="R551" s="1"/>
      <c r="S551" s="3"/>
      <c r="T551" s="1"/>
      <c r="U551" s="1"/>
      <c r="V551" s="4"/>
      <c r="W551" s="5"/>
      <c r="X551" s="1"/>
      <c r="Y551" s="1"/>
      <c r="Z551" s="1"/>
      <c r="AA551" s="1"/>
      <c r="AB551" s="6"/>
      <c r="AC551" s="6"/>
      <c r="AD551" s="7"/>
      <c r="AE551" s="8"/>
      <c r="AF551" s="8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</row>
    <row r="552" spans="1:59" ht="10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2"/>
      <c r="P552" s="2"/>
      <c r="Q552" s="1"/>
      <c r="R552" s="1"/>
      <c r="S552" s="3"/>
      <c r="T552" s="1"/>
      <c r="U552" s="1"/>
      <c r="V552" s="4"/>
      <c r="W552" s="5"/>
      <c r="X552" s="1"/>
      <c r="Y552" s="1"/>
      <c r="Z552" s="1"/>
      <c r="AA552" s="1"/>
      <c r="AB552" s="6"/>
      <c r="AC552" s="6"/>
      <c r="AD552" s="7"/>
      <c r="AE552" s="8"/>
      <c r="AF552" s="8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</row>
    <row r="553" spans="1:59" ht="10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2"/>
      <c r="P553" s="2"/>
      <c r="Q553" s="1"/>
      <c r="R553" s="1"/>
      <c r="S553" s="3"/>
      <c r="T553" s="1"/>
      <c r="U553" s="1"/>
      <c r="V553" s="4"/>
      <c r="W553" s="5"/>
      <c r="X553" s="1"/>
      <c r="Y553" s="1"/>
      <c r="Z553" s="1"/>
      <c r="AA553" s="1"/>
      <c r="AB553" s="6"/>
      <c r="AC553" s="6"/>
      <c r="AD553" s="7"/>
      <c r="AE553" s="8"/>
      <c r="AF553" s="8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</row>
    <row r="554" spans="1:59" ht="10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2"/>
      <c r="P554" s="2"/>
      <c r="Q554" s="1"/>
      <c r="R554" s="1"/>
      <c r="S554" s="3"/>
      <c r="T554" s="1"/>
      <c r="U554" s="1"/>
      <c r="V554" s="4"/>
      <c r="W554" s="5"/>
      <c r="X554" s="1"/>
      <c r="Y554" s="1"/>
      <c r="Z554" s="1"/>
      <c r="AA554" s="1"/>
      <c r="AB554" s="6"/>
      <c r="AC554" s="6"/>
      <c r="AD554" s="7"/>
      <c r="AE554" s="8"/>
      <c r="AF554" s="8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</row>
    <row r="555" spans="1:59" ht="10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2"/>
      <c r="P555" s="2"/>
      <c r="Q555" s="1"/>
      <c r="R555" s="1"/>
      <c r="S555" s="3"/>
      <c r="T555" s="1"/>
      <c r="U555" s="1"/>
      <c r="V555" s="4"/>
      <c r="W555" s="5"/>
      <c r="X555" s="1"/>
      <c r="Y555" s="1"/>
      <c r="Z555" s="1"/>
      <c r="AA555" s="1"/>
      <c r="AB555" s="6"/>
      <c r="AC555" s="6"/>
      <c r="AD555" s="7"/>
      <c r="AE555" s="8"/>
      <c r="AF555" s="8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</row>
    <row r="556" spans="1:59" ht="10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2"/>
      <c r="P556" s="2"/>
      <c r="Q556" s="1"/>
      <c r="R556" s="1"/>
      <c r="S556" s="3"/>
      <c r="T556" s="1"/>
      <c r="U556" s="1"/>
      <c r="V556" s="4"/>
      <c r="W556" s="5"/>
      <c r="X556" s="1"/>
      <c r="Y556" s="1"/>
      <c r="Z556" s="1"/>
      <c r="AA556" s="1"/>
      <c r="AB556" s="6"/>
      <c r="AC556" s="6"/>
      <c r="AD556" s="7"/>
      <c r="AE556" s="8"/>
      <c r="AF556" s="8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</row>
    <row r="557" spans="1:59" ht="10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2"/>
      <c r="P557" s="2"/>
      <c r="Q557" s="1"/>
      <c r="R557" s="1"/>
      <c r="S557" s="3"/>
      <c r="T557" s="1"/>
      <c r="U557" s="1"/>
      <c r="V557" s="4"/>
      <c r="W557" s="5"/>
      <c r="X557" s="1"/>
      <c r="Y557" s="1"/>
      <c r="Z557" s="1"/>
      <c r="AA557" s="1"/>
      <c r="AB557" s="6"/>
      <c r="AC557" s="6"/>
      <c r="AD557" s="7"/>
      <c r="AE557" s="8"/>
      <c r="AF557" s="8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</row>
    <row r="558" spans="1:59" ht="10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2"/>
      <c r="P558" s="2"/>
      <c r="Q558" s="1"/>
      <c r="R558" s="1"/>
      <c r="S558" s="3"/>
      <c r="T558" s="1"/>
      <c r="U558" s="1"/>
      <c r="V558" s="4"/>
      <c r="W558" s="5"/>
      <c r="X558" s="1"/>
      <c r="Y558" s="1"/>
      <c r="Z558" s="1"/>
      <c r="AA558" s="1"/>
      <c r="AB558" s="6"/>
      <c r="AC558" s="6"/>
      <c r="AD558" s="7"/>
      <c r="AE558" s="8"/>
      <c r="AF558" s="8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</row>
    <row r="559" spans="1:59" ht="10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2"/>
      <c r="P559" s="2"/>
      <c r="Q559" s="1"/>
      <c r="R559" s="1"/>
      <c r="S559" s="3"/>
      <c r="T559" s="1"/>
      <c r="U559" s="1"/>
      <c r="V559" s="4"/>
      <c r="W559" s="5"/>
      <c r="X559" s="1"/>
      <c r="Y559" s="1"/>
      <c r="Z559" s="1"/>
      <c r="AA559" s="1"/>
      <c r="AB559" s="6"/>
      <c r="AC559" s="6"/>
      <c r="AD559" s="7"/>
      <c r="AE559" s="8"/>
      <c r="AF559" s="8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</row>
    <row r="560" spans="1:59" ht="10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2"/>
      <c r="P560" s="2"/>
      <c r="Q560" s="1"/>
      <c r="R560" s="1"/>
      <c r="S560" s="3"/>
      <c r="T560" s="1"/>
      <c r="U560" s="1"/>
      <c r="V560" s="4"/>
      <c r="W560" s="5"/>
      <c r="X560" s="1"/>
      <c r="Y560" s="1"/>
      <c r="Z560" s="1"/>
      <c r="AA560" s="1"/>
      <c r="AB560" s="6"/>
      <c r="AC560" s="6"/>
      <c r="AD560" s="7"/>
      <c r="AE560" s="8"/>
      <c r="AF560" s="8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</row>
    <row r="561" spans="1:59" ht="10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2"/>
      <c r="P561" s="2"/>
      <c r="Q561" s="1"/>
      <c r="R561" s="1"/>
      <c r="S561" s="3"/>
      <c r="T561" s="1"/>
      <c r="U561" s="1"/>
      <c r="V561" s="4"/>
      <c r="W561" s="5"/>
      <c r="X561" s="1"/>
      <c r="Y561" s="1"/>
      <c r="Z561" s="1"/>
      <c r="AA561" s="1"/>
      <c r="AB561" s="6"/>
      <c r="AC561" s="6"/>
      <c r="AD561" s="7"/>
      <c r="AE561" s="8"/>
      <c r="AF561" s="8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</row>
    <row r="562" spans="1:59" ht="10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2"/>
      <c r="P562" s="2"/>
      <c r="Q562" s="1"/>
      <c r="R562" s="1"/>
      <c r="S562" s="3"/>
      <c r="T562" s="1"/>
      <c r="U562" s="1"/>
      <c r="V562" s="4"/>
      <c r="W562" s="5"/>
      <c r="X562" s="1"/>
      <c r="Y562" s="1"/>
      <c r="Z562" s="1"/>
      <c r="AA562" s="1"/>
      <c r="AB562" s="6"/>
      <c r="AC562" s="6"/>
      <c r="AD562" s="7"/>
      <c r="AE562" s="8"/>
      <c r="AF562" s="8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</row>
    <row r="563" spans="1:59" ht="10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2"/>
      <c r="P563" s="2"/>
      <c r="Q563" s="1"/>
      <c r="R563" s="1"/>
      <c r="S563" s="3"/>
      <c r="T563" s="1"/>
      <c r="U563" s="1"/>
      <c r="V563" s="4"/>
      <c r="W563" s="5"/>
      <c r="X563" s="1"/>
      <c r="Y563" s="1"/>
      <c r="Z563" s="1"/>
      <c r="AA563" s="1"/>
      <c r="AB563" s="6"/>
      <c r="AC563" s="6"/>
      <c r="AD563" s="7"/>
      <c r="AE563" s="8"/>
      <c r="AF563" s="8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</row>
    <row r="564" spans="1:59" ht="10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2"/>
      <c r="P564" s="2"/>
      <c r="Q564" s="1"/>
      <c r="R564" s="1"/>
      <c r="S564" s="3"/>
      <c r="T564" s="1"/>
      <c r="U564" s="1"/>
      <c r="V564" s="4"/>
      <c r="W564" s="5"/>
      <c r="X564" s="1"/>
      <c r="Y564" s="1"/>
      <c r="Z564" s="1"/>
      <c r="AA564" s="1"/>
      <c r="AB564" s="6"/>
      <c r="AC564" s="6"/>
      <c r="AD564" s="7"/>
      <c r="AE564" s="8"/>
      <c r="AF564" s="8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</row>
    <row r="565" spans="1:59" ht="10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2"/>
      <c r="P565" s="2"/>
      <c r="Q565" s="1"/>
      <c r="R565" s="1"/>
      <c r="S565" s="3"/>
      <c r="T565" s="1"/>
      <c r="U565" s="1"/>
      <c r="V565" s="4"/>
      <c r="W565" s="5"/>
      <c r="X565" s="1"/>
      <c r="Y565" s="1"/>
      <c r="Z565" s="1"/>
      <c r="AA565" s="1"/>
      <c r="AB565" s="6"/>
      <c r="AC565" s="6"/>
      <c r="AD565" s="7"/>
      <c r="AE565" s="8"/>
      <c r="AF565" s="8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</row>
    <row r="566" spans="1:59" ht="10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2"/>
      <c r="P566" s="2"/>
      <c r="Q566" s="1"/>
      <c r="R566" s="1"/>
      <c r="S566" s="3"/>
      <c r="T566" s="1"/>
      <c r="U566" s="1"/>
      <c r="V566" s="4"/>
      <c r="W566" s="5"/>
      <c r="X566" s="1"/>
      <c r="Y566" s="1"/>
      <c r="Z566" s="1"/>
      <c r="AA566" s="1"/>
      <c r="AB566" s="6"/>
      <c r="AC566" s="6"/>
      <c r="AD566" s="7"/>
      <c r="AE566" s="8"/>
      <c r="AF566" s="8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</row>
    <row r="567" spans="1:59" ht="10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2"/>
      <c r="P567" s="2"/>
      <c r="Q567" s="1"/>
      <c r="R567" s="1"/>
      <c r="S567" s="3"/>
      <c r="T567" s="1"/>
      <c r="U567" s="1"/>
      <c r="V567" s="4"/>
      <c r="W567" s="5"/>
      <c r="X567" s="1"/>
      <c r="Y567" s="1"/>
      <c r="Z567" s="1"/>
      <c r="AA567" s="1"/>
      <c r="AB567" s="6"/>
      <c r="AC567" s="6"/>
      <c r="AD567" s="7"/>
      <c r="AE567" s="8"/>
      <c r="AF567" s="8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</row>
    <row r="568" spans="1:59" ht="10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2"/>
      <c r="P568" s="2"/>
      <c r="Q568" s="1"/>
      <c r="R568" s="1"/>
      <c r="S568" s="3"/>
      <c r="T568" s="1"/>
      <c r="U568" s="1"/>
      <c r="V568" s="4"/>
      <c r="W568" s="5"/>
      <c r="X568" s="1"/>
      <c r="Y568" s="1"/>
      <c r="Z568" s="1"/>
      <c r="AA568" s="1"/>
      <c r="AB568" s="6"/>
      <c r="AC568" s="6"/>
      <c r="AD568" s="7"/>
      <c r="AE568" s="8"/>
      <c r="AF568" s="8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</row>
    <row r="569" spans="1:59" ht="10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2"/>
      <c r="P569" s="2"/>
      <c r="Q569" s="1"/>
      <c r="R569" s="1"/>
      <c r="S569" s="3"/>
      <c r="T569" s="1"/>
      <c r="U569" s="1"/>
      <c r="V569" s="4"/>
      <c r="W569" s="5"/>
      <c r="X569" s="1"/>
      <c r="Y569" s="1"/>
      <c r="Z569" s="1"/>
      <c r="AA569" s="1"/>
      <c r="AB569" s="6"/>
      <c r="AC569" s="6"/>
      <c r="AD569" s="7"/>
      <c r="AE569" s="8"/>
      <c r="AF569" s="8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</row>
    <row r="570" spans="1:59" ht="10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2"/>
      <c r="P570" s="2"/>
      <c r="Q570" s="1"/>
      <c r="R570" s="1"/>
      <c r="S570" s="3"/>
      <c r="T570" s="1"/>
      <c r="U570" s="1"/>
      <c r="V570" s="4"/>
      <c r="W570" s="5"/>
      <c r="X570" s="1"/>
      <c r="Y570" s="1"/>
      <c r="Z570" s="1"/>
      <c r="AA570" s="1"/>
      <c r="AB570" s="6"/>
      <c r="AC570" s="6"/>
      <c r="AD570" s="7"/>
      <c r="AE570" s="8"/>
      <c r="AF570" s="8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</row>
    <row r="571" spans="1:59" ht="10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2"/>
      <c r="P571" s="2"/>
      <c r="Q571" s="1"/>
      <c r="R571" s="1"/>
      <c r="S571" s="3"/>
      <c r="T571" s="1"/>
      <c r="U571" s="1"/>
      <c r="V571" s="4"/>
      <c r="W571" s="5"/>
      <c r="X571" s="1"/>
      <c r="Y571" s="1"/>
      <c r="Z571" s="1"/>
      <c r="AA571" s="1"/>
      <c r="AB571" s="6"/>
      <c r="AC571" s="6"/>
      <c r="AD571" s="7"/>
      <c r="AE571" s="8"/>
      <c r="AF571" s="8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</row>
    <row r="572" spans="1:59" ht="10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2"/>
      <c r="P572" s="2"/>
      <c r="Q572" s="1"/>
      <c r="R572" s="1"/>
      <c r="S572" s="3"/>
      <c r="T572" s="1"/>
      <c r="U572" s="1"/>
      <c r="V572" s="4"/>
      <c r="W572" s="5"/>
      <c r="X572" s="1"/>
      <c r="Y572" s="1"/>
      <c r="Z572" s="1"/>
      <c r="AA572" s="1"/>
      <c r="AB572" s="6"/>
      <c r="AC572" s="6"/>
      <c r="AD572" s="7"/>
      <c r="AE572" s="8"/>
      <c r="AF572" s="8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</row>
    <row r="573" spans="1:59" ht="10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2"/>
      <c r="P573" s="2"/>
      <c r="Q573" s="1"/>
      <c r="R573" s="1"/>
      <c r="S573" s="3"/>
      <c r="T573" s="1"/>
      <c r="U573" s="1"/>
      <c r="V573" s="4"/>
      <c r="W573" s="5"/>
      <c r="X573" s="1"/>
      <c r="Y573" s="1"/>
      <c r="Z573" s="1"/>
      <c r="AA573" s="1"/>
      <c r="AB573" s="6"/>
      <c r="AC573" s="6"/>
      <c r="AD573" s="7"/>
      <c r="AE573" s="8"/>
      <c r="AF573" s="8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</row>
    <row r="574" spans="1:59" ht="10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2"/>
      <c r="P574" s="2"/>
      <c r="Q574" s="1"/>
      <c r="R574" s="1"/>
      <c r="S574" s="3"/>
      <c r="T574" s="1"/>
      <c r="U574" s="1"/>
      <c r="V574" s="4"/>
      <c r="W574" s="5"/>
      <c r="X574" s="1"/>
      <c r="Y574" s="1"/>
      <c r="Z574" s="1"/>
      <c r="AA574" s="1"/>
      <c r="AB574" s="6"/>
      <c r="AC574" s="6"/>
      <c r="AD574" s="7"/>
      <c r="AE574" s="8"/>
      <c r="AF574" s="8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</row>
    <row r="575" spans="1:59" ht="10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2"/>
      <c r="P575" s="2"/>
      <c r="Q575" s="1"/>
      <c r="R575" s="1"/>
      <c r="S575" s="3"/>
      <c r="T575" s="1"/>
      <c r="U575" s="1"/>
      <c r="V575" s="4"/>
      <c r="W575" s="5"/>
      <c r="X575" s="1"/>
      <c r="Y575" s="1"/>
      <c r="Z575" s="1"/>
      <c r="AA575" s="1"/>
      <c r="AB575" s="6"/>
      <c r="AC575" s="6"/>
      <c r="AD575" s="7"/>
      <c r="AE575" s="8"/>
      <c r="AF575" s="8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</row>
    <row r="576" spans="1:59" ht="10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2"/>
      <c r="P576" s="2"/>
      <c r="Q576" s="1"/>
      <c r="R576" s="1"/>
      <c r="S576" s="3"/>
      <c r="T576" s="1"/>
      <c r="U576" s="1"/>
      <c r="V576" s="4"/>
      <c r="W576" s="5"/>
      <c r="X576" s="1"/>
      <c r="Y576" s="1"/>
      <c r="Z576" s="1"/>
      <c r="AA576" s="1"/>
      <c r="AB576" s="6"/>
      <c r="AC576" s="6"/>
      <c r="AD576" s="7"/>
      <c r="AE576" s="8"/>
      <c r="AF576" s="8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</row>
    <row r="577" spans="1:59" ht="10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2"/>
      <c r="P577" s="2"/>
      <c r="Q577" s="1"/>
      <c r="R577" s="1"/>
      <c r="S577" s="3"/>
      <c r="T577" s="1"/>
      <c r="U577" s="1"/>
      <c r="V577" s="4"/>
      <c r="W577" s="5"/>
      <c r="X577" s="1"/>
      <c r="Y577" s="1"/>
      <c r="Z577" s="1"/>
      <c r="AA577" s="1"/>
      <c r="AB577" s="6"/>
      <c r="AC577" s="6"/>
      <c r="AD577" s="7"/>
      <c r="AE577" s="8"/>
      <c r="AF577" s="8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</row>
    <row r="578" spans="1:59" ht="10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2"/>
      <c r="P578" s="2"/>
      <c r="Q578" s="1"/>
      <c r="R578" s="1"/>
      <c r="S578" s="3"/>
      <c r="T578" s="1"/>
      <c r="U578" s="1"/>
      <c r="V578" s="4"/>
      <c r="W578" s="5"/>
      <c r="X578" s="1"/>
      <c r="Y578" s="1"/>
      <c r="Z578" s="1"/>
      <c r="AA578" s="1"/>
      <c r="AB578" s="6"/>
      <c r="AC578" s="6"/>
      <c r="AD578" s="7"/>
      <c r="AE578" s="8"/>
      <c r="AF578" s="8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</row>
    <row r="579" spans="1:59" ht="10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2"/>
      <c r="P579" s="2"/>
      <c r="Q579" s="1"/>
      <c r="R579" s="1"/>
      <c r="S579" s="3"/>
      <c r="T579" s="1"/>
      <c r="U579" s="1"/>
      <c r="V579" s="4"/>
      <c r="W579" s="5"/>
      <c r="X579" s="1"/>
      <c r="Y579" s="1"/>
      <c r="Z579" s="1"/>
      <c r="AA579" s="1"/>
      <c r="AB579" s="6"/>
      <c r="AC579" s="6"/>
      <c r="AD579" s="7"/>
      <c r="AE579" s="8"/>
      <c r="AF579" s="8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</row>
    <row r="580" spans="1:59" ht="10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2"/>
      <c r="P580" s="2"/>
      <c r="Q580" s="1"/>
      <c r="R580" s="1"/>
      <c r="S580" s="3"/>
      <c r="T580" s="1"/>
      <c r="U580" s="1"/>
      <c r="V580" s="4"/>
      <c r="W580" s="5"/>
      <c r="X580" s="1"/>
      <c r="Y580" s="1"/>
      <c r="Z580" s="1"/>
      <c r="AA580" s="1"/>
      <c r="AB580" s="6"/>
      <c r="AC580" s="6"/>
      <c r="AD580" s="7"/>
      <c r="AE580" s="8"/>
      <c r="AF580" s="8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</row>
    <row r="581" spans="1:59" ht="10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2"/>
      <c r="P581" s="2"/>
      <c r="Q581" s="1"/>
      <c r="R581" s="1"/>
      <c r="S581" s="3"/>
      <c r="T581" s="1"/>
      <c r="U581" s="1"/>
      <c r="V581" s="4"/>
      <c r="W581" s="5"/>
      <c r="X581" s="1"/>
      <c r="Y581" s="1"/>
      <c r="Z581" s="1"/>
      <c r="AA581" s="1"/>
      <c r="AB581" s="6"/>
      <c r="AC581" s="6"/>
      <c r="AD581" s="7"/>
      <c r="AE581" s="8"/>
      <c r="AF581" s="8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</row>
    <row r="582" spans="1:59" ht="10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2"/>
      <c r="P582" s="2"/>
      <c r="Q582" s="1"/>
      <c r="R582" s="1"/>
      <c r="S582" s="3"/>
      <c r="T582" s="1"/>
      <c r="U582" s="1"/>
      <c r="V582" s="4"/>
      <c r="W582" s="5"/>
      <c r="X582" s="1"/>
      <c r="Y582" s="1"/>
      <c r="Z582" s="1"/>
      <c r="AA582" s="1"/>
      <c r="AB582" s="6"/>
      <c r="AC582" s="6"/>
      <c r="AD582" s="7"/>
      <c r="AE582" s="8"/>
      <c r="AF582" s="8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</row>
    <row r="583" spans="1:59" ht="10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2"/>
      <c r="P583" s="2"/>
      <c r="Q583" s="1"/>
      <c r="R583" s="1"/>
      <c r="S583" s="3"/>
      <c r="T583" s="1"/>
      <c r="U583" s="1"/>
      <c r="V583" s="4"/>
      <c r="W583" s="5"/>
      <c r="X583" s="1"/>
      <c r="Y583" s="1"/>
      <c r="Z583" s="1"/>
      <c r="AA583" s="1"/>
      <c r="AB583" s="6"/>
      <c r="AC583" s="6"/>
      <c r="AD583" s="7"/>
      <c r="AE583" s="8"/>
      <c r="AF583" s="8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</row>
    <row r="584" spans="1:59" ht="10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2"/>
      <c r="P584" s="2"/>
      <c r="Q584" s="1"/>
      <c r="R584" s="1"/>
      <c r="S584" s="3"/>
      <c r="T584" s="1"/>
      <c r="U584" s="1"/>
      <c r="V584" s="4"/>
      <c r="W584" s="5"/>
      <c r="X584" s="1"/>
      <c r="Y584" s="1"/>
      <c r="Z584" s="1"/>
      <c r="AA584" s="1"/>
      <c r="AB584" s="6"/>
      <c r="AC584" s="6"/>
      <c r="AD584" s="7"/>
      <c r="AE584" s="8"/>
      <c r="AF584" s="8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</row>
    <row r="585" spans="1:59" ht="10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2"/>
      <c r="P585" s="2"/>
      <c r="Q585" s="1"/>
      <c r="R585" s="1"/>
      <c r="S585" s="3"/>
      <c r="T585" s="1"/>
      <c r="U585" s="1"/>
      <c r="V585" s="4"/>
      <c r="W585" s="5"/>
      <c r="X585" s="1"/>
      <c r="Y585" s="1"/>
      <c r="Z585" s="1"/>
      <c r="AA585" s="1"/>
      <c r="AB585" s="6"/>
      <c r="AC585" s="6"/>
      <c r="AD585" s="7"/>
      <c r="AE585" s="8"/>
      <c r="AF585" s="8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</row>
    <row r="586" spans="1:59" ht="10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2"/>
      <c r="P586" s="2"/>
      <c r="Q586" s="1"/>
      <c r="R586" s="1"/>
      <c r="S586" s="3"/>
      <c r="T586" s="1"/>
      <c r="U586" s="1"/>
      <c r="V586" s="4"/>
      <c r="W586" s="5"/>
      <c r="X586" s="1"/>
      <c r="Y586" s="1"/>
      <c r="Z586" s="1"/>
      <c r="AA586" s="1"/>
      <c r="AB586" s="6"/>
      <c r="AC586" s="6"/>
      <c r="AD586" s="7"/>
      <c r="AE586" s="8"/>
      <c r="AF586" s="8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</row>
    <row r="587" spans="1:59" ht="10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2"/>
      <c r="P587" s="2"/>
      <c r="Q587" s="1"/>
      <c r="R587" s="1"/>
      <c r="S587" s="3"/>
      <c r="T587" s="1"/>
      <c r="U587" s="1"/>
      <c r="V587" s="4"/>
      <c r="W587" s="5"/>
      <c r="X587" s="1"/>
      <c r="Y587" s="1"/>
      <c r="Z587" s="1"/>
      <c r="AA587" s="1"/>
      <c r="AB587" s="6"/>
      <c r="AC587" s="6"/>
      <c r="AD587" s="7"/>
      <c r="AE587" s="8"/>
      <c r="AF587" s="8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</row>
    <row r="588" spans="1:59" ht="10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2"/>
      <c r="P588" s="2"/>
      <c r="Q588" s="1"/>
      <c r="R588" s="1"/>
      <c r="S588" s="3"/>
      <c r="T588" s="1"/>
      <c r="U588" s="1"/>
      <c r="V588" s="4"/>
      <c r="W588" s="5"/>
      <c r="X588" s="1"/>
      <c r="Y588" s="1"/>
      <c r="Z588" s="1"/>
      <c r="AA588" s="1"/>
      <c r="AB588" s="6"/>
      <c r="AC588" s="6"/>
      <c r="AD588" s="7"/>
      <c r="AE588" s="8"/>
      <c r="AF588" s="8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</row>
    <row r="589" spans="1:59" ht="10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2"/>
      <c r="P589" s="2"/>
      <c r="Q589" s="1"/>
      <c r="R589" s="1"/>
      <c r="S589" s="3"/>
      <c r="T589" s="1"/>
      <c r="U589" s="1"/>
      <c r="V589" s="4"/>
      <c r="W589" s="5"/>
      <c r="X589" s="1"/>
      <c r="Y589" s="1"/>
      <c r="Z589" s="1"/>
      <c r="AA589" s="1"/>
      <c r="AB589" s="6"/>
      <c r="AC589" s="6"/>
      <c r="AD589" s="7"/>
      <c r="AE589" s="8"/>
      <c r="AF589" s="8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</row>
    <row r="590" spans="1:59" ht="10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2"/>
      <c r="P590" s="2"/>
      <c r="Q590" s="1"/>
      <c r="R590" s="1"/>
      <c r="S590" s="3"/>
      <c r="T590" s="1"/>
      <c r="U590" s="1"/>
      <c r="V590" s="4"/>
      <c r="W590" s="5"/>
      <c r="X590" s="1"/>
      <c r="Y590" s="1"/>
      <c r="Z590" s="1"/>
      <c r="AA590" s="1"/>
      <c r="AB590" s="6"/>
      <c r="AC590" s="6"/>
      <c r="AD590" s="7"/>
      <c r="AE590" s="8"/>
      <c r="AF590" s="8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</row>
    <row r="591" spans="1:59" ht="10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2"/>
      <c r="P591" s="2"/>
      <c r="Q591" s="1"/>
      <c r="R591" s="1"/>
      <c r="S591" s="3"/>
      <c r="T591" s="1"/>
      <c r="U591" s="1"/>
      <c r="V591" s="4"/>
      <c r="W591" s="5"/>
      <c r="X591" s="1"/>
      <c r="Y591" s="1"/>
      <c r="Z591" s="1"/>
      <c r="AA591" s="1"/>
      <c r="AB591" s="6"/>
      <c r="AC591" s="6"/>
      <c r="AD591" s="7"/>
      <c r="AE591" s="8"/>
      <c r="AF591" s="8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</row>
    <row r="592" spans="1:59" ht="10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2"/>
      <c r="P592" s="2"/>
      <c r="Q592" s="1"/>
      <c r="R592" s="1"/>
      <c r="S592" s="3"/>
      <c r="T592" s="1"/>
      <c r="U592" s="1"/>
      <c r="V592" s="4"/>
      <c r="W592" s="5"/>
      <c r="X592" s="1"/>
      <c r="Y592" s="1"/>
      <c r="Z592" s="1"/>
      <c r="AA592" s="1"/>
      <c r="AB592" s="6"/>
      <c r="AC592" s="6"/>
      <c r="AD592" s="7"/>
      <c r="AE592" s="8"/>
      <c r="AF592" s="8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</row>
    <row r="593" spans="1:59" ht="10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2"/>
      <c r="P593" s="2"/>
      <c r="Q593" s="1"/>
      <c r="R593" s="1"/>
      <c r="S593" s="3"/>
      <c r="T593" s="1"/>
      <c r="U593" s="1"/>
      <c r="V593" s="4"/>
      <c r="W593" s="5"/>
      <c r="X593" s="1"/>
      <c r="Y593" s="1"/>
      <c r="Z593" s="1"/>
      <c r="AA593" s="1"/>
      <c r="AB593" s="6"/>
      <c r="AC593" s="6"/>
      <c r="AD593" s="7"/>
      <c r="AE593" s="8"/>
      <c r="AF593" s="8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</row>
    <row r="594" spans="1:59" ht="10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2"/>
      <c r="P594" s="2"/>
      <c r="Q594" s="1"/>
      <c r="R594" s="1"/>
      <c r="S594" s="3"/>
      <c r="T594" s="1"/>
      <c r="U594" s="1"/>
      <c r="V594" s="4"/>
      <c r="W594" s="5"/>
      <c r="X594" s="1"/>
      <c r="Y594" s="1"/>
      <c r="Z594" s="1"/>
      <c r="AA594" s="1"/>
      <c r="AB594" s="6"/>
      <c r="AC594" s="6"/>
      <c r="AD594" s="7"/>
      <c r="AE594" s="8"/>
      <c r="AF594" s="8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</row>
    <row r="595" spans="1:59" ht="10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2"/>
      <c r="P595" s="2"/>
      <c r="Q595" s="1"/>
      <c r="R595" s="1"/>
      <c r="S595" s="3"/>
      <c r="T595" s="1"/>
      <c r="U595" s="1"/>
      <c r="V595" s="4"/>
      <c r="W595" s="5"/>
      <c r="X595" s="1"/>
      <c r="Y595" s="1"/>
      <c r="Z595" s="1"/>
      <c r="AA595" s="1"/>
      <c r="AB595" s="6"/>
      <c r="AC595" s="6"/>
      <c r="AD595" s="7"/>
      <c r="AE595" s="8"/>
      <c r="AF595" s="8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</row>
    <row r="596" spans="1:59" ht="10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2"/>
      <c r="P596" s="2"/>
      <c r="Q596" s="1"/>
      <c r="R596" s="1"/>
      <c r="S596" s="3"/>
      <c r="T596" s="1"/>
      <c r="U596" s="1"/>
      <c r="V596" s="4"/>
      <c r="W596" s="5"/>
      <c r="X596" s="1"/>
      <c r="Y596" s="1"/>
      <c r="Z596" s="1"/>
      <c r="AA596" s="1"/>
      <c r="AB596" s="6"/>
      <c r="AC596" s="6"/>
      <c r="AD596" s="7"/>
      <c r="AE596" s="8"/>
      <c r="AF596" s="8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</row>
    <row r="597" spans="1:59" ht="10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2"/>
      <c r="P597" s="2"/>
      <c r="Q597" s="1"/>
      <c r="R597" s="1"/>
      <c r="S597" s="3"/>
      <c r="T597" s="1"/>
      <c r="U597" s="1"/>
      <c r="V597" s="4"/>
      <c r="W597" s="5"/>
      <c r="X597" s="1"/>
      <c r="Y597" s="1"/>
      <c r="Z597" s="1"/>
      <c r="AA597" s="1"/>
      <c r="AB597" s="6"/>
      <c r="AC597" s="6"/>
      <c r="AD597" s="7"/>
      <c r="AE597" s="8"/>
      <c r="AF597" s="8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</row>
    <row r="598" spans="1:59" ht="10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2"/>
      <c r="P598" s="2"/>
      <c r="Q598" s="1"/>
      <c r="R598" s="1"/>
      <c r="S598" s="3"/>
      <c r="T598" s="1"/>
      <c r="U598" s="1"/>
      <c r="V598" s="4"/>
      <c r="W598" s="5"/>
      <c r="X598" s="1"/>
      <c r="Y598" s="1"/>
      <c r="Z598" s="1"/>
      <c r="AA598" s="1"/>
      <c r="AB598" s="6"/>
      <c r="AC598" s="6"/>
      <c r="AD598" s="7"/>
      <c r="AE598" s="8"/>
      <c r="AF598" s="8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</row>
    <row r="599" spans="1:59" ht="10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2"/>
      <c r="P599" s="2"/>
      <c r="Q599" s="1"/>
      <c r="R599" s="1"/>
      <c r="S599" s="3"/>
      <c r="T599" s="1"/>
      <c r="U599" s="1"/>
      <c r="V599" s="4"/>
      <c r="W599" s="5"/>
      <c r="X599" s="1"/>
      <c r="Y599" s="1"/>
      <c r="Z599" s="1"/>
      <c r="AA599" s="1"/>
      <c r="AB599" s="6"/>
      <c r="AC599" s="6"/>
      <c r="AD599" s="7"/>
      <c r="AE599" s="8"/>
      <c r="AF599" s="8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</row>
    <row r="600" spans="1:59" ht="10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2"/>
      <c r="P600" s="2"/>
      <c r="Q600" s="1"/>
      <c r="R600" s="1"/>
      <c r="S600" s="3"/>
      <c r="T600" s="1"/>
      <c r="U600" s="1"/>
      <c r="V600" s="4"/>
      <c r="W600" s="5"/>
      <c r="X600" s="1"/>
      <c r="Y600" s="1"/>
      <c r="Z600" s="1"/>
      <c r="AA600" s="1"/>
      <c r="AB600" s="6"/>
      <c r="AC600" s="6"/>
      <c r="AD600" s="7"/>
      <c r="AE600" s="8"/>
      <c r="AF600" s="8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</row>
    <row r="601" spans="1:59" ht="10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2"/>
      <c r="P601" s="2"/>
      <c r="Q601" s="1"/>
      <c r="R601" s="1"/>
      <c r="S601" s="3"/>
      <c r="T601" s="1"/>
      <c r="U601" s="1"/>
      <c r="V601" s="4"/>
      <c r="W601" s="5"/>
      <c r="X601" s="1"/>
      <c r="Y601" s="1"/>
      <c r="Z601" s="1"/>
      <c r="AA601" s="1"/>
      <c r="AB601" s="6"/>
      <c r="AC601" s="6"/>
      <c r="AD601" s="7"/>
      <c r="AE601" s="8"/>
      <c r="AF601" s="8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</row>
    <row r="602" spans="1:59" ht="10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2"/>
      <c r="P602" s="2"/>
      <c r="Q602" s="1"/>
      <c r="R602" s="1"/>
      <c r="S602" s="3"/>
      <c r="T602" s="1"/>
      <c r="U602" s="1"/>
      <c r="V602" s="4"/>
      <c r="W602" s="5"/>
      <c r="X602" s="1"/>
      <c r="Y602" s="1"/>
      <c r="Z602" s="1"/>
      <c r="AA602" s="1"/>
      <c r="AB602" s="6"/>
      <c r="AC602" s="6"/>
      <c r="AD602" s="7"/>
      <c r="AE602" s="8"/>
      <c r="AF602" s="8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</row>
    <row r="603" spans="1:59" ht="10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2"/>
      <c r="P603" s="2"/>
      <c r="Q603" s="1"/>
      <c r="R603" s="1"/>
      <c r="S603" s="3"/>
      <c r="T603" s="1"/>
      <c r="U603" s="1"/>
      <c r="V603" s="4"/>
      <c r="W603" s="5"/>
      <c r="X603" s="1"/>
      <c r="Y603" s="1"/>
      <c r="Z603" s="1"/>
      <c r="AA603" s="1"/>
      <c r="AB603" s="6"/>
      <c r="AC603" s="6"/>
      <c r="AD603" s="7"/>
      <c r="AE603" s="8"/>
      <c r="AF603" s="8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</row>
    <row r="604" spans="1:59" ht="10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2"/>
      <c r="P604" s="2"/>
      <c r="Q604" s="1"/>
      <c r="R604" s="1"/>
      <c r="S604" s="3"/>
      <c r="T604" s="1"/>
      <c r="U604" s="1"/>
      <c r="V604" s="4"/>
      <c r="W604" s="5"/>
      <c r="X604" s="1"/>
      <c r="Y604" s="1"/>
      <c r="Z604" s="1"/>
      <c r="AA604" s="1"/>
      <c r="AB604" s="6"/>
      <c r="AC604" s="6"/>
      <c r="AD604" s="7"/>
      <c r="AE604" s="8"/>
      <c r="AF604" s="8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</row>
    <row r="605" spans="1:59" ht="10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2"/>
      <c r="P605" s="2"/>
      <c r="Q605" s="1"/>
      <c r="R605" s="1"/>
      <c r="S605" s="3"/>
      <c r="T605" s="1"/>
      <c r="U605" s="1"/>
      <c r="V605" s="4"/>
      <c r="W605" s="5"/>
      <c r="X605" s="1"/>
      <c r="Y605" s="1"/>
      <c r="Z605" s="1"/>
      <c r="AA605" s="1"/>
      <c r="AB605" s="6"/>
      <c r="AC605" s="6"/>
      <c r="AD605" s="7"/>
      <c r="AE605" s="8"/>
      <c r="AF605" s="8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</row>
    <row r="606" spans="1:59" ht="10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2"/>
      <c r="P606" s="2"/>
      <c r="Q606" s="1"/>
      <c r="R606" s="1"/>
      <c r="S606" s="3"/>
      <c r="T606" s="1"/>
      <c r="U606" s="1"/>
      <c r="V606" s="4"/>
      <c r="W606" s="5"/>
      <c r="X606" s="1"/>
      <c r="Y606" s="1"/>
      <c r="Z606" s="1"/>
      <c r="AA606" s="1"/>
      <c r="AB606" s="6"/>
      <c r="AC606" s="6"/>
      <c r="AD606" s="7"/>
      <c r="AE606" s="8"/>
      <c r="AF606" s="8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</row>
    <row r="607" spans="1:59" ht="10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2"/>
      <c r="P607" s="2"/>
      <c r="Q607" s="1"/>
      <c r="R607" s="1"/>
      <c r="S607" s="3"/>
      <c r="T607" s="1"/>
      <c r="U607" s="1"/>
      <c r="V607" s="4"/>
      <c r="W607" s="5"/>
      <c r="X607" s="1"/>
      <c r="Y607" s="1"/>
      <c r="Z607" s="1"/>
      <c r="AA607" s="1"/>
      <c r="AB607" s="6"/>
      <c r="AC607" s="6"/>
      <c r="AD607" s="7"/>
      <c r="AE607" s="8"/>
      <c r="AF607" s="8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</row>
    <row r="608" spans="1:59" ht="10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2"/>
      <c r="P608" s="2"/>
      <c r="Q608" s="1"/>
      <c r="R608" s="1"/>
      <c r="S608" s="3"/>
      <c r="T608" s="1"/>
      <c r="U608" s="1"/>
      <c r="V608" s="4"/>
      <c r="W608" s="5"/>
      <c r="X608" s="1"/>
      <c r="Y608" s="1"/>
      <c r="Z608" s="1"/>
      <c r="AA608" s="1"/>
      <c r="AB608" s="6"/>
      <c r="AC608" s="6"/>
      <c r="AD608" s="7"/>
      <c r="AE608" s="8"/>
      <c r="AF608" s="8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</row>
    <row r="609" spans="1:59" ht="10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2"/>
      <c r="P609" s="2"/>
      <c r="Q609" s="1"/>
      <c r="R609" s="1"/>
      <c r="S609" s="3"/>
      <c r="T609" s="1"/>
      <c r="U609" s="1"/>
      <c r="V609" s="4"/>
      <c r="W609" s="5"/>
      <c r="X609" s="1"/>
      <c r="Y609" s="1"/>
      <c r="Z609" s="1"/>
      <c r="AA609" s="1"/>
      <c r="AB609" s="6"/>
      <c r="AC609" s="6"/>
      <c r="AD609" s="7"/>
      <c r="AE609" s="8"/>
      <c r="AF609" s="8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</row>
    <row r="610" spans="1:59" ht="10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2"/>
      <c r="P610" s="2"/>
      <c r="Q610" s="1"/>
      <c r="R610" s="1"/>
      <c r="S610" s="3"/>
      <c r="T610" s="1"/>
      <c r="U610" s="1"/>
      <c r="V610" s="4"/>
      <c r="W610" s="5"/>
      <c r="X610" s="1"/>
      <c r="Y610" s="1"/>
      <c r="Z610" s="1"/>
      <c r="AA610" s="1"/>
      <c r="AB610" s="6"/>
      <c r="AC610" s="6"/>
      <c r="AD610" s="7"/>
      <c r="AE610" s="8"/>
      <c r="AF610" s="8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</row>
    <row r="611" spans="1:59" ht="10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2"/>
      <c r="P611" s="2"/>
      <c r="Q611" s="1"/>
      <c r="R611" s="1"/>
      <c r="S611" s="3"/>
      <c r="T611" s="1"/>
      <c r="U611" s="1"/>
      <c r="V611" s="4"/>
      <c r="W611" s="5"/>
      <c r="X611" s="1"/>
      <c r="Y611" s="1"/>
      <c r="Z611" s="1"/>
      <c r="AA611" s="1"/>
      <c r="AB611" s="6"/>
      <c r="AC611" s="6"/>
      <c r="AD611" s="7"/>
      <c r="AE611" s="8"/>
      <c r="AF611" s="8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</row>
    <row r="612" spans="1:59" ht="10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2"/>
      <c r="P612" s="2"/>
      <c r="Q612" s="1"/>
      <c r="R612" s="1"/>
      <c r="S612" s="3"/>
      <c r="T612" s="1"/>
      <c r="U612" s="1"/>
      <c r="V612" s="4"/>
      <c r="W612" s="5"/>
      <c r="X612" s="1"/>
      <c r="Y612" s="1"/>
      <c r="Z612" s="1"/>
      <c r="AA612" s="1"/>
      <c r="AB612" s="6"/>
      <c r="AC612" s="6"/>
      <c r="AD612" s="7"/>
      <c r="AE612" s="8"/>
      <c r="AF612" s="8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</row>
    <row r="613" spans="1:59" ht="10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2"/>
      <c r="P613" s="2"/>
      <c r="Q613" s="1"/>
      <c r="R613" s="1"/>
      <c r="S613" s="3"/>
      <c r="T613" s="1"/>
      <c r="U613" s="1"/>
      <c r="V613" s="4"/>
      <c r="W613" s="5"/>
      <c r="X613" s="1"/>
      <c r="Y613" s="1"/>
      <c r="Z613" s="1"/>
      <c r="AA613" s="1"/>
      <c r="AB613" s="6"/>
      <c r="AC613" s="6"/>
      <c r="AD613" s="7"/>
      <c r="AE613" s="8"/>
      <c r="AF613" s="8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</row>
    <row r="614" spans="1:59" ht="10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2"/>
      <c r="P614" s="2"/>
      <c r="Q614" s="1"/>
      <c r="R614" s="1"/>
      <c r="S614" s="3"/>
      <c r="T614" s="1"/>
      <c r="U614" s="1"/>
      <c r="V614" s="4"/>
      <c r="W614" s="5"/>
      <c r="X614" s="1"/>
      <c r="Y614" s="1"/>
      <c r="Z614" s="1"/>
      <c r="AA614" s="1"/>
      <c r="AB614" s="6"/>
      <c r="AC614" s="6"/>
      <c r="AD614" s="7"/>
      <c r="AE614" s="8"/>
      <c r="AF614" s="8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</row>
    <row r="615" spans="1:59" ht="10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2"/>
      <c r="P615" s="2"/>
      <c r="Q615" s="1"/>
      <c r="R615" s="1"/>
      <c r="S615" s="3"/>
      <c r="T615" s="1"/>
      <c r="U615" s="1"/>
      <c r="V615" s="4"/>
      <c r="W615" s="5"/>
      <c r="X615" s="1"/>
      <c r="Y615" s="1"/>
      <c r="Z615" s="1"/>
      <c r="AA615" s="1"/>
      <c r="AB615" s="6"/>
      <c r="AC615" s="6"/>
      <c r="AD615" s="7"/>
      <c r="AE615" s="8"/>
      <c r="AF615" s="8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</row>
    <row r="616" spans="1:59" ht="10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2"/>
      <c r="P616" s="2"/>
      <c r="Q616" s="1"/>
      <c r="R616" s="1"/>
      <c r="S616" s="3"/>
      <c r="T616" s="1"/>
      <c r="U616" s="1"/>
      <c r="V616" s="4"/>
      <c r="W616" s="5"/>
      <c r="X616" s="1"/>
      <c r="Y616" s="1"/>
      <c r="Z616" s="1"/>
      <c r="AA616" s="1"/>
      <c r="AB616" s="6"/>
      <c r="AC616" s="6"/>
      <c r="AD616" s="7"/>
      <c r="AE616" s="8"/>
      <c r="AF616" s="8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</row>
    <row r="617" spans="1:59" ht="10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2"/>
      <c r="P617" s="2"/>
      <c r="Q617" s="1"/>
      <c r="R617" s="1"/>
      <c r="S617" s="3"/>
      <c r="T617" s="1"/>
      <c r="U617" s="1"/>
      <c r="V617" s="4"/>
      <c r="W617" s="5"/>
      <c r="X617" s="1"/>
      <c r="Y617" s="1"/>
      <c r="Z617" s="1"/>
      <c r="AA617" s="1"/>
      <c r="AB617" s="6"/>
      <c r="AC617" s="6"/>
      <c r="AD617" s="7"/>
      <c r="AE617" s="8"/>
      <c r="AF617" s="8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</row>
    <row r="618" spans="1:59" ht="10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2"/>
      <c r="P618" s="2"/>
      <c r="Q618" s="1"/>
      <c r="R618" s="1"/>
      <c r="S618" s="3"/>
      <c r="T618" s="1"/>
      <c r="U618" s="1"/>
      <c r="V618" s="4"/>
      <c r="W618" s="5"/>
      <c r="X618" s="1"/>
      <c r="Y618" s="1"/>
      <c r="Z618" s="1"/>
      <c r="AA618" s="1"/>
      <c r="AB618" s="6"/>
      <c r="AC618" s="6"/>
      <c r="AD618" s="7"/>
      <c r="AE618" s="8"/>
      <c r="AF618" s="8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</row>
    <row r="619" spans="1:59" ht="10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2"/>
      <c r="P619" s="2"/>
      <c r="Q619" s="1"/>
      <c r="R619" s="1"/>
      <c r="S619" s="3"/>
      <c r="T619" s="1"/>
      <c r="U619" s="1"/>
      <c r="V619" s="4"/>
      <c r="W619" s="5"/>
      <c r="X619" s="1"/>
      <c r="Y619" s="1"/>
      <c r="Z619" s="1"/>
      <c r="AA619" s="1"/>
      <c r="AB619" s="6"/>
      <c r="AC619" s="6"/>
      <c r="AD619" s="7"/>
      <c r="AE619" s="8"/>
      <c r="AF619" s="8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</row>
    <row r="620" spans="1:59" ht="10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2"/>
      <c r="P620" s="2"/>
      <c r="Q620" s="1"/>
      <c r="R620" s="1"/>
      <c r="S620" s="3"/>
      <c r="T620" s="1"/>
      <c r="U620" s="1"/>
      <c r="V620" s="4"/>
      <c r="W620" s="5"/>
      <c r="X620" s="1"/>
      <c r="Y620" s="1"/>
      <c r="Z620" s="1"/>
      <c r="AA620" s="1"/>
      <c r="AB620" s="6"/>
      <c r="AC620" s="6"/>
      <c r="AD620" s="7"/>
      <c r="AE620" s="8"/>
      <c r="AF620" s="8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</row>
    <row r="621" spans="1:59" ht="10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2"/>
      <c r="P621" s="2"/>
      <c r="Q621" s="1"/>
      <c r="R621" s="1"/>
      <c r="S621" s="3"/>
      <c r="T621" s="1"/>
      <c r="U621" s="1"/>
      <c r="V621" s="4"/>
      <c r="W621" s="5"/>
      <c r="X621" s="1"/>
      <c r="Y621" s="1"/>
      <c r="Z621" s="1"/>
      <c r="AA621" s="1"/>
      <c r="AB621" s="6"/>
      <c r="AC621" s="6"/>
      <c r="AD621" s="7"/>
      <c r="AE621" s="8"/>
      <c r="AF621" s="8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</row>
    <row r="622" spans="1:59" ht="10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2"/>
      <c r="P622" s="2"/>
      <c r="Q622" s="1"/>
      <c r="R622" s="1"/>
      <c r="S622" s="3"/>
      <c r="T622" s="1"/>
      <c r="U622" s="1"/>
      <c r="V622" s="4"/>
      <c r="W622" s="5"/>
      <c r="X622" s="1"/>
      <c r="Y622" s="1"/>
      <c r="Z622" s="1"/>
      <c r="AA622" s="1"/>
      <c r="AB622" s="6"/>
      <c r="AC622" s="6"/>
      <c r="AD622" s="7"/>
      <c r="AE622" s="8"/>
      <c r="AF622" s="8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</row>
    <row r="623" spans="1:59" ht="10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2"/>
      <c r="P623" s="2"/>
      <c r="Q623" s="1"/>
      <c r="R623" s="1"/>
      <c r="S623" s="3"/>
      <c r="T623" s="1"/>
      <c r="U623" s="1"/>
      <c r="V623" s="4"/>
      <c r="W623" s="5"/>
      <c r="X623" s="1"/>
      <c r="Y623" s="1"/>
      <c r="Z623" s="1"/>
      <c r="AA623" s="1"/>
      <c r="AB623" s="6"/>
      <c r="AC623" s="6"/>
      <c r="AD623" s="7"/>
      <c r="AE623" s="8"/>
      <c r="AF623" s="8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</row>
    <row r="624" spans="1:59" ht="10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2"/>
      <c r="P624" s="2"/>
      <c r="Q624" s="1"/>
      <c r="R624" s="1"/>
      <c r="S624" s="3"/>
      <c r="T624" s="1"/>
      <c r="U624" s="1"/>
      <c r="V624" s="4"/>
      <c r="W624" s="5"/>
      <c r="X624" s="1"/>
      <c r="Y624" s="1"/>
      <c r="Z624" s="1"/>
      <c r="AA624" s="1"/>
      <c r="AB624" s="6"/>
      <c r="AC624" s="6"/>
      <c r="AD624" s="7"/>
      <c r="AE624" s="8"/>
      <c r="AF624" s="8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</row>
    <row r="625" spans="1:59" ht="10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2"/>
      <c r="P625" s="2"/>
      <c r="Q625" s="1"/>
      <c r="R625" s="1"/>
      <c r="S625" s="3"/>
      <c r="T625" s="1"/>
      <c r="U625" s="1"/>
      <c r="V625" s="4"/>
      <c r="W625" s="5"/>
      <c r="X625" s="1"/>
      <c r="Y625" s="1"/>
      <c r="Z625" s="1"/>
      <c r="AA625" s="1"/>
      <c r="AB625" s="6"/>
      <c r="AC625" s="6"/>
      <c r="AD625" s="7"/>
      <c r="AE625" s="8"/>
      <c r="AF625" s="8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</row>
    <row r="626" spans="1:59" ht="10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2"/>
      <c r="P626" s="2"/>
      <c r="Q626" s="1"/>
      <c r="R626" s="1"/>
      <c r="S626" s="3"/>
      <c r="T626" s="1"/>
      <c r="U626" s="1"/>
      <c r="V626" s="4"/>
      <c r="W626" s="5"/>
      <c r="X626" s="1"/>
      <c r="Y626" s="1"/>
      <c r="Z626" s="1"/>
      <c r="AA626" s="1"/>
      <c r="AB626" s="6"/>
      <c r="AC626" s="6"/>
      <c r="AD626" s="7"/>
      <c r="AE626" s="8"/>
      <c r="AF626" s="8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</row>
    <row r="627" spans="1:59" ht="10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2"/>
      <c r="P627" s="2"/>
      <c r="Q627" s="1"/>
      <c r="R627" s="1"/>
      <c r="S627" s="3"/>
      <c r="T627" s="1"/>
      <c r="U627" s="1"/>
      <c r="V627" s="4"/>
      <c r="W627" s="5"/>
      <c r="X627" s="1"/>
      <c r="Y627" s="1"/>
      <c r="Z627" s="1"/>
      <c r="AA627" s="1"/>
      <c r="AB627" s="6"/>
      <c r="AC627" s="6"/>
      <c r="AD627" s="7"/>
      <c r="AE627" s="8"/>
      <c r="AF627" s="8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</row>
    <row r="628" spans="1:59" ht="10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2"/>
      <c r="P628" s="2"/>
      <c r="Q628" s="1"/>
      <c r="R628" s="1"/>
      <c r="S628" s="3"/>
      <c r="T628" s="1"/>
      <c r="U628" s="1"/>
      <c r="V628" s="4"/>
      <c r="W628" s="5"/>
      <c r="X628" s="1"/>
      <c r="Y628" s="1"/>
      <c r="Z628" s="1"/>
      <c r="AA628" s="1"/>
      <c r="AB628" s="6"/>
      <c r="AC628" s="6"/>
      <c r="AD628" s="7"/>
      <c r="AE628" s="8"/>
      <c r="AF628" s="8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</row>
    <row r="629" spans="1:59" ht="10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2"/>
      <c r="P629" s="2"/>
      <c r="Q629" s="1"/>
      <c r="R629" s="1"/>
      <c r="S629" s="3"/>
      <c r="T629" s="1"/>
      <c r="U629" s="1"/>
      <c r="V629" s="4"/>
      <c r="W629" s="5"/>
      <c r="X629" s="1"/>
      <c r="Y629" s="1"/>
      <c r="Z629" s="1"/>
      <c r="AA629" s="1"/>
      <c r="AB629" s="6"/>
      <c r="AC629" s="6"/>
      <c r="AD629" s="7"/>
      <c r="AE629" s="8"/>
      <c r="AF629" s="8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</row>
    <row r="630" spans="1:59" ht="10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2"/>
      <c r="P630" s="2"/>
      <c r="Q630" s="1"/>
      <c r="R630" s="1"/>
      <c r="S630" s="3"/>
      <c r="T630" s="1"/>
      <c r="U630" s="1"/>
      <c r="V630" s="4"/>
      <c r="W630" s="5"/>
      <c r="X630" s="1"/>
      <c r="Y630" s="1"/>
      <c r="Z630" s="1"/>
      <c r="AA630" s="1"/>
      <c r="AB630" s="6"/>
      <c r="AC630" s="6"/>
      <c r="AD630" s="7"/>
      <c r="AE630" s="8"/>
      <c r="AF630" s="8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</row>
    <row r="631" spans="1:59" ht="10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2"/>
      <c r="P631" s="2"/>
      <c r="Q631" s="1"/>
      <c r="R631" s="1"/>
      <c r="S631" s="3"/>
      <c r="T631" s="1"/>
      <c r="U631" s="1"/>
      <c r="V631" s="4"/>
      <c r="W631" s="5"/>
      <c r="X631" s="1"/>
      <c r="Y631" s="1"/>
      <c r="Z631" s="1"/>
      <c r="AA631" s="1"/>
      <c r="AB631" s="6"/>
      <c r="AC631" s="6"/>
      <c r="AD631" s="7"/>
      <c r="AE631" s="8"/>
      <c r="AF631" s="8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</row>
    <row r="632" spans="1:59" ht="10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2"/>
      <c r="P632" s="2"/>
      <c r="Q632" s="1"/>
      <c r="R632" s="1"/>
      <c r="S632" s="3"/>
      <c r="T632" s="1"/>
      <c r="U632" s="1"/>
      <c r="V632" s="4"/>
      <c r="W632" s="5"/>
      <c r="X632" s="1"/>
      <c r="Y632" s="1"/>
      <c r="Z632" s="1"/>
      <c r="AA632" s="1"/>
      <c r="AB632" s="6"/>
      <c r="AC632" s="6"/>
      <c r="AD632" s="7"/>
      <c r="AE632" s="8"/>
      <c r="AF632" s="8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</row>
    <row r="633" spans="1:59" ht="10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2"/>
      <c r="P633" s="2"/>
      <c r="Q633" s="1"/>
      <c r="R633" s="1"/>
      <c r="S633" s="3"/>
      <c r="T633" s="1"/>
      <c r="U633" s="1"/>
      <c r="V633" s="4"/>
      <c r="W633" s="5"/>
      <c r="X633" s="1"/>
      <c r="Y633" s="1"/>
      <c r="Z633" s="1"/>
      <c r="AA633" s="1"/>
      <c r="AB633" s="6"/>
      <c r="AC633" s="6"/>
      <c r="AD633" s="7"/>
      <c r="AE633" s="8"/>
      <c r="AF633" s="8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</row>
    <row r="634" spans="1:59" ht="10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2"/>
      <c r="P634" s="2"/>
      <c r="Q634" s="1"/>
      <c r="R634" s="1"/>
      <c r="S634" s="3"/>
      <c r="T634" s="1"/>
      <c r="U634" s="1"/>
      <c r="V634" s="4"/>
      <c r="W634" s="5"/>
      <c r="X634" s="1"/>
      <c r="Y634" s="1"/>
      <c r="Z634" s="1"/>
      <c r="AA634" s="1"/>
      <c r="AB634" s="6"/>
      <c r="AC634" s="6"/>
      <c r="AD634" s="7"/>
      <c r="AE634" s="8"/>
      <c r="AF634" s="8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</row>
    <row r="635" spans="1:59" ht="10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2"/>
      <c r="P635" s="2"/>
      <c r="Q635" s="1"/>
      <c r="R635" s="1"/>
      <c r="S635" s="3"/>
      <c r="T635" s="1"/>
      <c r="U635" s="1"/>
      <c r="V635" s="4"/>
      <c r="W635" s="5"/>
      <c r="X635" s="1"/>
      <c r="Y635" s="1"/>
      <c r="Z635" s="1"/>
      <c r="AA635" s="1"/>
      <c r="AB635" s="6"/>
      <c r="AC635" s="6"/>
      <c r="AD635" s="7"/>
      <c r="AE635" s="8"/>
      <c r="AF635" s="8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</row>
    <row r="636" spans="1:59" ht="10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2"/>
      <c r="P636" s="2"/>
      <c r="Q636" s="1"/>
      <c r="R636" s="1"/>
      <c r="S636" s="3"/>
      <c r="T636" s="1"/>
      <c r="U636" s="1"/>
      <c r="V636" s="4"/>
      <c r="W636" s="5"/>
      <c r="X636" s="1"/>
      <c r="Y636" s="1"/>
      <c r="Z636" s="1"/>
      <c r="AA636" s="1"/>
      <c r="AB636" s="6"/>
      <c r="AC636" s="6"/>
      <c r="AD636" s="7"/>
      <c r="AE636" s="8"/>
      <c r="AF636" s="8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</row>
    <row r="637" spans="1:59" ht="10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2"/>
      <c r="P637" s="2"/>
      <c r="Q637" s="1"/>
      <c r="R637" s="1"/>
      <c r="S637" s="3"/>
      <c r="T637" s="1"/>
      <c r="U637" s="1"/>
      <c r="V637" s="4"/>
      <c r="W637" s="5"/>
      <c r="X637" s="1"/>
      <c r="Y637" s="1"/>
      <c r="Z637" s="1"/>
      <c r="AA637" s="1"/>
      <c r="AB637" s="6"/>
      <c r="AC637" s="6"/>
      <c r="AD637" s="7"/>
      <c r="AE637" s="8"/>
      <c r="AF637" s="8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</row>
    <row r="638" spans="1:59" ht="10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2"/>
      <c r="P638" s="2"/>
      <c r="Q638" s="1"/>
      <c r="R638" s="1"/>
      <c r="S638" s="3"/>
      <c r="T638" s="1"/>
      <c r="U638" s="1"/>
      <c r="V638" s="4"/>
      <c r="W638" s="5"/>
      <c r="X638" s="1"/>
      <c r="Y638" s="1"/>
      <c r="Z638" s="1"/>
      <c r="AA638" s="1"/>
      <c r="AB638" s="6"/>
      <c r="AC638" s="6"/>
      <c r="AD638" s="7"/>
      <c r="AE638" s="8"/>
      <c r="AF638" s="8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</row>
    <row r="639" spans="1:59" ht="10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2"/>
      <c r="P639" s="2"/>
      <c r="Q639" s="1"/>
      <c r="R639" s="1"/>
      <c r="S639" s="3"/>
      <c r="T639" s="1"/>
      <c r="U639" s="1"/>
      <c r="V639" s="4"/>
      <c r="W639" s="5"/>
      <c r="X639" s="1"/>
      <c r="Y639" s="1"/>
      <c r="Z639" s="1"/>
      <c r="AA639" s="1"/>
      <c r="AB639" s="6"/>
      <c r="AC639" s="6"/>
      <c r="AD639" s="7"/>
      <c r="AE639" s="8"/>
      <c r="AF639" s="8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</row>
    <row r="640" spans="1:59" ht="10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2"/>
      <c r="P640" s="2"/>
      <c r="Q640" s="1"/>
      <c r="R640" s="1"/>
      <c r="S640" s="3"/>
      <c r="T640" s="1"/>
      <c r="U640" s="1"/>
      <c r="V640" s="4"/>
      <c r="W640" s="5"/>
      <c r="X640" s="1"/>
      <c r="Y640" s="1"/>
      <c r="Z640" s="1"/>
      <c r="AA640" s="1"/>
      <c r="AB640" s="6"/>
      <c r="AC640" s="6"/>
      <c r="AD640" s="7"/>
      <c r="AE640" s="8"/>
      <c r="AF640" s="8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 spans="1:59" ht="10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2"/>
      <c r="P641" s="2"/>
      <c r="Q641" s="1"/>
      <c r="R641" s="1"/>
      <c r="S641" s="3"/>
      <c r="T641" s="1"/>
      <c r="U641" s="1"/>
      <c r="V641" s="4"/>
      <c r="W641" s="5"/>
      <c r="X641" s="1"/>
      <c r="Y641" s="1"/>
      <c r="Z641" s="1"/>
      <c r="AA641" s="1"/>
      <c r="AB641" s="6"/>
      <c r="AC641" s="6"/>
      <c r="AD641" s="7"/>
      <c r="AE641" s="8"/>
      <c r="AF641" s="8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</row>
    <row r="642" spans="1:59" ht="10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2"/>
      <c r="P642" s="2"/>
      <c r="Q642" s="1"/>
      <c r="R642" s="1"/>
      <c r="S642" s="3"/>
      <c r="T642" s="1"/>
      <c r="U642" s="1"/>
      <c r="V642" s="4"/>
      <c r="W642" s="5"/>
      <c r="X642" s="1"/>
      <c r="Y642" s="1"/>
      <c r="Z642" s="1"/>
      <c r="AA642" s="1"/>
      <c r="AB642" s="6"/>
      <c r="AC642" s="6"/>
      <c r="AD642" s="7"/>
      <c r="AE642" s="8"/>
      <c r="AF642" s="8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</row>
    <row r="643" spans="1:59" ht="10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2"/>
      <c r="P643" s="2"/>
      <c r="Q643" s="1"/>
      <c r="R643" s="1"/>
      <c r="S643" s="3"/>
      <c r="T643" s="1"/>
      <c r="U643" s="1"/>
      <c r="V643" s="4"/>
      <c r="W643" s="5"/>
      <c r="X643" s="1"/>
      <c r="Y643" s="1"/>
      <c r="Z643" s="1"/>
      <c r="AA643" s="1"/>
      <c r="AB643" s="6"/>
      <c r="AC643" s="6"/>
      <c r="AD643" s="7"/>
      <c r="AE643" s="8"/>
      <c r="AF643" s="8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</row>
    <row r="644" spans="1:59" ht="10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2"/>
      <c r="P644" s="2"/>
      <c r="Q644" s="1"/>
      <c r="R644" s="1"/>
      <c r="S644" s="3"/>
      <c r="T644" s="1"/>
      <c r="U644" s="1"/>
      <c r="V644" s="4"/>
      <c r="W644" s="5"/>
      <c r="X644" s="1"/>
      <c r="Y644" s="1"/>
      <c r="Z644" s="1"/>
      <c r="AA644" s="1"/>
      <c r="AB644" s="6"/>
      <c r="AC644" s="6"/>
      <c r="AD644" s="7"/>
      <c r="AE644" s="8"/>
      <c r="AF644" s="8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</row>
    <row r="645" spans="1:59" ht="10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2"/>
      <c r="P645" s="2"/>
      <c r="Q645" s="1"/>
      <c r="R645" s="1"/>
      <c r="S645" s="3"/>
      <c r="T645" s="1"/>
      <c r="U645" s="1"/>
      <c r="V645" s="4"/>
      <c r="W645" s="5"/>
      <c r="X645" s="1"/>
      <c r="Y645" s="1"/>
      <c r="Z645" s="1"/>
      <c r="AA645" s="1"/>
      <c r="AB645" s="6"/>
      <c r="AC645" s="6"/>
      <c r="AD645" s="7"/>
      <c r="AE645" s="8"/>
      <c r="AF645" s="8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</row>
    <row r="646" spans="1:59" ht="10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2"/>
      <c r="P646" s="2"/>
      <c r="Q646" s="1"/>
      <c r="R646" s="1"/>
      <c r="S646" s="3"/>
      <c r="T646" s="1"/>
      <c r="U646" s="1"/>
      <c r="V646" s="4"/>
      <c r="W646" s="5"/>
      <c r="X646" s="1"/>
      <c r="Y646" s="1"/>
      <c r="Z646" s="1"/>
      <c r="AA646" s="1"/>
      <c r="AB646" s="6"/>
      <c r="AC646" s="6"/>
      <c r="AD646" s="7"/>
      <c r="AE646" s="8"/>
      <c r="AF646" s="8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</row>
    <row r="647" spans="1:59" ht="10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2"/>
      <c r="P647" s="2"/>
      <c r="Q647" s="1"/>
      <c r="R647" s="1"/>
      <c r="S647" s="3"/>
      <c r="T647" s="1"/>
      <c r="U647" s="1"/>
      <c r="V647" s="4"/>
      <c r="W647" s="5"/>
      <c r="X647" s="1"/>
      <c r="Y647" s="1"/>
      <c r="Z647" s="1"/>
      <c r="AA647" s="1"/>
      <c r="AB647" s="6"/>
      <c r="AC647" s="6"/>
      <c r="AD647" s="7"/>
      <c r="AE647" s="8"/>
      <c r="AF647" s="8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</row>
    <row r="648" spans="1:59" ht="10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2"/>
      <c r="P648" s="2"/>
      <c r="Q648" s="1"/>
      <c r="R648" s="1"/>
      <c r="S648" s="3"/>
      <c r="T648" s="1"/>
      <c r="U648" s="1"/>
      <c r="V648" s="4"/>
      <c r="W648" s="5"/>
      <c r="X648" s="1"/>
      <c r="Y648" s="1"/>
      <c r="Z648" s="1"/>
      <c r="AA648" s="1"/>
      <c r="AB648" s="6"/>
      <c r="AC648" s="6"/>
      <c r="AD648" s="7"/>
      <c r="AE648" s="8"/>
      <c r="AF648" s="8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</row>
    <row r="649" spans="1:59" ht="10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2"/>
      <c r="P649" s="2"/>
      <c r="Q649" s="1"/>
      <c r="R649" s="1"/>
      <c r="S649" s="3"/>
      <c r="T649" s="1"/>
      <c r="U649" s="1"/>
      <c r="V649" s="4"/>
      <c r="W649" s="5"/>
      <c r="X649" s="1"/>
      <c r="Y649" s="1"/>
      <c r="Z649" s="1"/>
      <c r="AA649" s="1"/>
      <c r="AB649" s="6"/>
      <c r="AC649" s="6"/>
      <c r="AD649" s="7"/>
      <c r="AE649" s="8"/>
      <c r="AF649" s="8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</row>
    <row r="650" spans="1:59" ht="10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2"/>
      <c r="P650" s="2"/>
      <c r="Q650" s="1"/>
      <c r="R650" s="1"/>
      <c r="S650" s="3"/>
      <c r="T650" s="1"/>
      <c r="U650" s="1"/>
      <c r="V650" s="4"/>
      <c r="W650" s="5"/>
      <c r="X650" s="1"/>
      <c r="Y650" s="1"/>
      <c r="Z650" s="1"/>
      <c r="AA650" s="1"/>
      <c r="AB650" s="6"/>
      <c r="AC650" s="6"/>
      <c r="AD650" s="7"/>
      <c r="AE650" s="8"/>
      <c r="AF650" s="8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</row>
    <row r="651" spans="1:59" ht="10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2"/>
      <c r="P651" s="2"/>
      <c r="Q651" s="1"/>
      <c r="R651" s="1"/>
      <c r="S651" s="3"/>
      <c r="T651" s="1"/>
      <c r="U651" s="1"/>
      <c r="V651" s="4"/>
      <c r="W651" s="5"/>
      <c r="X651" s="1"/>
      <c r="Y651" s="1"/>
      <c r="Z651" s="1"/>
      <c r="AA651" s="1"/>
      <c r="AB651" s="6"/>
      <c r="AC651" s="6"/>
      <c r="AD651" s="7"/>
      <c r="AE651" s="8"/>
      <c r="AF651" s="8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</row>
    <row r="652" spans="1:59" ht="10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2"/>
      <c r="P652" s="2"/>
      <c r="Q652" s="1"/>
      <c r="R652" s="1"/>
      <c r="S652" s="3"/>
      <c r="T652" s="1"/>
      <c r="U652" s="1"/>
      <c r="V652" s="4"/>
      <c r="W652" s="5"/>
      <c r="X652" s="1"/>
      <c r="Y652" s="1"/>
      <c r="Z652" s="1"/>
      <c r="AA652" s="1"/>
      <c r="AB652" s="6"/>
      <c r="AC652" s="6"/>
      <c r="AD652" s="7"/>
      <c r="AE652" s="8"/>
      <c r="AF652" s="8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</row>
    <row r="653" spans="1:59" ht="10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2"/>
      <c r="P653" s="2"/>
      <c r="Q653" s="1"/>
      <c r="R653" s="1"/>
      <c r="S653" s="3"/>
      <c r="T653" s="1"/>
      <c r="U653" s="1"/>
      <c r="V653" s="4"/>
      <c r="W653" s="5"/>
      <c r="X653" s="1"/>
      <c r="Y653" s="1"/>
      <c r="Z653" s="1"/>
      <c r="AA653" s="1"/>
      <c r="AB653" s="6"/>
      <c r="AC653" s="6"/>
      <c r="AD653" s="7"/>
      <c r="AE653" s="8"/>
      <c r="AF653" s="8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</row>
    <row r="654" spans="1:59" ht="10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2"/>
      <c r="P654" s="2"/>
      <c r="Q654" s="1"/>
      <c r="R654" s="1"/>
      <c r="S654" s="3"/>
      <c r="T654" s="1"/>
      <c r="U654" s="1"/>
      <c r="V654" s="4"/>
      <c r="W654" s="5"/>
      <c r="X654" s="1"/>
      <c r="Y654" s="1"/>
      <c r="Z654" s="1"/>
      <c r="AA654" s="1"/>
      <c r="AB654" s="6"/>
      <c r="AC654" s="6"/>
      <c r="AD654" s="7"/>
      <c r="AE654" s="8"/>
      <c r="AF654" s="8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</row>
    <row r="655" spans="1:59" ht="10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2"/>
      <c r="P655" s="2"/>
      <c r="Q655" s="1"/>
      <c r="R655" s="1"/>
      <c r="S655" s="3"/>
      <c r="T655" s="1"/>
      <c r="U655" s="1"/>
      <c r="V655" s="4"/>
      <c r="W655" s="5"/>
      <c r="X655" s="1"/>
      <c r="Y655" s="1"/>
      <c r="Z655" s="1"/>
      <c r="AA655" s="1"/>
      <c r="AB655" s="6"/>
      <c r="AC655" s="6"/>
      <c r="AD655" s="7"/>
      <c r="AE655" s="8"/>
      <c r="AF655" s="8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</row>
    <row r="656" spans="1:59" ht="10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2"/>
      <c r="P656" s="2"/>
      <c r="Q656" s="1"/>
      <c r="R656" s="1"/>
      <c r="S656" s="3"/>
      <c r="T656" s="1"/>
      <c r="U656" s="1"/>
      <c r="V656" s="4"/>
      <c r="W656" s="5"/>
      <c r="X656" s="1"/>
      <c r="Y656" s="1"/>
      <c r="Z656" s="1"/>
      <c r="AA656" s="1"/>
      <c r="AB656" s="6"/>
      <c r="AC656" s="6"/>
      <c r="AD656" s="7"/>
      <c r="AE656" s="8"/>
      <c r="AF656" s="8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</row>
    <row r="657" spans="1:59" ht="10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2"/>
      <c r="P657" s="2"/>
      <c r="Q657" s="1"/>
      <c r="R657" s="1"/>
      <c r="S657" s="3"/>
      <c r="T657" s="1"/>
      <c r="U657" s="1"/>
      <c r="V657" s="4"/>
      <c r="W657" s="5"/>
      <c r="X657" s="1"/>
      <c r="Y657" s="1"/>
      <c r="Z657" s="1"/>
      <c r="AA657" s="1"/>
      <c r="AB657" s="6"/>
      <c r="AC657" s="6"/>
      <c r="AD657" s="7"/>
      <c r="AE657" s="8"/>
      <c r="AF657" s="8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</row>
    <row r="658" spans="1:59" ht="10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2"/>
      <c r="P658" s="2"/>
      <c r="Q658" s="1"/>
      <c r="R658" s="1"/>
      <c r="S658" s="3"/>
      <c r="T658" s="1"/>
      <c r="U658" s="1"/>
      <c r="V658" s="4"/>
      <c r="W658" s="5"/>
      <c r="X658" s="1"/>
      <c r="Y658" s="1"/>
      <c r="Z658" s="1"/>
      <c r="AA658" s="1"/>
      <c r="AB658" s="6"/>
      <c r="AC658" s="6"/>
      <c r="AD658" s="7"/>
      <c r="AE658" s="8"/>
      <c r="AF658" s="8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</row>
    <row r="659" spans="1:59" ht="10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2"/>
      <c r="P659" s="2"/>
      <c r="Q659" s="1"/>
      <c r="R659" s="1"/>
      <c r="S659" s="3"/>
      <c r="T659" s="1"/>
      <c r="U659" s="1"/>
      <c r="V659" s="4"/>
      <c r="W659" s="5"/>
      <c r="X659" s="1"/>
      <c r="Y659" s="1"/>
      <c r="Z659" s="1"/>
      <c r="AA659" s="1"/>
      <c r="AB659" s="6"/>
      <c r="AC659" s="6"/>
      <c r="AD659" s="7"/>
      <c r="AE659" s="8"/>
      <c r="AF659" s="8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</row>
    <row r="660" spans="1:59" ht="10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2"/>
      <c r="P660" s="2"/>
      <c r="Q660" s="1"/>
      <c r="R660" s="1"/>
      <c r="S660" s="3"/>
      <c r="T660" s="1"/>
      <c r="U660" s="1"/>
      <c r="V660" s="4"/>
      <c r="W660" s="5"/>
      <c r="X660" s="1"/>
      <c r="Y660" s="1"/>
      <c r="Z660" s="1"/>
      <c r="AA660" s="1"/>
      <c r="AB660" s="6"/>
      <c r="AC660" s="6"/>
      <c r="AD660" s="7"/>
      <c r="AE660" s="8"/>
      <c r="AF660" s="8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</row>
    <row r="661" spans="1:59" ht="10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2"/>
      <c r="P661" s="2"/>
      <c r="Q661" s="1"/>
      <c r="R661" s="1"/>
      <c r="S661" s="3"/>
      <c r="T661" s="1"/>
      <c r="U661" s="1"/>
      <c r="V661" s="4"/>
      <c r="W661" s="5"/>
      <c r="X661" s="1"/>
      <c r="Y661" s="1"/>
      <c r="Z661" s="1"/>
      <c r="AA661" s="1"/>
      <c r="AB661" s="6"/>
      <c r="AC661" s="6"/>
      <c r="AD661" s="7"/>
      <c r="AE661" s="8"/>
      <c r="AF661" s="8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</row>
    <row r="662" spans="1:59" ht="10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2"/>
      <c r="P662" s="2"/>
      <c r="Q662" s="1"/>
      <c r="R662" s="1"/>
      <c r="S662" s="3"/>
      <c r="T662" s="1"/>
      <c r="U662" s="1"/>
      <c r="V662" s="4"/>
      <c r="W662" s="5"/>
      <c r="X662" s="1"/>
      <c r="Y662" s="1"/>
      <c r="Z662" s="1"/>
      <c r="AA662" s="1"/>
      <c r="AB662" s="6"/>
      <c r="AC662" s="6"/>
      <c r="AD662" s="7"/>
      <c r="AE662" s="8"/>
      <c r="AF662" s="8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</row>
    <row r="663" spans="1:59" ht="10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2"/>
      <c r="P663" s="2"/>
      <c r="Q663" s="1"/>
      <c r="R663" s="1"/>
      <c r="S663" s="3"/>
      <c r="T663" s="1"/>
      <c r="U663" s="1"/>
      <c r="V663" s="4"/>
      <c r="W663" s="5"/>
      <c r="X663" s="1"/>
      <c r="Y663" s="1"/>
      <c r="Z663" s="1"/>
      <c r="AA663" s="1"/>
      <c r="AB663" s="6"/>
      <c r="AC663" s="6"/>
      <c r="AD663" s="7"/>
      <c r="AE663" s="8"/>
      <c r="AF663" s="8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</row>
    <row r="664" spans="1:59" ht="10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2"/>
      <c r="P664" s="2"/>
      <c r="Q664" s="1"/>
      <c r="R664" s="1"/>
      <c r="S664" s="3"/>
      <c r="T664" s="1"/>
      <c r="U664" s="1"/>
      <c r="V664" s="4"/>
      <c r="W664" s="5"/>
      <c r="X664" s="1"/>
      <c r="Y664" s="1"/>
      <c r="Z664" s="1"/>
      <c r="AA664" s="1"/>
      <c r="AB664" s="6"/>
      <c r="AC664" s="6"/>
      <c r="AD664" s="7"/>
      <c r="AE664" s="8"/>
      <c r="AF664" s="8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</row>
    <row r="665" spans="1:59" ht="10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2"/>
      <c r="P665" s="2"/>
      <c r="Q665" s="1"/>
      <c r="R665" s="1"/>
      <c r="S665" s="3"/>
      <c r="T665" s="1"/>
      <c r="U665" s="1"/>
      <c r="V665" s="4"/>
      <c r="W665" s="5"/>
      <c r="X665" s="1"/>
      <c r="Y665" s="1"/>
      <c r="Z665" s="1"/>
      <c r="AA665" s="1"/>
      <c r="AB665" s="6"/>
      <c r="AC665" s="6"/>
      <c r="AD665" s="7"/>
      <c r="AE665" s="8"/>
      <c r="AF665" s="8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</row>
    <row r="666" spans="1:59" ht="10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2"/>
      <c r="P666" s="2"/>
      <c r="Q666" s="1"/>
      <c r="R666" s="1"/>
      <c r="S666" s="3"/>
      <c r="T666" s="1"/>
      <c r="U666" s="1"/>
      <c r="V666" s="4"/>
      <c r="W666" s="5"/>
      <c r="X666" s="1"/>
      <c r="Y666" s="1"/>
      <c r="Z666" s="1"/>
      <c r="AA666" s="1"/>
      <c r="AB666" s="6"/>
      <c r="AC666" s="6"/>
      <c r="AD666" s="7"/>
      <c r="AE666" s="8"/>
      <c r="AF666" s="8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</row>
    <row r="667" spans="1:59" ht="10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2"/>
      <c r="P667" s="2"/>
      <c r="Q667" s="1"/>
      <c r="R667" s="1"/>
      <c r="S667" s="3"/>
      <c r="T667" s="1"/>
      <c r="U667" s="1"/>
      <c r="V667" s="4"/>
      <c r="W667" s="5"/>
      <c r="X667" s="1"/>
      <c r="Y667" s="1"/>
      <c r="Z667" s="1"/>
      <c r="AA667" s="1"/>
      <c r="AB667" s="6"/>
      <c r="AC667" s="6"/>
      <c r="AD667" s="7"/>
      <c r="AE667" s="8"/>
      <c r="AF667" s="8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</row>
    <row r="668" spans="1:59" ht="10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2"/>
      <c r="P668" s="2"/>
      <c r="Q668" s="1"/>
      <c r="R668" s="1"/>
      <c r="S668" s="3"/>
      <c r="T668" s="1"/>
      <c r="U668" s="1"/>
      <c r="V668" s="4"/>
      <c r="W668" s="5"/>
      <c r="X668" s="1"/>
      <c r="Y668" s="1"/>
      <c r="Z668" s="1"/>
      <c r="AA668" s="1"/>
      <c r="AB668" s="6"/>
      <c r="AC668" s="6"/>
      <c r="AD668" s="7"/>
      <c r="AE668" s="8"/>
      <c r="AF668" s="8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</row>
    <row r="669" spans="1:59" ht="10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2"/>
      <c r="P669" s="2"/>
      <c r="Q669" s="1"/>
      <c r="R669" s="1"/>
      <c r="S669" s="3"/>
      <c r="T669" s="1"/>
      <c r="U669" s="1"/>
      <c r="V669" s="4"/>
      <c r="W669" s="5"/>
      <c r="X669" s="1"/>
      <c r="Y669" s="1"/>
      <c r="Z669" s="1"/>
      <c r="AA669" s="1"/>
      <c r="AB669" s="6"/>
      <c r="AC669" s="6"/>
      <c r="AD669" s="7"/>
      <c r="AE669" s="8"/>
      <c r="AF669" s="8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</row>
    <row r="670" spans="1:59" ht="10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2"/>
      <c r="P670" s="2"/>
      <c r="Q670" s="1"/>
      <c r="R670" s="1"/>
      <c r="S670" s="3"/>
      <c r="T670" s="1"/>
      <c r="U670" s="1"/>
      <c r="V670" s="4"/>
      <c r="W670" s="5"/>
      <c r="X670" s="1"/>
      <c r="Y670" s="1"/>
      <c r="Z670" s="1"/>
      <c r="AA670" s="1"/>
      <c r="AB670" s="6"/>
      <c r="AC670" s="6"/>
      <c r="AD670" s="7"/>
      <c r="AE670" s="8"/>
      <c r="AF670" s="8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</row>
    <row r="671" spans="1:59" ht="10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2"/>
      <c r="P671" s="2"/>
      <c r="Q671" s="1"/>
      <c r="R671" s="1"/>
      <c r="S671" s="3"/>
      <c r="T671" s="1"/>
      <c r="U671" s="1"/>
      <c r="V671" s="4"/>
      <c r="W671" s="5"/>
      <c r="X671" s="1"/>
      <c r="Y671" s="1"/>
      <c r="Z671" s="1"/>
      <c r="AA671" s="1"/>
      <c r="AB671" s="6"/>
      <c r="AC671" s="6"/>
      <c r="AD671" s="7"/>
      <c r="AE671" s="8"/>
      <c r="AF671" s="8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</row>
    <row r="672" spans="1:59" ht="10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2"/>
      <c r="P672" s="2"/>
      <c r="Q672" s="1"/>
      <c r="R672" s="1"/>
      <c r="S672" s="3"/>
      <c r="T672" s="1"/>
      <c r="U672" s="1"/>
      <c r="V672" s="4"/>
      <c r="W672" s="5"/>
      <c r="X672" s="1"/>
      <c r="Y672" s="1"/>
      <c r="Z672" s="1"/>
      <c r="AA672" s="1"/>
      <c r="AB672" s="6"/>
      <c r="AC672" s="6"/>
      <c r="AD672" s="7"/>
      <c r="AE672" s="8"/>
      <c r="AF672" s="8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</row>
    <row r="673" spans="1:59" ht="10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2"/>
      <c r="P673" s="2"/>
      <c r="Q673" s="1"/>
      <c r="R673" s="1"/>
      <c r="S673" s="3"/>
      <c r="T673" s="1"/>
      <c r="U673" s="1"/>
      <c r="V673" s="4"/>
      <c r="W673" s="5"/>
      <c r="X673" s="1"/>
      <c r="Y673" s="1"/>
      <c r="Z673" s="1"/>
      <c r="AA673" s="1"/>
      <c r="AB673" s="6"/>
      <c r="AC673" s="6"/>
      <c r="AD673" s="7"/>
      <c r="AE673" s="8"/>
      <c r="AF673" s="8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</row>
    <row r="674" spans="1:59" ht="10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2"/>
      <c r="P674" s="2"/>
      <c r="Q674" s="1"/>
      <c r="R674" s="1"/>
      <c r="S674" s="3"/>
      <c r="T674" s="1"/>
      <c r="U674" s="1"/>
      <c r="V674" s="4"/>
      <c r="W674" s="5"/>
      <c r="X674" s="1"/>
      <c r="Y674" s="1"/>
      <c r="Z674" s="1"/>
      <c r="AA674" s="1"/>
      <c r="AB674" s="6"/>
      <c r="AC674" s="6"/>
      <c r="AD674" s="7"/>
      <c r="AE674" s="8"/>
      <c r="AF674" s="8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</row>
    <row r="675" spans="1:59" ht="10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2"/>
      <c r="P675" s="2"/>
      <c r="Q675" s="1"/>
      <c r="R675" s="1"/>
      <c r="S675" s="3"/>
      <c r="T675" s="1"/>
      <c r="U675" s="1"/>
      <c r="V675" s="4"/>
      <c r="W675" s="5"/>
      <c r="X675" s="1"/>
      <c r="Y675" s="1"/>
      <c r="Z675" s="1"/>
      <c r="AA675" s="1"/>
      <c r="AB675" s="6"/>
      <c r="AC675" s="6"/>
      <c r="AD675" s="7"/>
      <c r="AE675" s="8"/>
      <c r="AF675" s="8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</row>
    <row r="676" spans="1:59" ht="10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2"/>
      <c r="P676" s="2"/>
      <c r="Q676" s="1"/>
      <c r="R676" s="1"/>
      <c r="S676" s="3"/>
      <c r="T676" s="1"/>
      <c r="U676" s="1"/>
      <c r="V676" s="4"/>
      <c r="W676" s="5"/>
      <c r="X676" s="1"/>
      <c r="Y676" s="1"/>
      <c r="Z676" s="1"/>
      <c r="AA676" s="1"/>
      <c r="AB676" s="6"/>
      <c r="AC676" s="6"/>
      <c r="AD676" s="7"/>
      <c r="AE676" s="8"/>
      <c r="AF676" s="8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</row>
    <row r="677" spans="1:59" ht="10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2"/>
      <c r="P677" s="2"/>
      <c r="Q677" s="1"/>
      <c r="R677" s="1"/>
      <c r="S677" s="3"/>
      <c r="T677" s="1"/>
      <c r="U677" s="1"/>
      <c r="V677" s="4"/>
      <c r="W677" s="5"/>
      <c r="X677" s="1"/>
      <c r="Y677" s="1"/>
      <c r="Z677" s="1"/>
      <c r="AA677" s="1"/>
      <c r="AB677" s="6"/>
      <c r="AC677" s="6"/>
      <c r="AD677" s="7"/>
      <c r="AE677" s="8"/>
      <c r="AF677" s="8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</row>
    <row r="678" spans="1:59" ht="10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2"/>
      <c r="P678" s="2"/>
      <c r="Q678" s="1"/>
      <c r="R678" s="1"/>
      <c r="S678" s="3"/>
      <c r="T678" s="1"/>
      <c r="U678" s="1"/>
      <c r="V678" s="4"/>
      <c r="W678" s="5"/>
      <c r="X678" s="1"/>
      <c r="Y678" s="1"/>
      <c r="Z678" s="1"/>
      <c r="AA678" s="1"/>
      <c r="AB678" s="6"/>
      <c r="AC678" s="6"/>
      <c r="AD678" s="7"/>
      <c r="AE678" s="8"/>
      <c r="AF678" s="8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</row>
    <row r="679" spans="1:59" ht="10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2"/>
      <c r="P679" s="2"/>
      <c r="Q679" s="1"/>
      <c r="R679" s="1"/>
      <c r="S679" s="3"/>
      <c r="T679" s="1"/>
      <c r="U679" s="1"/>
      <c r="V679" s="4"/>
      <c r="W679" s="5"/>
      <c r="X679" s="1"/>
      <c r="Y679" s="1"/>
      <c r="Z679" s="1"/>
      <c r="AA679" s="1"/>
      <c r="AB679" s="6"/>
      <c r="AC679" s="6"/>
      <c r="AD679" s="7"/>
      <c r="AE679" s="8"/>
      <c r="AF679" s="8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</row>
    <row r="680" spans="1:59" ht="10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2"/>
      <c r="P680" s="2"/>
      <c r="Q680" s="1"/>
      <c r="R680" s="1"/>
      <c r="S680" s="3"/>
      <c r="T680" s="1"/>
      <c r="U680" s="1"/>
      <c r="V680" s="4"/>
      <c r="W680" s="5"/>
      <c r="X680" s="1"/>
      <c r="Y680" s="1"/>
      <c r="Z680" s="1"/>
      <c r="AA680" s="1"/>
      <c r="AB680" s="6"/>
      <c r="AC680" s="6"/>
      <c r="AD680" s="7"/>
      <c r="AE680" s="8"/>
      <c r="AF680" s="8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</row>
    <row r="681" spans="1:59" ht="10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2"/>
      <c r="P681" s="2"/>
      <c r="Q681" s="1"/>
      <c r="R681" s="1"/>
      <c r="S681" s="3"/>
      <c r="T681" s="1"/>
      <c r="U681" s="1"/>
      <c r="V681" s="4"/>
      <c r="W681" s="5"/>
      <c r="X681" s="1"/>
      <c r="Y681" s="1"/>
      <c r="Z681" s="1"/>
      <c r="AA681" s="1"/>
      <c r="AB681" s="6"/>
      <c r="AC681" s="6"/>
      <c r="AD681" s="7"/>
      <c r="AE681" s="8"/>
      <c r="AF681" s="8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</row>
    <row r="682" spans="1:59" ht="10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2"/>
      <c r="P682" s="2"/>
      <c r="Q682" s="1"/>
      <c r="R682" s="1"/>
      <c r="S682" s="3"/>
      <c r="T682" s="1"/>
      <c r="U682" s="1"/>
      <c r="V682" s="4"/>
      <c r="W682" s="5"/>
      <c r="X682" s="1"/>
      <c r="Y682" s="1"/>
      <c r="Z682" s="1"/>
      <c r="AA682" s="1"/>
      <c r="AB682" s="6"/>
      <c r="AC682" s="6"/>
      <c r="AD682" s="7"/>
      <c r="AE682" s="8"/>
      <c r="AF682" s="8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</row>
    <row r="683" spans="1:59" ht="10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2"/>
      <c r="P683" s="2"/>
      <c r="Q683" s="1"/>
      <c r="R683" s="1"/>
      <c r="S683" s="3"/>
      <c r="T683" s="1"/>
      <c r="U683" s="1"/>
      <c r="V683" s="4"/>
      <c r="W683" s="5"/>
      <c r="X683" s="1"/>
      <c r="Y683" s="1"/>
      <c r="Z683" s="1"/>
      <c r="AA683" s="1"/>
      <c r="AB683" s="6"/>
      <c r="AC683" s="6"/>
      <c r="AD683" s="7"/>
      <c r="AE683" s="8"/>
      <c r="AF683" s="8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</row>
    <row r="684" spans="1:59" ht="10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2"/>
      <c r="P684" s="2"/>
      <c r="Q684" s="1"/>
      <c r="R684" s="1"/>
      <c r="S684" s="3"/>
      <c r="T684" s="1"/>
      <c r="U684" s="1"/>
      <c r="V684" s="4"/>
      <c r="W684" s="5"/>
      <c r="X684" s="1"/>
      <c r="Y684" s="1"/>
      <c r="Z684" s="1"/>
      <c r="AA684" s="1"/>
      <c r="AB684" s="6"/>
      <c r="AC684" s="6"/>
      <c r="AD684" s="7"/>
      <c r="AE684" s="8"/>
      <c r="AF684" s="8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</row>
    <row r="685" spans="1:59" ht="10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2"/>
      <c r="P685" s="2"/>
      <c r="Q685" s="1"/>
      <c r="R685" s="1"/>
      <c r="S685" s="3"/>
      <c r="T685" s="1"/>
      <c r="U685" s="1"/>
      <c r="V685" s="4"/>
      <c r="W685" s="5"/>
      <c r="X685" s="1"/>
      <c r="Y685" s="1"/>
      <c r="Z685" s="1"/>
      <c r="AA685" s="1"/>
      <c r="AB685" s="6"/>
      <c r="AC685" s="6"/>
      <c r="AD685" s="7"/>
      <c r="AE685" s="8"/>
      <c r="AF685" s="8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</row>
    <row r="686" spans="1:59" ht="10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2"/>
      <c r="P686" s="2"/>
      <c r="Q686" s="1"/>
      <c r="R686" s="1"/>
      <c r="S686" s="3"/>
      <c r="T686" s="1"/>
      <c r="U686" s="1"/>
      <c r="V686" s="4"/>
      <c r="W686" s="5"/>
      <c r="X686" s="1"/>
      <c r="Y686" s="1"/>
      <c r="Z686" s="1"/>
      <c r="AA686" s="1"/>
      <c r="AB686" s="6"/>
      <c r="AC686" s="6"/>
      <c r="AD686" s="7"/>
      <c r="AE686" s="8"/>
      <c r="AF686" s="8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</row>
    <row r="687" spans="1:59" ht="10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2"/>
      <c r="P687" s="2"/>
      <c r="Q687" s="1"/>
      <c r="R687" s="1"/>
      <c r="S687" s="3"/>
      <c r="T687" s="1"/>
      <c r="U687" s="1"/>
      <c r="V687" s="4"/>
      <c r="W687" s="5"/>
      <c r="X687" s="1"/>
      <c r="Y687" s="1"/>
      <c r="Z687" s="1"/>
      <c r="AA687" s="1"/>
      <c r="AB687" s="6"/>
      <c r="AC687" s="6"/>
      <c r="AD687" s="7"/>
      <c r="AE687" s="8"/>
      <c r="AF687" s="8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</row>
    <row r="688" spans="1:59" ht="10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2"/>
      <c r="P688" s="2"/>
      <c r="Q688" s="1"/>
      <c r="R688" s="1"/>
      <c r="S688" s="3"/>
      <c r="T688" s="1"/>
      <c r="U688" s="1"/>
      <c r="V688" s="4"/>
      <c r="W688" s="5"/>
      <c r="X688" s="1"/>
      <c r="Y688" s="1"/>
      <c r="Z688" s="1"/>
      <c r="AA688" s="1"/>
      <c r="AB688" s="6"/>
      <c r="AC688" s="6"/>
      <c r="AD688" s="7"/>
      <c r="AE688" s="8"/>
      <c r="AF688" s="8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</row>
    <row r="689" spans="1:59" ht="10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2"/>
      <c r="P689" s="2"/>
      <c r="Q689" s="1"/>
      <c r="R689" s="1"/>
      <c r="S689" s="3"/>
      <c r="T689" s="1"/>
      <c r="U689" s="1"/>
      <c r="V689" s="4"/>
      <c r="W689" s="5"/>
      <c r="X689" s="1"/>
      <c r="Y689" s="1"/>
      <c r="Z689" s="1"/>
      <c r="AA689" s="1"/>
      <c r="AB689" s="6"/>
      <c r="AC689" s="6"/>
      <c r="AD689" s="7"/>
      <c r="AE689" s="8"/>
      <c r="AF689" s="8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</row>
    <row r="690" spans="1:59" ht="10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2"/>
      <c r="P690" s="2"/>
      <c r="Q690" s="1"/>
      <c r="R690" s="1"/>
      <c r="S690" s="3"/>
      <c r="T690" s="1"/>
      <c r="U690" s="1"/>
      <c r="V690" s="4"/>
      <c r="W690" s="5"/>
      <c r="X690" s="1"/>
      <c r="Y690" s="1"/>
      <c r="Z690" s="1"/>
      <c r="AA690" s="1"/>
      <c r="AB690" s="6"/>
      <c r="AC690" s="6"/>
      <c r="AD690" s="7"/>
      <c r="AE690" s="8"/>
      <c r="AF690" s="8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</row>
    <row r="691" spans="1:59" ht="10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2"/>
      <c r="P691" s="2"/>
      <c r="Q691" s="1"/>
      <c r="R691" s="1"/>
      <c r="S691" s="3"/>
      <c r="T691" s="1"/>
      <c r="U691" s="1"/>
      <c r="V691" s="4"/>
      <c r="W691" s="5"/>
      <c r="X691" s="1"/>
      <c r="Y691" s="1"/>
      <c r="Z691" s="1"/>
      <c r="AA691" s="1"/>
      <c r="AB691" s="6"/>
      <c r="AC691" s="6"/>
      <c r="AD691" s="7"/>
      <c r="AE691" s="8"/>
      <c r="AF691" s="8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</row>
    <row r="692" spans="1:59" ht="10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2"/>
      <c r="P692" s="2"/>
      <c r="Q692" s="1"/>
      <c r="R692" s="1"/>
      <c r="S692" s="3"/>
      <c r="T692" s="1"/>
      <c r="U692" s="1"/>
      <c r="V692" s="4"/>
      <c r="W692" s="5"/>
      <c r="X692" s="1"/>
      <c r="Y692" s="1"/>
      <c r="Z692" s="1"/>
      <c r="AA692" s="1"/>
      <c r="AB692" s="6"/>
      <c r="AC692" s="6"/>
      <c r="AD692" s="7"/>
      <c r="AE692" s="8"/>
      <c r="AF692" s="8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</row>
    <row r="693" spans="1:59" ht="10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2"/>
      <c r="P693" s="2"/>
      <c r="Q693" s="1"/>
      <c r="R693" s="1"/>
      <c r="S693" s="3"/>
      <c r="T693" s="1"/>
      <c r="U693" s="1"/>
      <c r="V693" s="4"/>
      <c r="W693" s="5"/>
      <c r="X693" s="1"/>
      <c r="Y693" s="1"/>
      <c r="Z693" s="1"/>
      <c r="AA693" s="1"/>
      <c r="AB693" s="6"/>
      <c r="AC693" s="6"/>
      <c r="AD693" s="7"/>
      <c r="AE693" s="8"/>
      <c r="AF693" s="8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</row>
    <row r="694" spans="1:59" ht="10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2"/>
      <c r="P694" s="2"/>
      <c r="Q694" s="1"/>
      <c r="R694" s="1"/>
      <c r="S694" s="3"/>
      <c r="T694" s="1"/>
      <c r="U694" s="1"/>
      <c r="V694" s="4"/>
      <c r="W694" s="5"/>
      <c r="X694" s="1"/>
      <c r="Y694" s="1"/>
      <c r="Z694" s="1"/>
      <c r="AA694" s="1"/>
      <c r="AB694" s="6"/>
      <c r="AC694" s="6"/>
      <c r="AD694" s="7"/>
      <c r="AE694" s="8"/>
      <c r="AF694" s="8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</row>
    <row r="695" spans="1:59" ht="10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2"/>
      <c r="P695" s="2"/>
      <c r="Q695" s="1"/>
      <c r="R695" s="1"/>
      <c r="S695" s="3"/>
      <c r="T695" s="1"/>
      <c r="U695" s="1"/>
      <c r="V695" s="4"/>
      <c r="W695" s="5"/>
      <c r="X695" s="1"/>
      <c r="Y695" s="1"/>
      <c r="Z695" s="1"/>
      <c r="AA695" s="1"/>
      <c r="AB695" s="6"/>
      <c r="AC695" s="6"/>
      <c r="AD695" s="7"/>
      <c r="AE695" s="8"/>
      <c r="AF695" s="8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</row>
    <row r="696" spans="1:59" ht="10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2"/>
      <c r="P696" s="2"/>
      <c r="Q696" s="1"/>
      <c r="R696" s="1"/>
      <c r="S696" s="3"/>
      <c r="T696" s="1"/>
      <c r="U696" s="1"/>
      <c r="V696" s="4"/>
      <c r="W696" s="5"/>
      <c r="X696" s="1"/>
      <c r="Y696" s="1"/>
      <c r="Z696" s="1"/>
      <c r="AA696" s="1"/>
      <c r="AB696" s="6"/>
      <c r="AC696" s="6"/>
      <c r="AD696" s="7"/>
      <c r="AE696" s="8"/>
      <c r="AF696" s="8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</row>
    <row r="697" spans="1:59" ht="10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2"/>
      <c r="P697" s="2"/>
      <c r="Q697" s="1"/>
      <c r="R697" s="1"/>
      <c r="S697" s="3"/>
      <c r="T697" s="1"/>
      <c r="U697" s="1"/>
      <c r="V697" s="4"/>
      <c r="W697" s="5"/>
      <c r="X697" s="1"/>
      <c r="Y697" s="1"/>
      <c r="Z697" s="1"/>
      <c r="AA697" s="1"/>
      <c r="AB697" s="6"/>
      <c r="AC697" s="6"/>
      <c r="AD697" s="7"/>
      <c r="AE697" s="8"/>
      <c r="AF697" s="8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</row>
    <row r="698" spans="1:59" ht="10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2"/>
      <c r="P698" s="2"/>
      <c r="Q698" s="1"/>
      <c r="R698" s="1"/>
      <c r="S698" s="3"/>
      <c r="T698" s="1"/>
      <c r="U698" s="1"/>
      <c r="V698" s="4"/>
      <c r="W698" s="5"/>
      <c r="X698" s="1"/>
      <c r="Y698" s="1"/>
      <c r="Z698" s="1"/>
      <c r="AA698" s="1"/>
      <c r="AB698" s="6"/>
      <c r="AC698" s="6"/>
      <c r="AD698" s="7"/>
      <c r="AE698" s="8"/>
      <c r="AF698" s="8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</row>
    <row r="699" spans="1:59" ht="10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2"/>
      <c r="P699" s="2"/>
      <c r="Q699" s="1"/>
      <c r="R699" s="1"/>
      <c r="S699" s="3"/>
      <c r="T699" s="1"/>
      <c r="U699" s="1"/>
      <c r="V699" s="4"/>
      <c r="W699" s="5"/>
      <c r="X699" s="1"/>
      <c r="Y699" s="1"/>
      <c r="Z699" s="1"/>
      <c r="AA699" s="1"/>
      <c r="AB699" s="6"/>
      <c r="AC699" s="6"/>
      <c r="AD699" s="7"/>
      <c r="AE699" s="8"/>
      <c r="AF699" s="8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</row>
    <row r="700" spans="1:59" ht="10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2"/>
      <c r="P700" s="2"/>
      <c r="Q700" s="1"/>
      <c r="R700" s="1"/>
      <c r="S700" s="3"/>
      <c r="T700" s="1"/>
      <c r="U700" s="1"/>
      <c r="V700" s="4"/>
      <c r="W700" s="5"/>
      <c r="X700" s="1"/>
      <c r="Y700" s="1"/>
      <c r="Z700" s="1"/>
      <c r="AA700" s="1"/>
      <c r="AB700" s="6"/>
      <c r="AC700" s="6"/>
      <c r="AD700" s="7"/>
      <c r="AE700" s="8"/>
      <c r="AF700" s="8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</row>
    <row r="701" spans="1:59" ht="10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2"/>
      <c r="P701" s="2"/>
      <c r="Q701" s="1"/>
      <c r="R701" s="1"/>
      <c r="S701" s="3"/>
      <c r="T701" s="1"/>
      <c r="U701" s="1"/>
      <c r="V701" s="4"/>
      <c r="W701" s="5"/>
      <c r="X701" s="1"/>
      <c r="Y701" s="1"/>
      <c r="Z701" s="1"/>
      <c r="AA701" s="1"/>
      <c r="AB701" s="6"/>
      <c r="AC701" s="6"/>
      <c r="AD701" s="7"/>
      <c r="AE701" s="8"/>
      <c r="AF701" s="8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</row>
    <row r="702" spans="1:59" ht="10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2"/>
      <c r="P702" s="2"/>
      <c r="Q702" s="1"/>
      <c r="R702" s="1"/>
      <c r="S702" s="3"/>
      <c r="T702" s="1"/>
      <c r="U702" s="1"/>
      <c r="V702" s="4"/>
      <c r="W702" s="5"/>
      <c r="X702" s="1"/>
      <c r="Y702" s="1"/>
      <c r="Z702" s="1"/>
      <c r="AA702" s="1"/>
      <c r="AB702" s="6"/>
      <c r="AC702" s="6"/>
      <c r="AD702" s="7"/>
      <c r="AE702" s="8"/>
      <c r="AF702" s="8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</row>
    <row r="703" spans="1:59" ht="10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2"/>
      <c r="P703" s="2"/>
      <c r="Q703" s="1"/>
      <c r="R703" s="1"/>
      <c r="S703" s="3"/>
      <c r="T703" s="1"/>
      <c r="U703" s="1"/>
      <c r="V703" s="4"/>
      <c r="W703" s="5"/>
      <c r="X703" s="1"/>
      <c r="Y703" s="1"/>
      <c r="Z703" s="1"/>
      <c r="AA703" s="1"/>
      <c r="AB703" s="6"/>
      <c r="AC703" s="6"/>
      <c r="AD703" s="7"/>
      <c r="AE703" s="8"/>
      <c r="AF703" s="8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</row>
    <row r="704" spans="1:59" ht="10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2"/>
      <c r="P704" s="2"/>
      <c r="Q704" s="1"/>
      <c r="R704" s="1"/>
      <c r="S704" s="3"/>
      <c r="T704" s="1"/>
      <c r="U704" s="1"/>
      <c r="V704" s="4"/>
      <c r="W704" s="5"/>
      <c r="X704" s="1"/>
      <c r="Y704" s="1"/>
      <c r="Z704" s="1"/>
      <c r="AA704" s="1"/>
      <c r="AB704" s="6"/>
      <c r="AC704" s="6"/>
      <c r="AD704" s="7"/>
      <c r="AE704" s="8"/>
      <c r="AF704" s="8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</row>
    <row r="705" spans="1:59" ht="10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2"/>
      <c r="P705" s="2"/>
      <c r="Q705" s="1"/>
      <c r="R705" s="1"/>
      <c r="S705" s="3"/>
      <c r="T705" s="1"/>
      <c r="U705" s="1"/>
      <c r="V705" s="4"/>
      <c r="W705" s="5"/>
      <c r="X705" s="1"/>
      <c r="Y705" s="1"/>
      <c r="Z705" s="1"/>
      <c r="AA705" s="1"/>
      <c r="AB705" s="6"/>
      <c r="AC705" s="6"/>
      <c r="AD705" s="7"/>
      <c r="AE705" s="8"/>
      <c r="AF705" s="8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</row>
    <row r="706" spans="1:59" ht="10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2"/>
      <c r="P706" s="2"/>
      <c r="Q706" s="1"/>
      <c r="R706" s="1"/>
      <c r="S706" s="3"/>
      <c r="T706" s="1"/>
      <c r="U706" s="1"/>
      <c r="V706" s="4"/>
      <c r="W706" s="5"/>
      <c r="X706" s="1"/>
      <c r="Y706" s="1"/>
      <c r="Z706" s="1"/>
      <c r="AA706" s="1"/>
      <c r="AB706" s="6"/>
      <c r="AC706" s="6"/>
      <c r="AD706" s="7"/>
      <c r="AE706" s="8"/>
      <c r="AF706" s="8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</row>
    <row r="707" spans="1:59" ht="10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2"/>
      <c r="P707" s="2"/>
      <c r="Q707" s="1"/>
      <c r="R707" s="1"/>
      <c r="S707" s="3"/>
      <c r="T707" s="1"/>
      <c r="U707" s="1"/>
      <c r="V707" s="4"/>
      <c r="W707" s="5"/>
      <c r="X707" s="1"/>
      <c r="Y707" s="1"/>
      <c r="Z707" s="1"/>
      <c r="AA707" s="1"/>
      <c r="AB707" s="6"/>
      <c r="AC707" s="6"/>
      <c r="AD707" s="7"/>
      <c r="AE707" s="8"/>
      <c r="AF707" s="8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</row>
    <row r="708" spans="1:59" ht="10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2"/>
      <c r="P708" s="2"/>
      <c r="Q708" s="1"/>
      <c r="R708" s="1"/>
      <c r="S708" s="3"/>
      <c r="T708" s="1"/>
      <c r="U708" s="1"/>
      <c r="V708" s="4"/>
      <c r="W708" s="5"/>
      <c r="X708" s="1"/>
      <c r="Y708" s="1"/>
      <c r="Z708" s="1"/>
      <c r="AA708" s="1"/>
      <c r="AB708" s="6"/>
      <c r="AC708" s="6"/>
      <c r="AD708" s="7"/>
      <c r="AE708" s="8"/>
      <c r="AF708" s="8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</row>
    <row r="709" spans="1:59" ht="10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2"/>
      <c r="P709" s="2"/>
      <c r="Q709" s="1"/>
      <c r="R709" s="1"/>
      <c r="S709" s="3"/>
      <c r="T709" s="1"/>
      <c r="U709" s="1"/>
      <c r="V709" s="4"/>
      <c r="W709" s="5"/>
      <c r="X709" s="1"/>
      <c r="Y709" s="1"/>
      <c r="Z709" s="1"/>
      <c r="AA709" s="1"/>
      <c r="AB709" s="6"/>
      <c r="AC709" s="6"/>
      <c r="AD709" s="7"/>
      <c r="AE709" s="8"/>
      <c r="AF709" s="8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</row>
    <row r="710" spans="1:59" ht="10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2"/>
      <c r="P710" s="2"/>
      <c r="Q710" s="1"/>
      <c r="R710" s="1"/>
      <c r="S710" s="3"/>
      <c r="T710" s="1"/>
      <c r="U710" s="1"/>
      <c r="V710" s="4"/>
      <c r="W710" s="5"/>
      <c r="X710" s="1"/>
      <c r="Y710" s="1"/>
      <c r="Z710" s="1"/>
      <c r="AA710" s="1"/>
      <c r="AB710" s="6"/>
      <c r="AC710" s="6"/>
      <c r="AD710" s="7"/>
      <c r="AE710" s="8"/>
      <c r="AF710" s="8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</row>
    <row r="711" spans="1:59" ht="10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2"/>
      <c r="P711" s="2"/>
      <c r="Q711" s="1"/>
      <c r="R711" s="1"/>
      <c r="S711" s="3"/>
      <c r="T711" s="1"/>
      <c r="U711" s="1"/>
      <c r="V711" s="4"/>
      <c r="W711" s="5"/>
      <c r="X711" s="1"/>
      <c r="Y711" s="1"/>
      <c r="Z711" s="1"/>
      <c r="AA711" s="1"/>
      <c r="AB711" s="6"/>
      <c r="AC711" s="6"/>
      <c r="AD711" s="7"/>
      <c r="AE711" s="8"/>
      <c r="AF711" s="8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</row>
    <row r="712" spans="1:59" ht="10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2"/>
      <c r="P712" s="2"/>
      <c r="Q712" s="1"/>
      <c r="R712" s="1"/>
      <c r="S712" s="3"/>
      <c r="T712" s="1"/>
      <c r="U712" s="1"/>
      <c r="V712" s="4"/>
      <c r="W712" s="5"/>
      <c r="X712" s="1"/>
      <c r="Y712" s="1"/>
      <c r="Z712" s="1"/>
      <c r="AA712" s="1"/>
      <c r="AB712" s="6"/>
      <c r="AC712" s="6"/>
      <c r="AD712" s="7"/>
      <c r="AE712" s="8"/>
      <c r="AF712" s="8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</row>
    <row r="713" spans="1:59" ht="10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2"/>
      <c r="P713" s="2"/>
      <c r="Q713" s="1"/>
      <c r="R713" s="1"/>
      <c r="S713" s="3"/>
      <c r="T713" s="1"/>
      <c r="U713" s="1"/>
      <c r="V713" s="4"/>
      <c r="W713" s="5"/>
      <c r="X713" s="1"/>
      <c r="Y713" s="1"/>
      <c r="Z713" s="1"/>
      <c r="AA713" s="1"/>
      <c r="AB713" s="6"/>
      <c r="AC713" s="6"/>
      <c r="AD713" s="7"/>
      <c r="AE713" s="8"/>
      <c r="AF713" s="8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</row>
    <row r="714" spans="1:59" ht="10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2"/>
      <c r="P714" s="2"/>
      <c r="Q714" s="1"/>
      <c r="R714" s="1"/>
      <c r="S714" s="3"/>
      <c r="T714" s="1"/>
      <c r="U714" s="1"/>
      <c r="V714" s="4"/>
      <c r="W714" s="5"/>
      <c r="X714" s="1"/>
      <c r="Y714" s="1"/>
      <c r="Z714" s="1"/>
      <c r="AA714" s="1"/>
      <c r="AB714" s="6"/>
      <c r="AC714" s="6"/>
      <c r="AD714" s="7"/>
      <c r="AE714" s="8"/>
      <c r="AF714" s="8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</row>
    <row r="715" spans="1:59" ht="10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2"/>
      <c r="P715" s="2"/>
      <c r="Q715" s="1"/>
      <c r="R715" s="1"/>
      <c r="S715" s="3"/>
      <c r="T715" s="1"/>
      <c r="U715" s="1"/>
      <c r="V715" s="4"/>
      <c r="W715" s="5"/>
      <c r="X715" s="1"/>
      <c r="Y715" s="1"/>
      <c r="Z715" s="1"/>
      <c r="AA715" s="1"/>
      <c r="AB715" s="6"/>
      <c r="AC715" s="6"/>
      <c r="AD715" s="7"/>
      <c r="AE715" s="8"/>
      <c r="AF715" s="8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</row>
    <row r="716" spans="1:59" ht="10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2"/>
      <c r="P716" s="2"/>
      <c r="Q716" s="1"/>
      <c r="R716" s="1"/>
      <c r="S716" s="3"/>
      <c r="T716" s="1"/>
      <c r="U716" s="1"/>
      <c r="V716" s="4"/>
      <c r="W716" s="5"/>
      <c r="X716" s="1"/>
      <c r="Y716" s="1"/>
      <c r="Z716" s="1"/>
      <c r="AA716" s="1"/>
      <c r="AB716" s="6"/>
      <c r="AC716" s="6"/>
      <c r="AD716" s="7"/>
      <c r="AE716" s="8"/>
      <c r="AF716" s="8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</row>
    <row r="717" spans="1:59" ht="10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2"/>
      <c r="P717" s="2"/>
      <c r="Q717" s="1"/>
      <c r="R717" s="1"/>
      <c r="S717" s="3"/>
      <c r="T717" s="1"/>
      <c r="U717" s="1"/>
      <c r="V717" s="4"/>
      <c r="W717" s="5"/>
      <c r="X717" s="1"/>
      <c r="Y717" s="1"/>
      <c r="Z717" s="1"/>
      <c r="AA717" s="1"/>
      <c r="AB717" s="6"/>
      <c r="AC717" s="6"/>
      <c r="AD717" s="7"/>
      <c r="AE717" s="8"/>
      <c r="AF717" s="8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</row>
    <row r="718" spans="1:59" ht="10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2"/>
      <c r="P718" s="2"/>
      <c r="Q718" s="1"/>
      <c r="R718" s="1"/>
      <c r="S718" s="3"/>
      <c r="T718" s="1"/>
      <c r="U718" s="1"/>
      <c r="V718" s="4"/>
      <c r="W718" s="5"/>
      <c r="X718" s="1"/>
      <c r="Y718" s="1"/>
      <c r="Z718" s="1"/>
      <c r="AA718" s="1"/>
      <c r="AB718" s="6"/>
      <c r="AC718" s="6"/>
      <c r="AD718" s="7"/>
      <c r="AE718" s="8"/>
      <c r="AF718" s="8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</row>
    <row r="719" spans="1:59" ht="10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2"/>
      <c r="P719" s="2"/>
      <c r="Q719" s="1"/>
      <c r="R719" s="1"/>
      <c r="S719" s="3"/>
      <c r="T719" s="1"/>
      <c r="U719" s="1"/>
      <c r="V719" s="4"/>
      <c r="W719" s="5"/>
      <c r="X719" s="1"/>
      <c r="Y719" s="1"/>
      <c r="Z719" s="1"/>
      <c r="AA719" s="1"/>
      <c r="AB719" s="6"/>
      <c r="AC719" s="6"/>
      <c r="AD719" s="7"/>
      <c r="AE719" s="8"/>
      <c r="AF719" s="8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</row>
    <row r="720" spans="1:59" ht="10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2"/>
      <c r="P720" s="2"/>
      <c r="Q720" s="1"/>
      <c r="R720" s="1"/>
      <c r="S720" s="3"/>
      <c r="T720" s="1"/>
      <c r="U720" s="1"/>
      <c r="V720" s="4"/>
      <c r="W720" s="5"/>
      <c r="X720" s="1"/>
      <c r="Y720" s="1"/>
      <c r="Z720" s="1"/>
      <c r="AA720" s="1"/>
      <c r="AB720" s="6"/>
      <c r="AC720" s="6"/>
      <c r="AD720" s="7"/>
      <c r="AE720" s="8"/>
      <c r="AF720" s="8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</row>
    <row r="721" spans="1:59" ht="10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2"/>
      <c r="P721" s="2"/>
      <c r="Q721" s="1"/>
      <c r="R721" s="1"/>
      <c r="S721" s="3"/>
      <c r="T721" s="1"/>
      <c r="U721" s="1"/>
      <c r="V721" s="4"/>
      <c r="W721" s="5"/>
      <c r="X721" s="1"/>
      <c r="Y721" s="1"/>
      <c r="Z721" s="1"/>
      <c r="AA721" s="1"/>
      <c r="AB721" s="6"/>
      <c r="AC721" s="6"/>
      <c r="AD721" s="7"/>
      <c r="AE721" s="8"/>
      <c r="AF721" s="8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</row>
    <row r="722" spans="1:59" ht="10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2"/>
      <c r="P722" s="2"/>
      <c r="Q722" s="1"/>
      <c r="R722" s="1"/>
      <c r="S722" s="3"/>
      <c r="T722" s="1"/>
      <c r="U722" s="1"/>
      <c r="V722" s="4"/>
      <c r="W722" s="5"/>
      <c r="X722" s="1"/>
      <c r="Y722" s="1"/>
      <c r="Z722" s="1"/>
      <c r="AA722" s="1"/>
      <c r="AB722" s="6"/>
      <c r="AC722" s="6"/>
      <c r="AD722" s="7"/>
      <c r="AE722" s="8"/>
      <c r="AF722" s="8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</row>
    <row r="723" spans="1:59" ht="10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2"/>
      <c r="P723" s="2"/>
      <c r="Q723" s="1"/>
      <c r="R723" s="1"/>
      <c r="S723" s="3"/>
      <c r="T723" s="1"/>
      <c r="U723" s="1"/>
      <c r="V723" s="4"/>
      <c r="W723" s="5"/>
      <c r="X723" s="1"/>
      <c r="Y723" s="1"/>
      <c r="Z723" s="1"/>
      <c r="AA723" s="1"/>
      <c r="AB723" s="6"/>
      <c r="AC723" s="6"/>
      <c r="AD723" s="7"/>
      <c r="AE723" s="8"/>
      <c r="AF723" s="8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</row>
    <row r="724" spans="1:59" ht="10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2"/>
      <c r="P724" s="2"/>
      <c r="Q724" s="1"/>
      <c r="R724" s="1"/>
      <c r="S724" s="3"/>
      <c r="T724" s="1"/>
      <c r="U724" s="1"/>
      <c r="V724" s="4"/>
      <c r="W724" s="5"/>
      <c r="X724" s="1"/>
      <c r="Y724" s="1"/>
      <c r="Z724" s="1"/>
      <c r="AA724" s="1"/>
      <c r="AB724" s="6"/>
      <c r="AC724" s="6"/>
      <c r="AD724" s="7"/>
      <c r="AE724" s="8"/>
      <c r="AF724" s="8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</row>
    <row r="725" spans="1:59" ht="10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2"/>
      <c r="P725" s="2"/>
      <c r="Q725" s="1"/>
      <c r="R725" s="1"/>
      <c r="S725" s="3"/>
      <c r="T725" s="1"/>
      <c r="U725" s="1"/>
      <c r="V725" s="4"/>
      <c r="W725" s="5"/>
      <c r="X725" s="1"/>
      <c r="Y725" s="1"/>
      <c r="Z725" s="1"/>
      <c r="AA725" s="1"/>
      <c r="AB725" s="6"/>
      <c r="AC725" s="6"/>
      <c r="AD725" s="7"/>
      <c r="AE725" s="8"/>
      <c r="AF725" s="8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</row>
    <row r="726" spans="1:59" ht="10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2"/>
      <c r="P726" s="2"/>
      <c r="Q726" s="1"/>
      <c r="R726" s="1"/>
      <c r="S726" s="3"/>
      <c r="T726" s="1"/>
      <c r="U726" s="1"/>
      <c r="V726" s="4"/>
      <c r="W726" s="5"/>
      <c r="X726" s="1"/>
      <c r="Y726" s="1"/>
      <c r="Z726" s="1"/>
      <c r="AA726" s="1"/>
      <c r="AB726" s="6"/>
      <c r="AC726" s="6"/>
      <c r="AD726" s="7"/>
      <c r="AE726" s="8"/>
      <c r="AF726" s="8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</row>
    <row r="727" spans="1:59" ht="10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2"/>
      <c r="P727" s="2"/>
      <c r="Q727" s="1"/>
      <c r="R727" s="1"/>
      <c r="S727" s="3"/>
      <c r="T727" s="1"/>
      <c r="U727" s="1"/>
      <c r="V727" s="4"/>
      <c r="W727" s="5"/>
      <c r="X727" s="1"/>
      <c r="Y727" s="1"/>
      <c r="Z727" s="1"/>
      <c r="AA727" s="1"/>
      <c r="AB727" s="6"/>
      <c r="AC727" s="6"/>
      <c r="AD727" s="7"/>
      <c r="AE727" s="8"/>
      <c r="AF727" s="8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</row>
    <row r="728" spans="1:59" ht="10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2"/>
      <c r="P728" s="2"/>
      <c r="Q728" s="1"/>
      <c r="R728" s="1"/>
      <c r="S728" s="3"/>
      <c r="T728" s="1"/>
      <c r="U728" s="1"/>
      <c r="V728" s="4"/>
      <c r="W728" s="5"/>
      <c r="X728" s="1"/>
      <c r="Y728" s="1"/>
      <c r="Z728" s="1"/>
      <c r="AA728" s="1"/>
      <c r="AB728" s="6"/>
      <c r="AC728" s="6"/>
      <c r="AD728" s="7"/>
      <c r="AE728" s="8"/>
      <c r="AF728" s="8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</row>
    <row r="729" spans="1:59" ht="10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2"/>
      <c r="P729" s="2"/>
      <c r="Q729" s="1"/>
      <c r="R729" s="1"/>
      <c r="S729" s="3"/>
      <c r="T729" s="1"/>
      <c r="U729" s="1"/>
      <c r="V729" s="4"/>
      <c r="W729" s="5"/>
      <c r="X729" s="1"/>
      <c r="Y729" s="1"/>
      <c r="Z729" s="1"/>
      <c r="AA729" s="1"/>
      <c r="AB729" s="6"/>
      <c r="AC729" s="6"/>
      <c r="AD729" s="7"/>
      <c r="AE729" s="8"/>
      <c r="AF729" s="8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</row>
    <row r="730" spans="1:59" ht="10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2"/>
      <c r="P730" s="2"/>
      <c r="Q730" s="1"/>
      <c r="R730" s="1"/>
      <c r="S730" s="3"/>
      <c r="T730" s="1"/>
      <c r="U730" s="1"/>
      <c r="V730" s="4"/>
      <c r="W730" s="5"/>
      <c r="X730" s="1"/>
      <c r="Y730" s="1"/>
      <c r="Z730" s="1"/>
      <c r="AA730" s="1"/>
      <c r="AB730" s="6"/>
      <c r="AC730" s="6"/>
      <c r="AD730" s="7"/>
      <c r="AE730" s="8"/>
      <c r="AF730" s="8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</row>
    <row r="731" spans="1:59" ht="10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2"/>
      <c r="P731" s="2"/>
      <c r="Q731" s="1"/>
      <c r="R731" s="1"/>
      <c r="S731" s="3"/>
      <c r="T731" s="1"/>
      <c r="U731" s="1"/>
      <c r="V731" s="4"/>
      <c r="W731" s="5"/>
      <c r="X731" s="1"/>
      <c r="Y731" s="1"/>
      <c r="Z731" s="1"/>
      <c r="AA731" s="1"/>
      <c r="AB731" s="6"/>
      <c r="AC731" s="6"/>
      <c r="AD731" s="7"/>
      <c r="AE731" s="8"/>
      <c r="AF731" s="8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</row>
    <row r="732" spans="1:59" ht="10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2"/>
      <c r="P732" s="2"/>
      <c r="Q732" s="1"/>
      <c r="R732" s="1"/>
      <c r="S732" s="3"/>
      <c r="T732" s="1"/>
      <c r="U732" s="1"/>
      <c r="V732" s="4"/>
      <c r="W732" s="5"/>
      <c r="X732" s="1"/>
      <c r="Y732" s="1"/>
      <c r="Z732" s="1"/>
      <c r="AA732" s="1"/>
      <c r="AB732" s="6"/>
      <c r="AC732" s="6"/>
      <c r="AD732" s="7"/>
      <c r="AE732" s="8"/>
      <c r="AF732" s="8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</row>
    <row r="733" spans="1:59" ht="10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2"/>
      <c r="P733" s="2"/>
      <c r="Q733" s="1"/>
      <c r="R733" s="1"/>
      <c r="S733" s="3"/>
      <c r="T733" s="1"/>
      <c r="U733" s="1"/>
      <c r="V733" s="4"/>
      <c r="W733" s="5"/>
      <c r="X733" s="1"/>
      <c r="Y733" s="1"/>
      <c r="Z733" s="1"/>
      <c r="AA733" s="1"/>
      <c r="AB733" s="6"/>
      <c r="AC733" s="6"/>
      <c r="AD733" s="7"/>
      <c r="AE733" s="8"/>
      <c r="AF733" s="8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</row>
    <row r="734" spans="1:59" ht="10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2"/>
      <c r="P734" s="2"/>
      <c r="Q734" s="1"/>
      <c r="R734" s="1"/>
      <c r="S734" s="3"/>
      <c r="T734" s="1"/>
      <c r="U734" s="1"/>
      <c r="V734" s="4"/>
      <c r="W734" s="5"/>
      <c r="X734" s="1"/>
      <c r="Y734" s="1"/>
      <c r="Z734" s="1"/>
      <c r="AA734" s="1"/>
      <c r="AB734" s="6"/>
      <c r="AC734" s="6"/>
      <c r="AD734" s="7"/>
      <c r="AE734" s="8"/>
      <c r="AF734" s="8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</row>
    <row r="735" spans="1:59" ht="10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2"/>
      <c r="P735" s="2"/>
      <c r="Q735" s="1"/>
      <c r="R735" s="1"/>
      <c r="S735" s="3"/>
      <c r="T735" s="1"/>
      <c r="U735" s="1"/>
      <c r="V735" s="4"/>
      <c r="W735" s="5"/>
      <c r="X735" s="1"/>
      <c r="Y735" s="1"/>
      <c r="Z735" s="1"/>
      <c r="AA735" s="1"/>
      <c r="AB735" s="6"/>
      <c r="AC735" s="6"/>
      <c r="AD735" s="7"/>
      <c r="AE735" s="8"/>
      <c r="AF735" s="8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</row>
    <row r="736" spans="1:59" ht="10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2"/>
      <c r="P736" s="2"/>
      <c r="Q736" s="1"/>
      <c r="R736" s="1"/>
      <c r="S736" s="3"/>
      <c r="T736" s="1"/>
      <c r="U736" s="1"/>
      <c r="V736" s="4"/>
      <c r="W736" s="5"/>
      <c r="X736" s="1"/>
      <c r="Y736" s="1"/>
      <c r="Z736" s="1"/>
      <c r="AA736" s="1"/>
      <c r="AB736" s="6"/>
      <c r="AC736" s="6"/>
      <c r="AD736" s="7"/>
      <c r="AE736" s="8"/>
      <c r="AF736" s="8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</row>
    <row r="737" spans="1:59" ht="10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2"/>
      <c r="P737" s="2"/>
      <c r="Q737" s="1"/>
      <c r="R737" s="1"/>
      <c r="S737" s="3"/>
      <c r="T737" s="1"/>
      <c r="U737" s="1"/>
      <c r="V737" s="4"/>
      <c r="W737" s="5"/>
      <c r="X737" s="1"/>
      <c r="Y737" s="1"/>
      <c r="Z737" s="1"/>
      <c r="AA737" s="1"/>
      <c r="AB737" s="6"/>
      <c r="AC737" s="6"/>
      <c r="AD737" s="7"/>
      <c r="AE737" s="8"/>
      <c r="AF737" s="8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</row>
    <row r="738" spans="1:59" ht="10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2"/>
      <c r="P738" s="2"/>
      <c r="Q738" s="1"/>
      <c r="R738" s="1"/>
      <c r="S738" s="3"/>
      <c r="T738" s="1"/>
      <c r="U738" s="1"/>
      <c r="V738" s="4"/>
      <c r="W738" s="5"/>
      <c r="X738" s="1"/>
      <c r="Y738" s="1"/>
      <c r="Z738" s="1"/>
      <c r="AA738" s="1"/>
      <c r="AB738" s="6"/>
      <c r="AC738" s="6"/>
      <c r="AD738" s="7"/>
      <c r="AE738" s="8"/>
      <c r="AF738" s="8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 spans="1:59" ht="10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2"/>
      <c r="P739" s="2"/>
      <c r="Q739" s="1"/>
      <c r="R739" s="1"/>
      <c r="S739" s="3"/>
      <c r="T739" s="1"/>
      <c r="U739" s="1"/>
      <c r="V739" s="4"/>
      <c r="W739" s="5"/>
      <c r="X739" s="1"/>
      <c r="Y739" s="1"/>
      <c r="Z739" s="1"/>
      <c r="AA739" s="1"/>
      <c r="AB739" s="6"/>
      <c r="AC739" s="6"/>
      <c r="AD739" s="7"/>
      <c r="AE739" s="8"/>
      <c r="AF739" s="8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</row>
    <row r="740" spans="1:59" ht="10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2"/>
      <c r="P740" s="2"/>
      <c r="Q740" s="1"/>
      <c r="R740" s="1"/>
      <c r="S740" s="3"/>
      <c r="T740" s="1"/>
      <c r="U740" s="1"/>
      <c r="V740" s="4"/>
      <c r="W740" s="5"/>
      <c r="X740" s="1"/>
      <c r="Y740" s="1"/>
      <c r="Z740" s="1"/>
      <c r="AA740" s="1"/>
      <c r="AB740" s="6"/>
      <c r="AC740" s="6"/>
      <c r="AD740" s="7"/>
      <c r="AE740" s="8"/>
      <c r="AF740" s="8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</row>
    <row r="741" spans="1:59" ht="10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2"/>
      <c r="P741" s="2"/>
      <c r="Q741" s="1"/>
      <c r="R741" s="1"/>
      <c r="S741" s="3"/>
      <c r="T741" s="1"/>
      <c r="U741" s="1"/>
      <c r="V741" s="4"/>
      <c r="W741" s="5"/>
      <c r="X741" s="1"/>
      <c r="Y741" s="1"/>
      <c r="Z741" s="1"/>
      <c r="AA741" s="1"/>
      <c r="AB741" s="6"/>
      <c r="AC741" s="6"/>
      <c r="AD741" s="7"/>
      <c r="AE741" s="8"/>
      <c r="AF741" s="8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</row>
    <row r="742" spans="1:59" ht="10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2"/>
      <c r="P742" s="2"/>
      <c r="Q742" s="1"/>
      <c r="R742" s="1"/>
      <c r="S742" s="3"/>
      <c r="T742" s="1"/>
      <c r="U742" s="1"/>
      <c r="V742" s="4"/>
      <c r="W742" s="5"/>
      <c r="X742" s="1"/>
      <c r="Y742" s="1"/>
      <c r="Z742" s="1"/>
      <c r="AA742" s="1"/>
      <c r="AB742" s="6"/>
      <c r="AC742" s="6"/>
      <c r="AD742" s="7"/>
      <c r="AE742" s="8"/>
      <c r="AF742" s="8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</row>
    <row r="743" spans="1:59" ht="10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2"/>
      <c r="P743" s="2"/>
      <c r="Q743" s="1"/>
      <c r="R743" s="1"/>
      <c r="S743" s="3"/>
      <c r="T743" s="1"/>
      <c r="U743" s="1"/>
      <c r="V743" s="4"/>
      <c r="W743" s="5"/>
      <c r="X743" s="1"/>
      <c r="Y743" s="1"/>
      <c r="Z743" s="1"/>
      <c r="AA743" s="1"/>
      <c r="AB743" s="6"/>
      <c r="AC743" s="6"/>
      <c r="AD743" s="7"/>
      <c r="AE743" s="8"/>
      <c r="AF743" s="8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</row>
    <row r="744" spans="1:59" ht="10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2"/>
      <c r="P744" s="2"/>
      <c r="Q744" s="1"/>
      <c r="R744" s="1"/>
      <c r="S744" s="3"/>
      <c r="T744" s="1"/>
      <c r="U744" s="1"/>
      <c r="V744" s="4"/>
      <c r="W744" s="5"/>
      <c r="X744" s="1"/>
      <c r="Y744" s="1"/>
      <c r="Z744" s="1"/>
      <c r="AA744" s="1"/>
      <c r="AB744" s="6"/>
      <c r="AC744" s="6"/>
      <c r="AD744" s="7"/>
      <c r="AE744" s="8"/>
      <c r="AF744" s="8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</row>
    <row r="745" spans="1:59" ht="10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2"/>
      <c r="P745" s="2"/>
      <c r="Q745" s="1"/>
      <c r="R745" s="1"/>
      <c r="S745" s="3"/>
      <c r="T745" s="1"/>
      <c r="U745" s="1"/>
      <c r="V745" s="4"/>
      <c r="W745" s="5"/>
      <c r="X745" s="1"/>
      <c r="Y745" s="1"/>
      <c r="Z745" s="1"/>
      <c r="AA745" s="1"/>
      <c r="AB745" s="6"/>
      <c r="AC745" s="6"/>
      <c r="AD745" s="7"/>
      <c r="AE745" s="8"/>
      <c r="AF745" s="8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</row>
    <row r="746" spans="1:59" ht="10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2"/>
      <c r="P746" s="2"/>
      <c r="Q746" s="1"/>
      <c r="R746" s="1"/>
      <c r="S746" s="3"/>
      <c r="T746" s="1"/>
      <c r="U746" s="1"/>
      <c r="V746" s="4"/>
      <c r="W746" s="5"/>
      <c r="X746" s="1"/>
      <c r="Y746" s="1"/>
      <c r="Z746" s="1"/>
      <c r="AA746" s="1"/>
      <c r="AB746" s="6"/>
      <c r="AC746" s="6"/>
      <c r="AD746" s="7"/>
      <c r="AE746" s="8"/>
      <c r="AF746" s="8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</row>
    <row r="747" spans="1:59" ht="10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2"/>
      <c r="P747" s="2"/>
      <c r="Q747" s="1"/>
      <c r="R747" s="1"/>
      <c r="S747" s="3"/>
      <c r="T747" s="1"/>
      <c r="U747" s="1"/>
      <c r="V747" s="4"/>
      <c r="W747" s="5"/>
      <c r="X747" s="1"/>
      <c r="Y747" s="1"/>
      <c r="Z747" s="1"/>
      <c r="AA747" s="1"/>
      <c r="AB747" s="6"/>
      <c r="AC747" s="6"/>
      <c r="AD747" s="7"/>
      <c r="AE747" s="8"/>
      <c r="AF747" s="8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</row>
    <row r="748" spans="1:59" ht="10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2"/>
      <c r="P748" s="2"/>
      <c r="Q748" s="1"/>
      <c r="R748" s="1"/>
      <c r="S748" s="3"/>
      <c r="T748" s="1"/>
      <c r="U748" s="1"/>
      <c r="V748" s="4"/>
      <c r="W748" s="5"/>
      <c r="X748" s="1"/>
      <c r="Y748" s="1"/>
      <c r="Z748" s="1"/>
      <c r="AA748" s="1"/>
      <c r="AB748" s="6"/>
      <c r="AC748" s="6"/>
      <c r="AD748" s="7"/>
      <c r="AE748" s="8"/>
      <c r="AF748" s="8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</row>
    <row r="749" spans="1:59" ht="10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2"/>
      <c r="P749" s="2"/>
      <c r="Q749" s="1"/>
      <c r="R749" s="1"/>
      <c r="S749" s="3"/>
      <c r="T749" s="1"/>
      <c r="U749" s="1"/>
      <c r="V749" s="4"/>
      <c r="W749" s="5"/>
      <c r="X749" s="1"/>
      <c r="Y749" s="1"/>
      <c r="Z749" s="1"/>
      <c r="AA749" s="1"/>
      <c r="AB749" s="6"/>
      <c r="AC749" s="6"/>
      <c r="AD749" s="7"/>
      <c r="AE749" s="8"/>
      <c r="AF749" s="8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</row>
    <row r="750" spans="1:59" ht="10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2"/>
      <c r="P750" s="2"/>
      <c r="Q750" s="1"/>
      <c r="R750" s="1"/>
      <c r="S750" s="3"/>
      <c r="T750" s="1"/>
      <c r="U750" s="1"/>
      <c r="V750" s="4"/>
      <c r="W750" s="5"/>
      <c r="X750" s="1"/>
      <c r="Y750" s="1"/>
      <c r="Z750" s="1"/>
      <c r="AA750" s="1"/>
      <c r="AB750" s="6"/>
      <c r="AC750" s="6"/>
      <c r="AD750" s="7"/>
      <c r="AE750" s="8"/>
      <c r="AF750" s="8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</row>
    <row r="751" spans="1:59" ht="10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2"/>
      <c r="P751" s="2"/>
      <c r="Q751" s="1"/>
      <c r="R751" s="1"/>
      <c r="S751" s="3"/>
      <c r="T751" s="1"/>
      <c r="U751" s="1"/>
      <c r="V751" s="4"/>
      <c r="W751" s="5"/>
      <c r="X751" s="1"/>
      <c r="Y751" s="1"/>
      <c r="Z751" s="1"/>
      <c r="AA751" s="1"/>
      <c r="AB751" s="6"/>
      <c r="AC751" s="6"/>
      <c r="AD751" s="7"/>
      <c r="AE751" s="8"/>
      <c r="AF751" s="8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</row>
    <row r="752" spans="1:59" ht="10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2"/>
      <c r="P752" s="2"/>
      <c r="Q752" s="1"/>
      <c r="R752" s="1"/>
      <c r="S752" s="3"/>
      <c r="T752" s="1"/>
      <c r="U752" s="1"/>
      <c r="V752" s="4"/>
      <c r="W752" s="5"/>
      <c r="X752" s="1"/>
      <c r="Y752" s="1"/>
      <c r="Z752" s="1"/>
      <c r="AA752" s="1"/>
      <c r="AB752" s="6"/>
      <c r="AC752" s="6"/>
      <c r="AD752" s="7"/>
      <c r="AE752" s="8"/>
      <c r="AF752" s="8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</row>
    <row r="753" spans="1:59" ht="10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2"/>
      <c r="P753" s="2"/>
      <c r="Q753" s="1"/>
      <c r="R753" s="1"/>
      <c r="S753" s="3"/>
      <c r="T753" s="1"/>
      <c r="U753" s="1"/>
      <c r="V753" s="4"/>
      <c r="W753" s="5"/>
      <c r="X753" s="1"/>
      <c r="Y753" s="1"/>
      <c r="Z753" s="1"/>
      <c r="AA753" s="1"/>
      <c r="AB753" s="6"/>
      <c r="AC753" s="6"/>
      <c r="AD753" s="7"/>
      <c r="AE753" s="8"/>
      <c r="AF753" s="8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</row>
    <row r="754" spans="1:59" ht="10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2"/>
      <c r="P754" s="2"/>
      <c r="Q754" s="1"/>
      <c r="R754" s="1"/>
      <c r="S754" s="3"/>
      <c r="T754" s="1"/>
      <c r="U754" s="1"/>
      <c r="V754" s="4"/>
      <c r="W754" s="5"/>
      <c r="X754" s="1"/>
      <c r="Y754" s="1"/>
      <c r="Z754" s="1"/>
      <c r="AA754" s="1"/>
      <c r="AB754" s="6"/>
      <c r="AC754" s="6"/>
      <c r="AD754" s="7"/>
      <c r="AE754" s="8"/>
      <c r="AF754" s="8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</row>
    <row r="755" spans="1:59" ht="10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2"/>
      <c r="P755" s="2"/>
      <c r="Q755" s="1"/>
      <c r="R755" s="1"/>
      <c r="S755" s="3"/>
      <c r="T755" s="1"/>
      <c r="U755" s="1"/>
      <c r="V755" s="4"/>
      <c r="W755" s="5"/>
      <c r="X755" s="1"/>
      <c r="Y755" s="1"/>
      <c r="Z755" s="1"/>
      <c r="AA755" s="1"/>
      <c r="AB755" s="6"/>
      <c r="AC755" s="6"/>
      <c r="AD755" s="7"/>
      <c r="AE755" s="8"/>
      <c r="AF755" s="8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</row>
    <row r="756" spans="1:59" ht="10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2"/>
      <c r="P756" s="2"/>
      <c r="Q756" s="1"/>
      <c r="R756" s="1"/>
      <c r="S756" s="3"/>
      <c r="T756" s="1"/>
      <c r="U756" s="1"/>
      <c r="V756" s="4"/>
      <c r="W756" s="5"/>
      <c r="X756" s="1"/>
      <c r="Y756" s="1"/>
      <c r="Z756" s="1"/>
      <c r="AA756" s="1"/>
      <c r="AB756" s="6"/>
      <c r="AC756" s="6"/>
      <c r="AD756" s="7"/>
      <c r="AE756" s="8"/>
      <c r="AF756" s="8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</row>
    <row r="757" spans="1:59" ht="10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2"/>
      <c r="P757" s="2"/>
      <c r="Q757" s="1"/>
      <c r="R757" s="1"/>
      <c r="S757" s="3"/>
      <c r="T757" s="1"/>
      <c r="U757" s="1"/>
      <c r="V757" s="4"/>
      <c r="W757" s="5"/>
      <c r="X757" s="1"/>
      <c r="Y757" s="1"/>
      <c r="Z757" s="1"/>
      <c r="AA757" s="1"/>
      <c r="AB757" s="6"/>
      <c r="AC757" s="6"/>
      <c r="AD757" s="7"/>
      <c r="AE757" s="8"/>
      <c r="AF757" s="8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</row>
    <row r="758" spans="1:59" ht="10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2"/>
      <c r="P758" s="2"/>
      <c r="Q758" s="1"/>
      <c r="R758" s="1"/>
      <c r="S758" s="3"/>
      <c r="T758" s="1"/>
      <c r="U758" s="1"/>
      <c r="V758" s="4"/>
      <c r="W758" s="5"/>
      <c r="X758" s="1"/>
      <c r="Y758" s="1"/>
      <c r="Z758" s="1"/>
      <c r="AA758" s="1"/>
      <c r="AB758" s="6"/>
      <c r="AC758" s="6"/>
      <c r="AD758" s="7"/>
      <c r="AE758" s="8"/>
      <c r="AF758" s="8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</row>
    <row r="759" spans="1:59" ht="10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2"/>
      <c r="P759" s="2"/>
      <c r="Q759" s="1"/>
      <c r="R759" s="1"/>
      <c r="S759" s="3"/>
      <c r="T759" s="1"/>
      <c r="U759" s="1"/>
      <c r="V759" s="4"/>
      <c r="W759" s="5"/>
      <c r="X759" s="1"/>
      <c r="Y759" s="1"/>
      <c r="Z759" s="1"/>
      <c r="AA759" s="1"/>
      <c r="AB759" s="6"/>
      <c r="AC759" s="6"/>
      <c r="AD759" s="7"/>
      <c r="AE759" s="8"/>
      <c r="AF759" s="8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</row>
    <row r="760" spans="1:59" ht="10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2"/>
      <c r="P760" s="2"/>
      <c r="Q760" s="1"/>
      <c r="R760" s="1"/>
      <c r="S760" s="3"/>
      <c r="T760" s="1"/>
      <c r="U760" s="1"/>
      <c r="V760" s="4"/>
      <c r="W760" s="5"/>
      <c r="X760" s="1"/>
      <c r="Y760" s="1"/>
      <c r="Z760" s="1"/>
      <c r="AA760" s="1"/>
      <c r="AB760" s="6"/>
      <c r="AC760" s="6"/>
      <c r="AD760" s="7"/>
      <c r="AE760" s="8"/>
      <c r="AF760" s="8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</row>
    <row r="761" spans="1:59" ht="10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2"/>
      <c r="P761" s="2"/>
      <c r="Q761" s="1"/>
      <c r="R761" s="1"/>
      <c r="S761" s="3"/>
      <c r="T761" s="1"/>
      <c r="U761" s="1"/>
      <c r="V761" s="4"/>
      <c r="W761" s="5"/>
      <c r="X761" s="1"/>
      <c r="Y761" s="1"/>
      <c r="Z761" s="1"/>
      <c r="AA761" s="1"/>
      <c r="AB761" s="6"/>
      <c r="AC761" s="6"/>
      <c r="AD761" s="7"/>
      <c r="AE761" s="8"/>
      <c r="AF761" s="8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</row>
    <row r="762" spans="1:59" ht="10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2"/>
      <c r="P762" s="2"/>
      <c r="Q762" s="1"/>
      <c r="R762" s="1"/>
      <c r="S762" s="3"/>
      <c r="T762" s="1"/>
      <c r="U762" s="1"/>
      <c r="V762" s="4"/>
      <c r="W762" s="5"/>
      <c r="X762" s="1"/>
      <c r="Y762" s="1"/>
      <c r="Z762" s="1"/>
      <c r="AA762" s="1"/>
      <c r="AB762" s="6"/>
      <c r="AC762" s="6"/>
      <c r="AD762" s="7"/>
      <c r="AE762" s="8"/>
      <c r="AF762" s="8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</row>
    <row r="763" spans="1:59" ht="10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2"/>
      <c r="P763" s="2"/>
      <c r="Q763" s="1"/>
      <c r="R763" s="1"/>
      <c r="S763" s="3"/>
      <c r="T763" s="1"/>
      <c r="U763" s="1"/>
      <c r="V763" s="4"/>
      <c r="W763" s="5"/>
      <c r="X763" s="1"/>
      <c r="Y763" s="1"/>
      <c r="Z763" s="1"/>
      <c r="AA763" s="1"/>
      <c r="AB763" s="6"/>
      <c r="AC763" s="6"/>
      <c r="AD763" s="7"/>
      <c r="AE763" s="8"/>
      <c r="AF763" s="8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</row>
    <row r="764" spans="1:59" ht="10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2"/>
      <c r="P764" s="2"/>
      <c r="Q764" s="1"/>
      <c r="R764" s="1"/>
      <c r="S764" s="3"/>
      <c r="T764" s="1"/>
      <c r="U764" s="1"/>
      <c r="V764" s="4"/>
      <c r="W764" s="5"/>
      <c r="X764" s="1"/>
      <c r="Y764" s="1"/>
      <c r="Z764" s="1"/>
      <c r="AA764" s="1"/>
      <c r="AB764" s="6"/>
      <c r="AC764" s="6"/>
      <c r="AD764" s="7"/>
      <c r="AE764" s="8"/>
      <c r="AF764" s="8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</row>
    <row r="765" spans="1:59" ht="10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2"/>
      <c r="P765" s="2"/>
      <c r="Q765" s="1"/>
      <c r="R765" s="1"/>
      <c r="S765" s="3"/>
      <c r="T765" s="1"/>
      <c r="U765" s="1"/>
      <c r="V765" s="4"/>
      <c r="W765" s="5"/>
      <c r="X765" s="1"/>
      <c r="Y765" s="1"/>
      <c r="Z765" s="1"/>
      <c r="AA765" s="1"/>
      <c r="AB765" s="6"/>
      <c r="AC765" s="6"/>
      <c r="AD765" s="7"/>
      <c r="AE765" s="8"/>
      <c r="AF765" s="8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</row>
    <row r="766" spans="1:59" ht="10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2"/>
      <c r="P766" s="2"/>
      <c r="Q766" s="1"/>
      <c r="R766" s="1"/>
      <c r="S766" s="3"/>
      <c r="T766" s="1"/>
      <c r="U766" s="1"/>
      <c r="V766" s="4"/>
      <c r="W766" s="5"/>
      <c r="X766" s="1"/>
      <c r="Y766" s="1"/>
      <c r="Z766" s="1"/>
      <c r="AA766" s="1"/>
      <c r="AB766" s="6"/>
      <c r="AC766" s="6"/>
      <c r="AD766" s="7"/>
      <c r="AE766" s="8"/>
      <c r="AF766" s="8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</row>
    <row r="767" spans="1:59" ht="10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2"/>
      <c r="P767" s="2"/>
      <c r="Q767" s="1"/>
      <c r="R767" s="1"/>
      <c r="S767" s="3"/>
      <c r="T767" s="1"/>
      <c r="U767" s="1"/>
      <c r="V767" s="4"/>
      <c r="W767" s="5"/>
      <c r="X767" s="1"/>
      <c r="Y767" s="1"/>
      <c r="Z767" s="1"/>
      <c r="AA767" s="1"/>
      <c r="AB767" s="6"/>
      <c r="AC767" s="6"/>
      <c r="AD767" s="7"/>
      <c r="AE767" s="8"/>
      <c r="AF767" s="8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</row>
    <row r="768" spans="1:59" ht="10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2"/>
      <c r="P768" s="2"/>
      <c r="Q768" s="1"/>
      <c r="R768" s="1"/>
      <c r="S768" s="3"/>
      <c r="T768" s="1"/>
      <c r="U768" s="1"/>
      <c r="V768" s="4"/>
      <c r="W768" s="5"/>
      <c r="X768" s="1"/>
      <c r="Y768" s="1"/>
      <c r="Z768" s="1"/>
      <c r="AA768" s="1"/>
      <c r="AB768" s="6"/>
      <c r="AC768" s="6"/>
      <c r="AD768" s="7"/>
      <c r="AE768" s="8"/>
      <c r="AF768" s="8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</row>
    <row r="769" spans="1:59" ht="10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2"/>
      <c r="P769" s="2"/>
      <c r="Q769" s="1"/>
      <c r="R769" s="1"/>
      <c r="S769" s="3"/>
      <c r="T769" s="1"/>
      <c r="U769" s="1"/>
      <c r="V769" s="4"/>
      <c r="W769" s="5"/>
      <c r="X769" s="1"/>
      <c r="Y769" s="1"/>
      <c r="Z769" s="1"/>
      <c r="AA769" s="1"/>
      <c r="AB769" s="6"/>
      <c r="AC769" s="6"/>
      <c r="AD769" s="7"/>
      <c r="AE769" s="8"/>
      <c r="AF769" s="8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</row>
    <row r="770" spans="1:59" ht="10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2"/>
      <c r="P770" s="2"/>
      <c r="Q770" s="1"/>
      <c r="R770" s="1"/>
      <c r="S770" s="3"/>
      <c r="T770" s="1"/>
      <c r="U770" s="1"/>
      <c r="V770" s="4"/>
      <c r="W770" s="5"/>
      <c r="X770" s="1"/>
      <c r="Y770" s="1"/>
      <c r="Z770" s="1"/>
      <c r="AA770" s="1"/>
      <c r="AB770" s="6"/>
      <c r="AC770" s="6"/>
      <c r="AD770" s="7"/>
      <c r="AE770" s="8"/>
      <c r="AF770" s="8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</row>
    <row r="771" spans="1:59" ht="10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2"/>
      <c r="P771" s="2"/>
      <c r="Q771" s="1"/>
      <c r="R771" s="1"/>
      <c r="S771" s="3"/>
      <c r="T771" s="1"/>
      <c r="U771" s="1"/>
      <c r="V771" s="4"/>
      <c r="W771" s="5"/>
      <c r="X771" s="1"/>
      <c r="Y771" s="1"/>
      <c r="Z771" s="1"/>
      <c r="AA771" s="1"/>
      <c r="AB771" s="6"/>
      <c r="AC771" s="6"/>
      <c r="AD771" s="7"/>
      <c r="AE771" s="8"/>
      <c r="AF771" s="8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</row>
    <row r="772" spans="1:59" ht="10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2"/>
      <c r="P772" s="2"/>
      <c r="Q772" s="1"/>
      <c r="R772" s="1"/>
      <c r="S772" s="3"/>
      <c r="T772" s="1"/>
      <c r="U772" s="1"/>
      <c r="V772" s="4"/>
      <c r="W772" s="5"/>
      <c r="X772" s="1"/>
      <c r="Y772" s="1"/>
      <c r="Z772" s="1"/>
      <c r="AA772" s="1"/>
      <c r="AB772" s="6"/>
      <c r="AC772" s="6"/>
      <c r="AD772" s="7"/>
      <c r="AE772" s="8"/>
      <c r="AF772" s="8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</row>
    <row r="773" spans="1:59" ht="10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2"/>
      <c r="P773" s="2"/>
      <c r="Q773" s="1"/>
      <c r="R773" s="1"/>
      <c r="S773" s="3"/>
      <c r="T773" s="1"/>
      <c r="U773" s="1"/>
      <c r="V773" s="4"/>
      <c r="W773" s="5"/>
      <c r="X773" s="1"/>
      <c r="Y773" s="1"/>
      <c r="Z773" s="1"/>
      <c r="AA773" s="1"/>
      <c r="AB773" s="6"/>
      <c r="AC773" s="6"/>
      <c r="AD773" s="7"/>
      <c r="AE773" s="8"/>
      <c r="AF773" s="8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</row>
    <row r="774" spans="1:59" ht="10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2"/>
      <c r="P774" s="2"/>
      <c r="Q774" s="1"/>
      <c r="R774" s="1"/>
      <c r="S774" s="3"/>
      <c r="T774" s="1"/>
      <c r="U774" s="1"/>
      <c r="V774" s="4"/>
      <c r="W774" s="5"/>
      <c r="X774" s="1"/>
      <c r="Y774" s="1"/>
      <c r="Z774" s="1"/>
      <c r="AA774" s="1"/>
      <c r="AB774" s="6"/>
      <c r="AC774" s="6"/>
      <c r="AD774" s="7"/>
      <c r="AE774" s="8"/>
      <c r="AF774" s="8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</row>
    <row r="775" spans="1:59" ht="10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2"/>
      <c r="P775" s="2"/>
      <c r="Q775" s="1"/>
      <c r="R775" s="1"/>
      <c r="S775" s="3"/>
      <c r="T775" s="1"/>
      <c r="U775" s="1"/>
      <c r="V775" s="4"/>
      <c r="W775" s="5"/>
      <c r="X775" s="1"/>
      <c r="Y775" s="1"/>
      <c r="Z775" s="1"/>
      <c r="AA775" s="1"/>
      <c r="AB775" s="6"/>
      <c r="AC775" s="6"/>
      <c r="AD775" s="7"/>
      <c r="AE775" s="8"/>
      <c r="AF775" s="8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</row>
    <row r="776" spans="1:59" ht="10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2"/>
      <c r="P776" s="2"/>
      <c r="Q776" s="1"/>
      <c r="R776" s="1"/>
      <c r="S776" s="3"/>
      <c r="T776" s="1"/>
      <c r="U776" s="1"/>
      <c r="V776" s="4"/>
      <c r="W776" s="5"/>
      <c r="X776" s="1"/>
      <c r="Y776" s="1"/>
      <c r="Z776" s="1"/>
      <c r="AA776" s="1"/>
      <c r="AB776" s="6"/>
      <c r="AC776" s="6"/>
      <c r="AD776" s="7"/>
      <c r="AE776" s="8"/>
      <c r="AF776" s="8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</row>
    <row r="777" spans="1:59" ht="10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2"/>
      <c r="P777" s="2"/>
      <c r="Q777" s="1"/>
      <c r="R777" s="1"/>
      <c r="S777" s="3"/>
      <c r="T777" s="1"/>
      <c r="U777" s="1"/>
      <c r="V777" s="4"/>
      <c r="W777" s="5"/>
      <c r="X777" s="1"/>
      <c r="Y777" s="1"/>
      <c r="Z777" s="1"/>
      <c r="AA777" s="1"/>
      <c r="AB777" s="6"/>
      <c r="AC777" s="6"/>
      <c r="AD777" s="7"/>
      <c r="AE777" s="8"/>
      <c r="AF777" s="8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</row>
    <row r="778" spans="1:59" ht="10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2"/>
      <c r="P778" s="2"/>
      <c r="Q778" s="1"/>
      <c r="R778" s="1"/>
      <c r="S778" s="3"/>
      <c r="T778" s="1"/>
      <c r="U778" s="1"/>
      <c r="V778" s="4"/>
      <c r="W778" s="5"/>
      <c r="X778" s="1"/>
      <c r="Y778" s="1"/>
      <c r="Z778" s="1"/>
      <c r="AA778" s="1"/>
      <c r="AB778" s="6"/>
      <c r="AC778" s="6"/>
      <c r="AD778" s="7"/>
      <c r="AE778" s="8"/>
      <c r="AF778" s="8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</row>
    <row r="779" spans="1:59" ht="10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2"/>
      <c r="P779" s="2"/>
      <c r="Q779" s="1"/>
      <c r="R779" s="1"/>
      <c r="S779" s="3"/>
      <c r="T779" s="1"/>
      <c r="U779" s="1"/>
      <c r="V779" s="4"/>
      <c r="W779" s="5"/>
      <c r="X779" s="1"/>
      <c r="Y779" s="1"/>
      <c r="Z779" s="1"/>
      <c r="AA779" s="1"/>
      <c r="AB779" s="6"/>
      <c r="AC779" s="6"/>
      <c r="AD779" s="7"/>
      <c r="AE779" s="8"/>
      <c r="AF779" s="8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</row>
    <row r="780" spans="1:59" ht="10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2"/>
      <c r="P780" s="2"/>
      <c r="Q780" s="1"/>
      <c r="R780" s="1"/>
      <c r="S780" s="3"/>
      <c r="T780" s="1"/>
      <c r="U780" s="1"/>
      <c r="V780" s="4"/>
      <c r="W780" s="5"/>
      <c r="X780" s="1"/>
      <c r="Y780" s="1"/>
      <c r="Z780" s="1"/>
      <c r="AA780" s="1"/>
      <c r="AB780" s="6"/>
      <c r="AC780" s="6"/>
      <c r="AD780" s="7"/>
      <c r="AE780" s="8"/>
      <c r="AF780" s="8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</row>
    <row r="781" spans="1:59" ht="10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2"/>
      <c r="P781" s="2"/>
      <c r="Q781" s="1"/>
      <c r="R781" s="1"/>
      <c r="S781" s="3"/>
      <c r="T781" s="1"/>
      <c r="U781" s="1"/>
      <c r="V781" s="4"/>
      <c r="W781" s="5"/>
      <c r="X781" s="1"/>
      <c r="Y781" s="1"/>
      <c r="Z781" s="1"/>
      <c r="AA781" s="1"/>
      <c r="AB781" s="6"/>
      <c r="AC781" s="6"/>
      <c r="AD781" s="7"/>
      <c r="AE781" s="8"/>
      <c r="AF781" s="8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</row>
    <row r="782" spans="1:59" ht="10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2"/>
      <c r="P782" s="2"/>
      <c r="Q782" s="1"/>
      <c r="R782" s="1"/>
      <c r="S782" s="3"/>
      <c r="T782" s="1"/>
      <c r="U782" s="1"/>
      <c r="V782" s="4"/>
      <c r="W782" s="5"/>
      <c r="X782" s="1"/>
      <c r="Y782" s="1"/>
      <c r="Z782" s="1"/>
      <c r="AA782" s="1"/>
      <c r="AB782" s="6"/>
      <c r="AC782" s="6"/>
      <c r="AD782" s="7"/>
      <c r="AE782" s="8"/>
      <c r="AF782" s="8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</row>
    <row r="783" spans="1:59" ht="10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2"/>
      <c r="P783" s="2"/>
      <c r="Q783" s="1"/>
      <c r="R783" s="1"/>
      <c r="S783" s="3"/>
      <c r="T783" s="1"/>
      <c r="U783" s="1"/>
      <c r="V783" s="4"/>
      <c r="W783" s="5"/>
      <c r="X783" s="1"/>
      <c r="Y783" s="1"/>
      <c r="Z783" s="1"/>
      <c r="AA783" s="1"/>
      <c r="AB783" s="6"/>
      <c r="AC783" s="6"/>
      <c r="AD783" s="7"/>
      <c r="AE783" s="8"/>
      <c r="AF783" s="8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</row>
    <row r="784" spans="1:59" ht="10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2"/>
      <c r="P784" s="2"/>
      <c r="Q784" s="1"/>
      <c r="R784" s="1"/>
      <c r="S784" s="3"/>
      <c r="T784" s="1"/>
      <c r="U784" s="1"/>
      <c r="V784" s="4"/>
      <c r="W784" s="5"/>
      <c r="X784" s="1"/>
      <c r="Y784" s="1"/>
      <c r="Z784" s="1"/>
      <c r="AA784" s="1"/>
      <c r="AB784" s="6"/>
      <c r="AC784" s="6"/>
      <c r="AD784" s="7"/>
      <c r="AE784" s="8"/>
      <c r="AF784" s="8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</row>
    <row r="785" spans="1:59" ht="10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2"/>
      <c r="P785" s="2"/>
      <c r="Q785" s="1"/>
      <c r="R785" s="1"/>
      <c r="S785" s="3"/>
      <c r="T785" s="1"/>
      <c r="U785" s="1"/>
      <c r="V785" s="4"/>
      <c r="W785" s="5"/>
      <c r="X785" s="1"/>
      <c r="Y785" s="1"/>
      <c r="Z785" s="1"/>
      <c r="AA785" s="1"/>
      <c r="AB785" s="6"/>
      <c r="AC785" s="6"/>
      <c r="AD785" s="7"/>
      <c r="AE785" s="8"/>
      <c r="AF785" s="8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</row>
    <row r="786" spans="1:59" ht="10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2"/>
      <c r="P786" s="2"/>
      <c r="Q786" s="1"/>
      <c r="R786" s="1"/>
      <c r="S786" s="3"/>
      <c r="T786" s="1"/>
      <c r="U786" s="1"/>
      <c r="V786" s="4"/>
      <c r="W786" s="5"/>
      <c r="X786" s="1"/>
      <c r="Y786" s="1"/>
      <c r="Z786" s="1"/>
      <c r="AA786" s="1"/>
      <c r="AB786" s="6"/>
      <c r="AC786" s="6"/>
      <c r="AD786" s="7"/>
      <c r="AE786" s="8"/>
      <c r="AF786" s="8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</row>
    <row r="787" spans="1:59" ht="10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2"/>
      <c r="P787" s="2"/>
      <c r="Q787" s="1"/>
      <c r="R787" s="1"/>
      <c r="S787" s="3"/>
      <c r="T787" s="1"/>
      <c r="U787" s="1"/>
      <c r="V787" s="4"/>
      <c r="W787" s="5"/>
      <c r="X787" s="1"/>
      <c r="Y787" s="1"/>
      <c r="Z787" s="1"/>
      <c r="AA787" s="1"/>
      <c r="AB787" s="6"/>
      <c r="AC787" s="6"/>
      <c r="AD787" s="7"/>
      <c r="AE787" s="8"/>
      <c r="AF787" s="8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</row>
    <row r="788" spans="1:59" ht="10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2"/>
      <c r="P788" s="2"/>
      <c r="Q788" s="1"/>
      <c r="R788" s="1"/>
      <c r="S788" s="3"/>
      <c r="T788" s="1"/>
      <c r="U788" s="1"/>
      <c r="V788" s="4"/>
      <c r="W788" s="5"/>
      <c r="X788" s="1"/>
      <c r="Y788" s="1"/>
      <c r="Z788" s="1"/>
      <c r="AA788" s="1"/>
      <c r="AB788" s="6"/>
      <c r="AC788" s="6"/>
      <c r="AD788" s="7"/>
      <c r="AE788" s="8"/>
      <c r="AF788" s="8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</row>
    <row r="789" spans="1:59" ht="10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2"/>
      <c r="P789" s="2"/>
      <c r="Q789" s="1"/>
      <c r="R789" s="1"/>
      <c r="S789" s="3"/>
      <c r="T789" s="1"/>
      <c r="U789" s="1"/>
      <c r="V789" s="4"/>
      <c r="W789" s="5"/>
      <c r="X789" s="1"/>
      <c r="Y789" s="1"/>
      <c r="Z789" s="1"/>
      <c r="AA789" s="1"/>
      <c r="AB789" s="6"/>
      <c r="AC789" s="6"/>
      <c r="AD789" s="7"/>
      <c r="AE789" s="8"/>
      <c r="AF789" s="8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</row>
    <row r="790" spans="1:59" ht="10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2"/>
      <c r="P790" s="2"/>
      <c r="Q790" s="1"/>
      <c r="R790" s="1"/>
      <c r="S790" s="3"/>
      <c r="T790" s="1"/>
      <c r="U790" s="1"/>
      <c r="V790" s="4"/>
      <c r="W790" s="5"/>
      <c r="X790" s="1"/>
      <c r="Y790" s="1"/>
      <c r="Z790" s="1"/>
      <c r="AA790" s="1"/>
      <c r="AB790" s="6"/>
      <c r="AC790" s="6"/>
      <c r="AD790" s="7"/>
      <c r="AE790" s="8"/>
      <c r="AF790" s="8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</row>
    <row r="791" spans="1:59" ht="10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2"/>
      <c r="P791" s="2"/>
      <c r="Q791" s="1"/>
      <c r="R791" s="1"/>
      <c r="S791" s="3"/>
      <c r="T791" s="1"/>
      <c r="U791" s="1"/>
      <c r="V791" s="4"/>
      <c r="W791" s="5"/>
      <c r="X791" s="1"/>
      <c r="Y791" s="1"/>
      <c r="Z791" s="1"/>
      <c r="AA791" s="1"/>
      <c r="AB791" s="6"/>
      <c r="AC791" s="6"/>
      <c r="AD791" s="7"/>
      <c r="AE791" s="8"/>
      <c r="AF791" s="8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</row>
    <row r="792" spans="1:59" ht="10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2"/>
      <c r="P792" s="2"/>
      <c r="Q792" s="1"/>
      <c r="R792" s="1"/>
      <c r="S792" s="3"/>
      <c r="T792" s="1"/>
      <c r="U792" s="1"/>
      <c r="V792" s="4"/>
      <c r="W792" s="5"/>
      <c r="X792" s="1"/>
      <c r="Y792" s="1"/>
      <c r="Z792" s="1"/>
      <c r="AA792" s="1"/>
      <c r="AB792" s="6"/>
      <c r="AC792" s="6"/>
      <c r="AD792" s="7"/>
      <c r="AE792" s="8"/>
      <c r="AF792" s="8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</row>
    <row r="793" spans="1:59" ht="10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2"/>
      <c r="P793" s="2"/>
      <c r="Q793" s="1"/>
      <c r="R793" s="1"/>
      <c r="S793" s="3"/>
      <c r="T793" s="1"/>
      <c r="U793" s="1"/>
      <c r="V793" s="4"/>
      <c r="W793" s="5"/>
      <c r="X793" s="1"/>
      <c r="Y793" s="1"/>
      <c r="Z793" s="1"/>
      <c r="AA793" s="1"/>
      <c r="AB793" s="6"/>
      <c r="AC793" s="6"/>
      <c r="AD793" s="7"/>
      <c r="AE793" s="8"/>
      <c r="AF793" s="8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</row>
    <row r="794" spans="1:59" ht="10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2"/>
      <c r="P794" s="2"/>
      <c r="Q794" s="1"/>
      <c r="R794" s="1"/>
      <c r="S794" s="3"/>
      <c r="T794" s="1"/>
      <c r="U794" s="1"/>
      <c r="V794" s="4"/>
      <c r="W794" s="5"/>
      <c r="X794" s="1"/>
      <c r="Y794" s="1"/>
      <c r="Z794" s="1"/>
      <c r="AA794" s="1"/>
      <c r="AB794" s="6"/>
      <c r="AC794" s="6"/>
      <c r="AD794" s="7"/>
      <c r="AE794" s="8"/>
      <c r="AF794" s="8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</row>
    <row r="795" spans="1:59" ht="10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2"/>
      <c r="P795" s="2"/>
      <c r="Q795" s="1"/>
      <c r="R795" s="1"/>
      <c r="S795" s="3"/>
      <c r="T795" s="1"/>
      <c r="U795" s="1"/>
      <c r="V795" s="4"/>
      <c r="W795" s="5"/>
      <c r="X795" s="1"/>
      <c r="Y795" s="1"/>
      <c r="Z795" s="1"/>
      <c r="AA795" s="1"/>
      <c r="AB795" s="6"/>
      <c r="AC795" s="6"/>
      <c r="AD795" s="7"/>
      <c r="AE795" s="8"/>
      <c r="AF795" s="8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</row>
    <row r="796" spans="1:59" ht="10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2"/>
      <c r="P796" s="2"/>
      <c r="Q796" s="1"/>
      <c r="R796" s="1"/>
      <c r="S796" s="3"/>
      <c r="T796" s="1"/>
      <c r="U796" s="1"/>
      <c r="V796" s="4"/>
      <c r="W796" s="5"/>
      <c r="X796" s="1"/>
      <c r="Y796" s="1"/>
      <c r="Z796" s="1"/>
      <c r="AA796" s="1"/>
      <c r="AB796" s="6"/>
      <c r="AC796" s="6"/>
      <c r="AD796" s="7"/>
      <c r="AE796" s="8"/>
      <c r="AF796" s="8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</row>
    <row r="797" spans="1:59" ht="10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2"/>
      <c r="P797" s="2"/>
      <c r="Q797" s="1"/>
      <c r="R797" s="1"/>
      <c r="S797" s="3"/>
      <c r="T797" s="1"/>
      <c r="U797" s="1"/>
      <c r="V797" s="4"/>
      <c r="W797" s="5"/>
      <c r="X797" s="1"/>
      <c r="Y797" s="1"/>
      <c r="Z797" s="1"/>
      <c r="AA797" s="1"/>
      <c r="AB797" s="6"/>
      <c r="AC797" s="6"/>
      <c r="AD797" s="7"/>
      <c r="AE797" s="8"/>
      <c r="AF797" s="8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</row>
    <row r="798" spans="1:59" ht="10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2"/>
      <c r="P798" s="2"/>
      <c r="Q798" s="1"/>
      <c r="R798" s="1"/>
      <c r="S798" s="3"/>
      <c r="T798" s="1"/>
      <c r="U798" s="1"/>
      <c r="V798" s="4"/>
      <c r="W798" s="5"/>
      <c r="X798" s="1"/>
      <c r="Y798" s="1"/>
      <c r="Z798" s="1"/>
      <c r="AA798" s="1"/>
      <c r="AB798" s="6"/>
      <c r="AC798" s="6"/>
      <c r="AD798" s="7"/>
      <c r="AE798" s="8"/>
      <c r="AF798" s="8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</row>
    <row r="799" spans="1:59" ht="10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2"/>
      <c r="P799" s="2"/>
      <c r="Q799" s="1"/>
      <c r="R799" s="1"/>
      <c r="S799" s="3"/>
      <c r="T799" s="1"/>
      <c r="U799" s="1"/>
      <c r="V799" s="4"/>
      <c r="W799" s="5"/>
      <c r="X799" s="1"/>
      <c r="Y799" s="1"/>
      <c r="Z799" s="1"/>
      <c r="AA799" s="1"/>
      <c r="AB799" s="6"/>
      <c r="AC799" s="6"/>
      <c r="AD799" s="7"/>
      <c r="AE799" s="8"/>
      <c r="AF799" s="8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</row>
    <row r="800" spans="1:59" ht="10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2"/>
      <c r="P800" s="2"/>
      <c r="Q800" s="1"/>
      <c r="R800" s="1"/>
      <c r="S800" s="3"/>
      <c r="T800" s="1"/>
      <c r="U800" s="1"/>
      <c r="V800" s="4"/>
      <c r="W800" s="5"/>
      <c r="X800" s="1"/>
      <c r="Y800" s="1"/>
      <c r="Z800" s="1"/>
      <c r="AA800" s="1"/>
      <c r="AB800" s="6"/>
      <c r="AC800" s="6"/>
      <c r="AD800" s="7"/>
      <c r="AE800" s="8"/>
      <c r="AF800" s="8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</row>
    <row r="801" spans="1:59" ht="10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2"/>
      <c r="P801" s="2"/>
      <c r="Q801" s="1"/>
      <c r="R801" s="1"/>
      <c r="S801" s="3"/>
      <c r="T801" s="1"/>
      <c r="U801" s="1"/>
      <c r="V801" s="4"/>
      <c r="W801" s="5"/>
      <c r="X801" s="1"/>
      <c r="Y801" s="1"/>
      <c r="Z801" s="1"/>
      <c r="AA801" s="1"/>
      <c r="AB801" s="6"/>
      <c r="AC801" s="6"/>
      <c r="AD801" s="7"/>
      <c r="AE801" s="8"/>
      <c r="AF801" s="8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</row>
    <row r="802" spans="1:59" ht="10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2"/>
      <c r="P802" s="2"/>
      <c r="Q802" s="1"/>
      <c r="R802" s="1"/>
      <c r="S802" s="3"/>
      <c r="T802" s="1"/>
      <c r="U802" s="1"/>
      <c r="V802" s="4"/>
      <c r="W802" s="5"/>
      <c r="X802" s="1"/>
      <c r="Y802" s="1"/>
      <c r="Z802" s="1"/>
      <c r="AA802" s="1"/>
      <c r="AB802" s="6"/>
      <c r="AC802" s="6"/>
      <c r="AD802" s="7"/>
      <c r="AE802" s="8"/>
      <c r="AF802" s="8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</row>
    <row r="803" spans="1:59" ht="10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2"/>
      <c r="P803" s="2"/>
      <c r="Q803" s="1"/>
      <c r="R803" s="1"/>
      <c r="S803" s="3"/>
      <c r="T803" s="1"/>
      <c r="U803" s="1"/>
      <c r="V803" s="4"/>
      <c r="W803" s="5"/>
      <c r="X803" s="1"/>
      <c r="Y803" s="1"/>
      <c r="Z803" s="1"/>
      <c r="AA803" s="1"/>
      <c r="AB803" s="6"/>
      <c r="AC803" s="6"/>
      <c r="AD803" s="7"/>
      <c r="AE803" s="8"/>
      <c r="AF803" s="8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</row>
    <row r="804" spans="1:59" ht="10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2"/>
      <c r="P804" s="2"/>
      <c r="Q804" s="1"/>
      <c r="R804" s="1"/>
      <c r="S804" s="3"/>
      <c r="T804" s="1"/>
      <c r="U804" s="1"/>
      <c r="V804" s="4"/>
      <c r="W804" s="5"/>
      <c r="X804" s="1"/>
      <c r="Y804" s="1"/>
      <c r="Z804" s="1"/>
      <c r="AA804" s="1"/>
      <c r="AB804" s="6"/>
      <c r="AC804" s="6"/>
      <c r="AD804" s="7"/>
      <c r="AE804" s="8"/>
      <c r="AF804" s="8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</row>
    <row r="805" spans="1:59" ht="10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2"/>
      <c r="P805" s="2"/>
      <c r="Q805" s="1"/>
      <c r="R805" s="1"/>
      <c r="S805" s="3"/>
      <c r="T805" s="1"/>
      <c r="U805" s="1"/>
      <c r="V805" s="4"/>
      <c r="W805" s="5"/>
      <c r="X805" s="1"/>
      <c r="Y805" s="1"/>
      <c r="Z805" s="1"/>
      <c r="AA805" s="1"/>
      <c r="AB805" s="6"/>
      <c r="AC805" s="6"/>
      <c r="AD805" s="7"/>
      <c r="AE805" s="8"/>
      <c r="AF805" s="8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</row>
    <row r="806" spans="1:59" ht="10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2"/>
      <c r="P806" s="2"/>
      <c r="Q806" s="1"/>
      <c r="R806" s="1"/>
      <c r="S806" s="3"/>
      <c r="T806" s="1"/>
      <c r="U806" s="1"/>
      <c r="V806" s="4"/>
      <c r="W806" s="5"/>
      <c r="X806" s="1"/>
      <c r="Y806" s="1"/>
      <c r="Z806" s="1"/>
      <c r="AA806" s="1"/>
      <c r="AB806" s="6"/>
      <c r="AC806" s="6"/>
      <c r="AD806" s="7"/>
      <c r="AE806" s="8"/>
      <c r="AF806" s="8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</row>
    <row r="807" spans="1:59" ht="10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2"/>
      <c r="P807" s="2"/>
      <c r="Q807" s="1"/>
      <c r="R807" s="1"/>
      <c r="S807" s="3"/>
      <c r="T807" s="1"/>
      <c r="U807" s="1"/>
      <c r="V807" s="4"/>
      <c r="W807" s="5"/>
      <c r="X807" s="1"/>
      <c r="Y807" s="1"/>
      <c r="Z807" s="1"/>
      <c r="AA807" s="1"/>
      <c r="AB807" s="6"/>
      <c r="AC807" s="6"/>
      <c r="AD807" s="7"/>
      <c r="AE807" s="8"/>
      <c r="AF807" s="8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</row>
    <row r="808" spans="1:59" ht="10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2"/>
      <c r="P808" s="2"/>
      <c r="Q808" s="1"/>
      <c r="R808" s="1"/>
      <c r="S808" s="3"/>
      <c r="T808" s="1"/>
      <c r="U808" s="1"/>
      <c r="V808" s="4"/>
      <c r="W808" s="5"/>
      <c r="X808" s="1"/>
      <c r="Y808" s="1"/>
      <c r="Z808" s="1"/>
      <c r="AA808" s="1"/>
      <c r="AB808" s="6"/>
      <c r="AC808" s="6"/>
      <c r="AD808" s="7"/>
      <c r="AE808" s="8"/>
      <c r="AF808" s="8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</row>
    <row r="809" spans="1:59" ht="10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2"/>
      <c r="P809" s="2"/>
      <c r="Q809" s="1"/>
      <c r="R809" s="1"/>
      <c r="S809" s="3"/>
      <c r="T809" s="1"/>
      <c r="U809" s="1"/>
      <c r="V809" s="4"/>
      <c r="W809" s="5"/>
      <c r="X809" s="1"/>
      <c r="Y809" s="1"/>
      <c r="Z809" s="1"/>
      <c r="AA809" s="1"/>
      <c r="AB809" s="6"/>
      <c r="AC809" s="6"/>
      <c r="AD809" s="7"/>
      <c r="AE809" s="8"/>
      <c r="AF809" s="8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</row>
    <row r="810" spans="1:59" ht="10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2"/>
      <c r="P810" s="2"/>
      <c r="Q810" s="1"/>
      <c r="R810" s="1"/>
      <c r="S810" s="3"/>
      <c r="T810" s="1"/>
      <c r="U810" s="1"/>
      <c r="V810" s="4"/>
      <c r="W810" s="5"/>
      <c r="X810" s="1"/>
      <c r="Y810" s="1"/>
      <c r="Z810" s="1"/>
      <c r="AA810" s="1"/>
      <c r="AB810" s="6"/>
      <c r="AC810" s="6"/>
      <c r="AD810" s="7"/>
      <c r="AE810" s="8"/>
      <c r="AF810" s="8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</row>
    <row r="811" spans="1:59" ht="10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2"/>
      <c r="P811" s="2"/>
      <c r="Q811" s="1"/>
      <c r="R811" s="1"/>
      <c r="S811" s="3"/>
      <c r="T811" s="1"/>
      <c r="U811" s="1"/>
      <c r="V811" s="4"/>
      <c r="W811" s="5"/>
      <c r="X811" s="1"/>
      <c r="Y811" s="1"/>
      <c r="Z811" s="1"/>
      <c r="AA811" s="1"/>
      <c r="AB811" s="6"/>
      <c r="AC811" s="6"/>
      <c r="AD811" s="7"/>
      <c r="AE811" s="8"/>
      <c r="AF811" s="8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</row>
    <row r="812" spans="1:59" ht="10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2"/>
      <c r="P812" s="2"/>
      <c r="Q812" s="1"/>
      <c r="R812" s="1"/>
      <c r="S812" s="3"/>
      <c r="T812" s="1"/>
      <c r="U812" s="1"/>
      <c r="V812" s="4"/>
      <c r="W812" s="5"/>
      <c r="X812" s="1"/>
      <c r="Y812" s="1"/>
      <c r="Z812" s="1"/>
      <c r="AA812" s="1"/>
      <c r="AB812" s="6"/>
      <c r="AC812" s="6"/>
      <c r="AD812" s="7"/>
      <c r="AE812" s="8"/>
      <c r="AF812" s="8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</row>
    <row r="813" spans="1:59" ht="10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2"/>
      <c r="P813" s="2"/>
      <c r="Q813" s="1"/>
      <c r="R813" s="1"/>
      <c r="S813" s="3"/>
      <c r="T813" s="1"/>
      <c r="U813" s="1"/>
      <c r="V813" s="4"/>
      <c r="W813" s="5"/>
      <c r="X813" s="1"/>
      <c r="Y813" s="1"/>
      <c r="Z813" s="1"/>
      <c r="AA813" s="1"/>
      <c r="AB813" s="6"/>
      <c r="AC813" s="6"/>
      <c r="AD813" s="7"/>
      <c r="AE813" s="8"/>
      <c r="AF813" s="8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</row>
    <row r="814" spans="1:59" ht="10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2"/>
      <c r="P814" s="2"/>
      <c r="Q814" s="1"/>
      <c r="R814" s="1"/>
      <c r="S814" s="3"/>
      <c r="T814" s="1"/>
      <c r="U814" s="1"/>
      <c r="V814" s="4"/>
      <c r="W814" s="5"/>
      <c r="X814" s="1"/>
      <c r="Y814" s="1"/>
      <c r="Z814" s="1"/>
      <c r="AA814" s="1"/>
      <c r="AB814" s="6"/>
      <c r="AC814" s="6"/>
      <c r="AD814" s="7"/>
      <c r="AE814" s="8"/>
      <c r="AF814" s="8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</row>
    <row r="815" spans="1:59" ht="10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2"/>
      <c r="P815" s="2"/>
      <c r="Q815" s="1"/>
      <c r="R815" s="1"/>
      <c r="S815" s="3"/>
      <c r="T815" s="1"/>
      <c r="U815" s="1"/>
      <c r="V815" s="4"/>
      <c r="W815" s="5"/>
      <c r="X815" s="1"/>
      <c r="Y815" s="1"/>
      <c r="Z815" s="1"/>
      <c r="AA815" s="1"/>
      <c r="AB815" s="6"/>
      <c r="AC815" s="6"/>
      <c r="AD815" s="7"/>
      <c r="AE815" s="8"/>
      <c r="AF815" s="8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</row>
    <row r="816" spans="1:59" ht="10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2"/>
      <c r="P816" s="2"/>
      <c r="Q816" s="1"/>
      <c r="R816" s="1"/>
      <c r="S816" s="3"/>
      <c r="T816" s="1"/>
      <c r="U816" s="1"/>
      <c r="V816" s="4"/>
      <c r="W816" s="5"/>
      <c r="X816" s="1"/>
      <c r="Y816" s="1"/>
      <c r="Z816" s="1"/>
      <c r="AA816" s="1"/>
      <c r="AB816" s="6"/>
      <c r="AC816" s="6"/>
      <c r="AD816" s="7"/>
      <c r="AE816" s="8"/>
      <c r="AF816" s="8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</row>
    <row r="817" spans="1:59" ht="10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2"/>
      <c r="P817" s="2"/>
      <c r="Q817" s="1"/>
      <c r="R817" s="1"/>
      <c r="S817" s="3"/>
      <c r="T817" s="1"/>
      <c r="U817" s="1"/>
      <c r="V817" s="4"/>
      <c r="W817" s="5"/>
      <c r="X817" s="1"/>
      <c r="Y817" s="1"/>
      <c r="Z817" s="1"/>
      <c r="AA817" s="1"/>
      <c r="AB817" s="6"/>
      <c r="AC817" s="6"/>
      <c r="AD817" s="7"/>
      <c r="AE817" s="8"/>
      <c r="AF817" s="8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</row>
    <row r="818" spans="1:59" ht="10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2"/>
      <c r="P818" s="2"/>
      <c r="Q818" s="1"/>
      <c r="R818" s="1"/>
      <c r="S818" s="3"/>
      <c r="T818" s="1"/>
      <c r="U818" s="1"/>
      <c r="V818" s="4"/>
      <c r="W818" s="5"/>
      <c r="X818" s="1"/>
      <c r="Y818" s="1"/>
      <c r="Z818" s="1"/>
      <c r="AA818" s="1"/>
      <c r="AB818" s="6"/>
      <c r="AC818" s="6"/>
      <c r="AD818" s="7"/>
      <c r="AE818" s="8"/>
      <c r="AF818" s="8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</row>
    <row r="819" spans="1:59" ht="10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2"/>
      <c r="P819" s="2"/>
      <c r="Q819" s="1"/>
      <c r="R819" s="1"/>
      <c r="S819" s="3"/>
      <c r="T819" s="1"/>
      <c r="U819" s="1"/>
      <c r="V819" s="4"/>
      <c r="W819" s="5"/>
      <c r="X819" s="1"/>
      <c r="Y819" s="1"/>
      <c r="Z819" s="1"/>
      <c r="AA819" s="1"/>
      <c r="AB819" s="6"/>
      <c r="AC819" s="6"/>
      <c r="AD819" s="7"/>
      <c r="AE819" s="8"/>
      <c r="AF819" s="8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</row>
    <row r="820" spans="1:59" ht="10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2"/>
      <c r="P820" s="2"/>
      <c r="Q820" s="1"/>
      <c r="R820" s="1"/>
      <c r="S820" s="3"/>
      <c r="T820" s="1"/>
      <c r="U820" s="1"/>
      <c r="V820" s="4"/>
      <c r="W820" s="5"/>
      <c r="X820" s="1"/>
      <c r="Y820" s="1"/>
      <c r="Z820" s="1"/>
      <c r="AA820" s="1"/>
      <c r="AB820" s="6"/>
      <c r="AC820" s="6"/>
      <c r="AD820" s="7"/>
      <c r="AE820" s="8"/>
      <c r="AF820" s="8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</row>
    <row r="821" spans="1:59" ht="10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2"/>
      <c r="P821" s="2"/>
      <c r="Q821" s="1"/>
      <c r="R821" s="1"/>
      <c r="S821" s="3"/>
      <c r="T821" s="1"/>
      <c r="U821" s="1"/>
      <c r="V821" s="4"/>
      <c r="W821" s="5"/>
      <c r="X821" s="1"/>
      <c r="Y821" s="1"/>
      <c r="Z821" s="1"/>
      <c r="AA821" s="1"/>
      <c r="AB821" s="6"/>
      <c r="AC821" s="6"/>
      <c r="AD821" s="7"/>
      <c r="AE821" s="8"/>
      <c r="AF821" s="8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</row>
    <row r="822" spans="1:59" ht="10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2"/>
      <c r="P822" s="2"/>
      <c r="Q822" s="1"/>
      <c r="R822" s="1"/>
      <c r="S822" s="3"/>
      <c r="T822" s="1"/>
      <c r="U822" s="1"/>
      <c r="V822" s="4"/>
      <c r="W822" s="5"/>
      <c r="X822" s="1"/>
      <c r="Y822" s="1"/>
      <c r="Z822" s="1"/>
      <c r="AA822" s="1"/>
      <c r="AB822" s="6"/>
      <c r="AC822" s="6"/>
      <c r="AD822" s="7"/>
      <c r="AE822" s="8"/>
      <c r="AF822" s="8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</row>
    <row r="823" spans="1:59" ht="10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2"/>
      <c r="P823" s="2"/>
      <c r="Q823" s="1"/>
      <c r="R823" s="1"/>
      <c r="S823" s="3"/>
      <c r="T823" s="1"/>
      <c r="U823" s="1"/>
      <c r="V823" s="4"/>
      <c r="W823" s="5"/>
      <c r="X823" s="1"/>
      <c r="Y823" s="1"/>
      <c r="Z823" s="1"/>
      <c r="AA823" s="1"/>
      <c r="AB823" s="6"/>
      <c r="AC823" s="6"/>
      <c r="AD823" s="7"/>
      <c r="AE823" s="8"/>
      <c r="AF823" s="8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</row>
    <row r="824" spans="1:59" ht="10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2"/>
      <c r="P824" s="2"/>
      <c r="Q824" s="1"/>
      <c r="R824" s="1"/>
      <c r="S824" s="3"/>
      <c r="T824" s="1"/>
      <c r="U824" s="1"/>
      <c r="V824" s="4"/>
      <c r="W824" s="5"/>
      <c r="X824" s="1"/>
      <c r="Y824" s="1"/>
      <c r="Z824" s="1"/>
      <c r="AA824" s="1"/>
      <c r="AB824" s="6"/>
      <c r="AC824" s="6"/>
      <c r="AD824" s="7"/>
      <c r="AE824" s="8"/>
      <c r="AF824" s="8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</row>
    <row r="825" spans="1:59" ht="10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2"/>
      <c r="P825" s="2"/>
      <c r="Q825" s="1"/>
      <c r="R825" s="1"/>
      <c r="S825" s="3"/>
      <c r="T825" s="1"/>
      <c r="U825" s="1"/>
      <c r="V825" s="4"/>
      <c r="W825" s="5"/>
      <c r="X825" s="1"/>
      <c r="Y825" s="1"/>
      <c r="Z825" s="1"/>
      <c r="AA825" s="1"/>
      <c r="AB825" s="6"/>
      <c r="AC825" s="6"/>
      <c r="AD825" s="7"/>
      <c r="AE825" s="8"/>
      <c r="AF825" s="8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</row>
    <row r="826" spans="1:59" ht="10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2"/>
      <c r="P826" s="2"/>
      <c r="Q826" s="1"/>
      <c r="R826" s="1"/>
      <c r="S826" s="3"/>
      <c r="T826" s="1"/>
      <c r="U826" s="1"/>
      <c r="V826" s="4"/>
      <c r="W826" s="5"/>
      <c r="X826" s="1"/>
      <c r="Y826" s="1"/>
      <c r="Z826" s="1"/>
      <c r="AA826" s="1"/>
      <c r="AB826" s="6"/>
      <c r="AC826" s="6"/>
      <c r="AD826" s="7"/>
      <c r="AE826" s="8"/>
      <c r="AF826" s="8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</row>
    <row r="827" spans="1:59" ht="10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2"/>
      <c r="P827" s="2"/>
      <c r="Q827" s="1"/>
      <c r="R827" s="1"/>
      <c r="S827" s="3"/>
      <c r="T827" s="1"/>
      <c r="U827" s="1"/>
      <c r="V827" s="4"/>
      <c r="W827" s="5"/>
      <c r="X827" s="1"/>
      <c r="Y827" s="1"/>
      <c r="Z827" s="1"/>
      <c r="AA827" s="1"/>
      <c r="AB827" s="6"/>
      <c r="AC827" s="6"/>
      <c r="AD827" s="7"/>
      <c r="AE827" s="8"/>
      <c r="AF827" s="8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</row>
    <row r="828" spans="1:59" ht="10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2"/>
      <c r="P828" s="2"/>
      <c r="Q828" s="1"/>
      <c r="R828" s="1"/>
      <c r="S828" s="3"/>
      <c r="T828" s="1"/>
      <c r="U828" s="1"/>
      <c r="V828" s="4"/>
      <c r="W828" s="5"/>
      <c r="X828" s="1"/>
      <c r="Y828" s="1"/>
      <c r="Z828" s="1"/>
      <c r="AA828" s="1"/>
      <c r="AB828" s="6"/>
      <c r="AC828" s="6"/>
      <c r="AD828" s="7"/>
      <c r="AE828" s="8"/>
      <c r="AF828" s="8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</row>
    <row r="829" spans="1:59" ht="10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2"/>
      <c r="P829" s="2"/>
      <c r="Q829" s="1"/>
      <c r="R829" s="1"/>
      <c r="S829" s="3"/>
      <c r="T829" s="1"/>
      <c r="U829" s="1"/>
      <c r="V829" s="4"/>
      <c r="W829" s="5"/>
      <c r="X829" s="1"/>
      <c r="Y829" s="1"/>
      <c r="Z829" s="1"/>
      <c r="AA829" s="1"/>
      <c r="AB829" s="6"/>
      <c r="AC829" s="6"/>
      <c r="AD829" s="7"/>
      <c r="AE829" s="8"/>
      <c r="AF829" s="8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</row>
    <row r="830" spans="1:59" ht="10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2"/>
      <c r="P830" s="2"/>
      <c r="Q830" s="1"/>
      <c r="R830" s="1"/>
      <c r="S830" s="3"/>
      <c r="T830" s="1"/>
      <c r="U830" s="1"/>
      <c r="V830" s="4"/>
      <c r="W830" s="5"/>
      <c r="X830" s="1"/>
      <c r="Y830" s="1"/>
      <c r="Z830" s="1"/>
      <c r="AA830" s="1"/>
      <c r="AB830" s="6"/>
      <c r="AC830" s="6"/>
      <c r="AD830" s="7"/>
      <c r="AE830" s="8"/>
      <c r="AF830" s="8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</row>
    <row r="831" spans="1:59" ht="10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2"/>
      <c r="P831" s="2"/>
      <c r="Q831" s="1"/>
      <c r="R831" s="1"/>
      <c r="S831" s="3"/>
      <c r="T831" s="1"/>
      <c r="U831" s="1"/>
      <c r="V831" s="4"/>
      <c r="W831" s="5"/>
      <c r="X831" s="1"/>
      <c r="Y831" s="1"/>
      <c r="Z831" s="1"/>
      <c r="AA831" s="1"/>
      <c r="AB831" s="6"/>
      <c r="AC831" s="6"/>
      <c r="AD831" s="7"/>
      <c r="AE831" s="8"/>
      <c r="AF831" s="8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</row>
    <row r="832" spans="1:59" ht="10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2"/>
      <c r="P832" s="2"/>
      <c r="Q832" s="1"/>
      <c r="R832" s="1"/>
      <c r="S832" s="3"/>
      <c r="T832" s="1"/>
      <c r="U832" s="1"/>
      <c r="V832" s="4"/>
      <c r="W832" s="5"/>
      <c r="X832" s="1"/>
      <c r="Y832" s="1"/>
      <c r="Z832" s="1"/>
      <c r="AA832" s="1"/>
      <c r="AB832" s="6"/>
      <c r="AC832" s="6"/>
      <c r="AD832" s="7"/>
      <c r="AE832" s="8"/>
      <c r="AF832" s="8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</row>
    <row r="833" spans="1:59" ht="10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2"/>
      <c r="P833" s="2"/>
      <c r="Q833" s="1"/>
      <c r="R833" s="1"/>
      <c r="S833" s="3"/>
      <c r="T833" s="1"/>
      <c r="U833" s="1"/>
      <c r="V833" s="4"/>
      <c r="W833" s="5"/>
      <c r="X833" s="1"/>
      <c r="Y833" s="1"/>
      <c r="Z833" s="1"/>
      <c r="AA833" s="1"/>
      <c r="AB833" s="6"/>
      <c r="AC833" s="6"/>
      <c r="AD833" s="7"/>
      <c r="AE833" s="8"/>
      <c r="AF833" s="8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</row>
    <row r="834" spans="1:59" ht="10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2"/>
      <c r="P834" s="2"/>
      <c r="Q834" s="1"/>
      <c r="R834" s="1"/>
      <c r="S834" s="3"/>
      <c r="T834" s="1"/>
      <c r="U834" s="1"/>
      <c r="V834" s="4"/>
      <c r="W834" s="5"/>
      <c r="X834" s="1"/>
      <c r="Y834" s="1"/>
      <c r="Z834" s="1"/>
      <c r="AA834" s="1"/>
      <c r="AB834" s="6"/>
      <c r="AC834" s="6"/>
      <c r="AD834" s="7"/>
      <c r="AE834" s="8"/>
      <c r="AF834" s="8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</row>
    <row r="835" spans="1:59" ht="10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2"/>
      <c r="P835" s="2"/>
      <c r="Q835" s="1"/>
      <c r="R835" s="1"/>
      <c r="S835" s="3"/>
      <c r="T835" s="1"/>
      <c r="U835" s="1"/>
      <c r="V835" s="4"/>
      <c r="W835" s="5"/>
      <c r="X835" s="1"/>
      <c r="Y835" s="1"/>
      <c r="Z835" s="1"/>
      <c r="AA835" s="1"/>
      <c r="AB835" s="6"/>
      <c r="AC835" s="6"/>
      <c r="AD835" s="7"/>
      <c r="AE835" s="8"/>
      <c r="AF835" s="8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</row>
    <row r="836" spans="1:59" ht="10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2"/>
      <c r="P836" s="2"/>
      <c r="Q836" s="1"/>
      <c r="R836" s="1"/>
      <c r="S836" s="3"/>
      <c r="T836" s="1"/>
      <c r="U836" s="1"/>
      <c r="V836" s="4"/>
      <c r="W836" s="5"/>
      <c r="X836" s="1"/>
      <c r="Y836" s="1"/>
      <c r="Z836" s="1"/>
      <c r="AA836" s="1"/>
      <c r="AB836" s="6"/>
      <c r="AC836" s="6"/>
      <c r="AD836" s="7"/>
      <c r="AE836" s="8"/>
      <c r="AF836" s="8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</row>
    <row r="837" spans="1:59" ht="10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2"/>
      <c r="P837" s="2"/>
      <c r="Q837" s="1"/>
      <c r="R837" s="1"/>
      <c r="S837" s="3"/>
      <c r="T837" s="1"/>
      <c r="U837" s="1"/>
      <c r="V837" s="4"/>
      <c r="W837" s="5"/>
      <c r="X837" s="1"/>
      <c r="Y837" s="1"/>
      <c r="Z837" s="1"/>
      <c r="AA837" s="1"/>
      <c r="AB837" s="6"/>
      <c r="AC837" s="6"/>
      <c r="AD837" s="7"/>
      <c r="AE837" s="8"/>
      <c r="AF837" s="8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</row>
    <row r="838" spans="1:59" ht="10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2"/>
      <c r="P838" s="2"/>
      <c r="Q838" s="1"/>
      <c r="R838" s="1"/>
      <c r="S838" s="3"/>
      <c r="T838" s="1"/>
      <c r="U838" s="1"/>
      <c r="V838" s="4"/>
      <c r="W838" s="5"/>
      <c r="X838" s="1"/>
      <c r="Y838" s="1"/>
      <c r="Z838" s="1"/>
      <c r="AA838" s="1"/>
      <c r="AB838" s="6"/>
      <c r="AC838" s="6"/>
      <c r="AD838" s="7"/>
      <c r="AE838" s="8"/>
      <c r="AF838" s="8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</row>
    <row r="839" spans="1:59" ht="10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2"/>
      <c r="P839" s="2"/>
      <c r="Q839" s="1"/>
      <c r="R839" s="1"/>
      <c r="S839" s="3"/>
      <c r="T839" s="1"/>
      <c r="U839" s="1"/>
      <c r="V839" s="4"/>
      <c r="W839" s="5"/>
      <c r="X839" s="1"/>
      <c r="Y839" s="1"/>
      <c r="Z839" s="1"/>
      <c r="AA839" s="1"/>
      <c r="AB839" s="6"/>
      <c r="AC839" s="6"/>
      <c r="AD839" s="7"/>
      <c r="AE839" s="8"/>
      <c r="AF839" s="8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</row>
    <row r="840" spans="1:59" ht="10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2"/>
      <c r="P840" s="2"/>
      <c r="Q840" s="1"/>
      <c r="R840" s="1"/>
      <c r="S840" s="3"/>
      <c r="T840" s="1"/>
      <c r="U840" s="1"/>
      <c r="V840" s="4"/>
      <c r="W840" s="5"/>
      <c r="X840" s="1"/>
      <c r="Y840" s="1"/>
      <c r="Z840" s="1"/>
      <c r="AA840" s="1"/>
      <c r="AB840" s="6"/>
      <c r="AC840" s="6"/>
      <c r="AD840" s="7"/>
      <c r="AE840" s="8"/>
      <c r="AF840" s="8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</row>
    <row r="841" spans="1:59" ht="10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2"/>
      <c r="P841" s="2"/>
      <c r="Q841" s="1"/>
      <c r="R841" s="1"/>
      <c r="S841" s="3"/>
      <c r="T841" s="1"/>
      <c r="U841" s="1"/>
      <c r="V841" s="4"/>
      <c r="W841" s="5"/>
      <c r="X841" s="1"/>
      <c r="Y841" s="1"/>
      <c r="Z841" s="1"/>
      <c r="AA841" s="1"/>
      <c r="AB841" s="6"/>
      <c r="AC841" s="6"/>
      <c r="AD841" s="7"/>
      <c r="AE841" s="8"/>
      <c r="AF841" s="8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</row>
    <row r="842" spans="1:59" ht="10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2"/>
      <c r="P842" s="2"/>
      <c r="Q842" s="1"/>
      <c r="R842" s="1"/>
      <c r="S842" s="3"/>
      <c r="T842" s="1"/>
      <c r="U842" s="1"/>
      <c r="V842" s="4"/>
      <c r="W842" s="5"/>
      <c r="X842" s="1"/>
      <c r="Y842" s="1"/>
      <c r="Z842" s="1"/>
      <c r="AA842" s="1"/>
      <c r="AB842" s="6"/>
      <c r="AC842" s="6"/>
      <c r="AD842" s="7"/>
      <c r="AE842" s="8"/>
      <c r="AF842" s="8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</row>
    <row r="843" spans="1:59" ht="10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2"/>
      <c r="P843" s="2"/>
      <c r="Q843" s="1"/>
      <c r="R843" s="1"/>
      <c r="S843" s="3"/>
      <c r="T843" s="1"/>
      <c r="U843" s="1"/>
      <c r="V843" s="4"/>
      <c r="W843" s="5"/>
      <c r="X843" s="1"/>
      <c r="Y843" s="1"/>
      <c r="Z843" s="1"/>
      <c r="AA843" s="1"/>
      <c r="AB843" s="6"/>
      <c r="AC843" s="6"/>
      <c r="AD843" s="7"/>
      <c r="AE843" s="8"/>
      <c r="AF843" s="8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</row>
    <row r="844" spans="1:59" ht="10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2"/>
      <c r="P844" s="2"/>
      <c r="Q844" s="1"/>
      <c r="R844" s="1"/>
      <c r="S844" s="3"/>
      <c r="T844" s="1"/>
      <c r="U844" s="1"/>
      <c r="V844" s="4"/>
      <c r="W844" s="5"/>
      <c r="X844" s="1"/>
      <c r="Y844" s="1"/>
      <c r="Z844" s="1"/>
      <c r="AA844" s="1"/>
      <c r="AB844" s="6"/>
      <c r="AC844" s="6"/>
      <c r="AD844" s="7"/>
      <c r="AE844" s="8"/>
      <c r="AF844" s="8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</row>
    <row r="845" spans="1:59" ht="10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2"/>
      <c r="P845" s="2"/>
      <c r="Q845" s="1"/>
      <c r="R845" s="1"/>
      <c r="S845" s="3"/>
      <c r="T845" s="1"/>
      <c r="U845" s="1"/>
      <c r="V845" s="4"/>
      <c r="W845" s="5"/>
      <c r="X845" s="1"/>
      <c r="Y845" s="1"/>
      <c r="Z845" s="1"/>
      <c r="AA845" s="1"/>
      <c r="AB845" s="6"/>
      <c r="AC845" s="6"/>
      <c r="AD845" s="7"/>
      <c r="AE845" s="8"/>
      <c r="AF845" s="8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</row>
    <row r="846" spans="1:59" ht="10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2"/>
      <c r="P846" s="2"/>
      <c r="Q846" s="1"/>
      <c r="R846" s="1"/>
      <c r="S846" s="3"/>
      <c r="T846" s="1"/>
      <c r="U846" s="1"/>
      <c r="V846" s="4"/>
      <c r="W846" s="5"/>
      <c r="X846" s="1"/>
      <c r="Y846" s="1"/>
      <c r="Z846" s="1"/>
      <c r="AA846" s="1"/>
      <c r="AB846" s="6"/>
      <c r="AC846" s="6"/>
      <c r="AD846" s="7"/>
      <c r="AE846" s="8"/>
      <c r="AF846" s="8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</row>
    <row r="847" spans="1:59" ht="10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2"/>
      <c r="P847" s="2"/>
      <c r="Q847" s="1"/>
      <c r="R847" s="1"/>
      <c r="S847" s="3"/>
      <c r="T847" s="1"/>
      <c r="U847" s="1"/>
      <c r="V847" s="4"/>
      <c r="W847" s="5"/>
      <c r="X847" s="1"/>
      <c r="Y847" s="1"/>
      <c r="Z847" s="1"/>
      <c r="AA847" s="1"/>
      <c r="AB847" s="6"/>
      <c r="AC847" s="6"/>
      <c r="AD847" s="7"/>
      <c r="AE847" s="8"/>
      <c r="AF847" s="8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</row>
    <row r="848" spans="1:59" ht="10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2"/>
      <c r="P848" s="2"/>
      <c r="Q848" s="1"/>
      <c r="R848" s="1"/>
      <c r="S848" s="3"/>
      <c r="T848" s="1"/>
      <c r="U848" s="1"/>
      <c r="V848" s="4"/>
      <c r="W848" s="5"/>
      <c r="X848" s="1"/>
      <c r="Y848" s="1"/>
      <c r="Z848" s="1"/>
      <c r="AA848" s="1"/>
      <c r="AB848" s="6"/>
      <c r="AC848" s="6"/>
      <c r="AD848" s="7"/>
      <c r="AE848" s="8"/>
      <c r="AF848" s="8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</row>
    <row r="849" spans="1:59" ht="10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2"/>
      <c r="P849" s="2"/>
      <c r="Q849" s="1"/>
      <c r="R849" s="1"/>
      <c r="S849" s="3"/>
      <c r="T849" s="1"/>
      <c r="U849" s="1"/>
      <c r="V849" s="4"/>
      <c r="W849" s="5"/>
      <c r="X849" s="1"/>
      <c r="Y849" s="1"/>
      <c r="Z849" s="1"/>
      <c r="AA849" s="1"/>
      <c r="AB849" s="6"/>
      <c r="AC849" s="6"/>
      <c r="AD849" s="7"/>
      <c r="AE849" s="8"/>
      <c r="AF849" s="8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</row>
    <row r="850" spans="1:59" ht="10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2"/>
      <c r="P850" s="2"/>
      <c r="Q850" s="1"/>
      <c r="R850" s="1"/>
      <c r="S850" s="3"/>
      <c r="T850" s="1"/>
      <c r="U850" s="1"/>
      <c r="V850" s="4"/>
      <c r="W850" s="5"/>
      <c r="X850" s="1"/>
      <c r="Y850" s="1"/>
      <c r="Z850" s="1"/>
      <c r="AA850" s="1"/>
      <c r="AB850" s="6"/>
      <c r="AC850" s="6"/>
      <c r="AD850" s="7"/>
      <c r="AE850" s="8"/>
      <c r="AF850" s="8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</row>
    <row r="851" spans="1:59" ht="10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2"/>
      <c r="P851" s="2"/>
      <c r="Q851" s="1"/>
      <c r="R851" s="1"/>
      <c r="S851" s="3"/>
      <c r="T851" s="1"/>
      <c r="U851" s="1"/>
      <c r="V851" s="4"/>
      <c r="W851" s="5"/>
      <c r="X851" s="1"/>
      <c r="Y851" s="1"/>
      <c r="Z851" s="1"/>
      <c r="AA851" s="1"/>
      <c r="AB851" s="6"/>
      <c r="AC851" s="6"/>
      <c r="AD851" s="7"/>
      <c r="AE851" s="8"/>
      <c r="AF851" s="8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</row>
    <row r="852" spans="1:59" ht="10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2"/>
      <c r="P852" s="2"/>
      <c r="Q852" s="1"/>
      <c r="R852" s="1"/>
      <c r="S852" s="3"/>
      <c r="T852" s="1"/>
      <c r="U852" s="1"/>
      <c r="V852" s="4"/>
      <c r="W852" s="5"/>
      <c r="X852" s="1"/>
      <c r="Y852" s="1"/>
      <c r="Z852" s="1"/>
      <c r="AA852" s="1"/>
      <c r="AB852" s="6"/>
      <c r="AC852" s="6"/>
      <c r="AD852" s="7"/>
      <c r="AE852" s="8"/>
      <c r="AF852" s="8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</row>
    <row r="853" spans="1:59" ht="10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2"/>
      <c r="P853" s="2"/>
      <c r="Q853" s="1"/>
      <c r="R853" s="1"/>
      <c r="S853" s="3"/>
      <c r="T853" s="1"/>
      <c r="U853" s="1"/>
      <c r="V853" s="4"/>
      <c r="W853" s="5"/>
      <c r="X853" s="1"/>
      <c r="Y853" s="1"/>
      <c r="Z853" s="1"/>
      <c r="AA853" s="1"/>
      <c r="AB853" s="6"/>
      <c r="AC853" s="6"/>
      <c r="AD853" s="7"/>
      <c r="AE853" s="8"/>
      <c r="AF853" s="8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</row>
    <row r="854" spans="1:59" ht="10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2"/>
      <c r="P854" s="2"/>
      <c r="Q854" s="1"/>
      <c r="R854" s="1"/>
      <c r="S854" s="3"/>
      <c r="T854" s="1"/>
      <c r="U854" s="1"/>
      <c r="V854" s="4"/>
      <c r="W854" s="5"/>
      <c r="X854" s="1"/>
      <c r="Y854" s="1"/>
      <c r="Z854" s="1"/>
      <c r="AA854" s="1"/>
      <c r="AB854" s="6"/>
      <c r="AC854" s="6"/>
      <c r="AD854" s="7"/>
      <c r="AE854" s="8"/>
      <c r="AF854" s="8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</row>
    <row r="855" spans="1:59" ht="10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2"/>
      <c r="P855" s="2"/>
      <c r="Q855" s="1"/>
      <c r="R855" s="1"/>
      <c r="S855" s="3"/>
      <c r="T855" s="1"/>
      <c r="U855" s="1"/>
      <c r="V855" s="4"/>
      <c r="W855" s="5"/>
      <c r="X855" s="1"/>
      <c r="Y855" s="1"/>
      <c r="Z855" s="1"/>
      <c r="AA855" s="1"/>
      <c r="AB855" s="6"/>
      <c r="AC855" s="6"/>
      <c r="AD855" s="7"/>
      <c r="AE855" s="8"/>
      <c r="AF855" s="8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</row>
    <row r="856" spans="1:59" ht="10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2"/>
      <c r="P856" s="2"/>
      <c r="Q856" s="1"/>
      <c r="R856" s="1"/>
      <c r="S856" s="3"/>
      <c r="T856" s="1"/>
      <c r="U856" s="1"/>
      <c r="V856" s="4"/>
      <c r="W856" s="5"/>
      <c r="X856" s="1"/>
      <c r="Y856" s="1"/>
      <c r="Z856" s="1"/>
      <c r="AA856" s="1"/>
      <c r="AB856" s="6"/>
      <c r="AC856" s="6"/>
      <c r="AD856" s="7"/>
      <c r="AE856" s="8"/>
      <c r="AF856" s="8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</row>
    <row r="857" spans="1:59" ht="10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2"/>
      <c r="P857" s="2"/>
      <c r="Q857" s="1"/>
      <c r="R857" s="1"/>
      <c r="S857" s="3"/>
      <c r="T857" s="1"/>
      <c r="U857" s="1"/>
      <c r="V857" s="4"/>
      <c r="W857" s="5"/>
      <c r="X857" s="1"/>
      <c r="Y857" s="1"/>
      <c r="Z857" s="1"/>
      <c r="AA857" s="1"/>
      <c r="AB857" s="6"/>
      <c r="AC857" s="6"/>
      <c r="AD857" s="7"/>
      <c r="AE857" s="8"/>
      <c r="AF857" s="8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</row>
    <row r="858" spans="1:59" ht="10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2"/>
      <c r="P858" s="2"/>
      <c r="Q858" s="1"/>
      <c r="R858" s="1"/>
      <c r="S858" s="3"/>
      <c r="T858" s="1"/>
      <c r="U858" s="1"/>
      <c r="V858" s="4"/>
      <c r="W858" s="5"/>
      <c r="X858" s="1"/>
      <c r="Y858" s="1"/>
      <c r="Z858" s="1"/>
      <c r="AA858" s="1"/>
      <c r="AB858" s="6"/>
      <c r="AC858" s="6"/>
      <c r="AD858" s="7"/>
      <c r="AE858" s="8"/>
      <c r="AF858" s="8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</row>
    <row r="859" spans="1:59" ht="10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2"/>
      <c r="P859" s="2"/>
      <c r="Q859" s="1"/>
      <c r="R859" s="1"/>
      <c r="S859" s="3"/>
      <c r="T859" s="1"/>
      <c r="U859" s="1"/>
      <c r="V859" s="4"/>
      <c r="W859" s="5"/>
      <c r="X859" s="1"/>
      <c r="Y859" s="1"/>
      <c r="Z859" s="1"/>
      <c r="AA859" s="1"/>
      <c r="AB859" s="6"/>
      <c r="AC859" s="6"/>
      <c r="AD859" s="7"/>
      <c r="AE859" s="8"/>
      <c r="AF859" s="8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</row>
    <row r="860" spans="1:59" ht="10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2"/>
      <c r="P860" s="2"/>
      <c r="Q860" s="1"/>
      <c r="R860" s="1"/>
      <c r="S860" s="3"/>
      <c r="T860" s="1"/>
      <c r="U860" s="1"/>
      <c r="V860" s="4"/>
      <c r="W860" s="5"/>
      <c r="X860" s="1"/>
      <c r="Y860" s="1"/>
      <c r="Z860" s="1"/>
      <c r="AA860" s="1"/>
      <c r="AB860" s="6"/>
      <c r="AC860" s="6"/>
      <c r="AD860" s="7"/>
      <c r="AE860" s="8"/>
      <c r="AF860" s="8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</row>
    <row r="861" spans="1:59" ht="10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2"/>
      <c r="P861" s="2"/>
      <c r="Q861" s="1"/>
      <c r="R861" s="1"/>
      <c r="S861" s="3"/>
      <c r="T861" s="1"/>
      <c r="U861" s="1"/>
      <c r="V861" s="4"/>
      <c r="W861" s="5"/>
      <c r="X861" s="1"/>
      <c r="Y861" s="1"/>
      <c r="Z861" s="1"/>
      <c r="AA861" s="1"/>
      <c r="AB861" s="6"/>
      <c r="AC861" s="6"/>
      <c r="AD861" s="7"/>
      <c r="AE861" s="8"/>
      <c r="AF861" s="8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</row>
    <row r="862" spans="1:59" ht="10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2"/>
      <c r="P862" s="2"/>
      <c r="Q862" s="1"/>
      <c r="R862" s="1"/>
      <c r="S862" s="3"/>
      <c r="T862" s="1"/>
      <c r="U862" s="1"/>
      <c r="V862" s="4"/>
      <c r="W862" s="5"/>
      <c r="X862" s="1"/>
      <c r="Y862" s="1"/>
      <c r="Z862" s="1"/>
      <c r="AA862" s="1"/>
      <c r="AB862" s="6"/>
      <c r="AC862" s="6"/>
      <c r="AD862" s="7"/>
      <c r="AE862" s="8"/>
      <c r="AF862" s="8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</row>
    <row r="863" spans="1:59" ht="10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2"/>
      <c r="P863" s="2"/>
      <c r="Q863" s="1"/>
      <c r="R863" s="1"/>
      <c r="S863" s="3"/>
      <c r="T863" s="1"/>
      <c r="U863" s="1"/>
      <c r="V863" s="4"/>
      <c r="W863" s="5"/>
      <c r="X863" s="1"/>
      <c r="Y863" s="1"/>
      <c r="Z863" s="1"/>
      <c r="AA863" s="1"/>
      <c r="AB863" s="6"/>
      <c r="AC863" s="6"/>
      <c r="AD863" s="7"/>
      <c r="AE863" s="8"/>
      <c r="AF863" s="8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</row>
    <row r="864" spans="1:59" ht="10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2"/>
      <c r="P864" s="2"/>
      <c r="Q864" s="1"/>
      <c r="R864" s="1"/>
      <c r="S864" s="3"/>
      <c r="T864" s="1"/>
      <c r="U864" s="1"/>
      <c r="V864" s="4"/>
      <c r="W864" s="5"/>
      <c r="X864" s="1"/>
      <c r="Y864" s="1"/>
      <c r="Z864" s="1"/>
      <c r="AA864" s="1"/>
      <c r="AB864" s="6"/>
      <c r="AC864" s="6"/>
      <c r="AD864" s="7"/>
      <c r="AE864" s="8"/>
      <c r="AF864" s="8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</row>
    <row r="865" spans="1:59" ht="10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2"/>
      <c r="P865" s="2"/>
      <c r="Q865" s="1"/>
      <c r="R865" s="1"/>
      <c r="S865" s="3"/>
      <c r="T865" s="1"/>
      <c r="U865" s="1"/>
      <c r="V865" s="4"/>
      <c r="W865" s="5"/>
      <c r="X865" s="1"/>
      <c r="Y865" s="1"/>
      <c r="Z865" s="1"/>
      <c r="AA865" s="1"/>
      <c r="AB865" s="6"/>
      <c r="AC865" s="6"/>
      <c r="AD865" s="7"/>
      <c r="AE865" s="8"/>
      <c r="AF865" s="8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</row>
    <row r="866" spans="1:59" ht="10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2"/>
      <c r="P866" s="2"/>
      <c r="Q866" s="1"/>
      <c r="R866" s="1"/>
      <c r="S866" s="3"/>
      <c r="T866" s="1"/>
      <c r="U866" s="1"/>
      <c r="V866" s="4"/>
      <c r="W866" s="5"/>
      <c r="X866" s="1"/>
      <c r="Y866" s="1"/>
      <c r="Z866" s="1"/>
      <c r="AA866" s="1"/>
      <c r="AB866" s="6"/>
      <c r="AC866" s="6"/>
      <c r="AD866" s="7"/>
      <c r="AE866" s="8"/>
      <c r="AF866" s="8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</row>
    <row r="867" spans="1:59" ht="10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2"/>
      <c r="P867" s="2"/>
      <c r="Q867" s="1"/>
      <c r="R867" s="1"/>
      <c r="S867" s="3"/>
      <c r="T867" s="1"/>
      <c r="U867" s="1"/>
      <c r="V867" s="4"/>
      <c r="W867" s="5"/>
      <c r="X867" s="1"/>
      <c r="Y867" s="1"/>
      <c r="Z867" s="1"/>
      <c r="AA867" s="1"/>
      <c r="AB867" s="6"/>
      <c r="AC867" s="6"/>
      <c r="AD867" s="7"/>
      <c r="AE867" s="8"/>
      <c r="AF867" s="8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</row>
    <row r="868" spans="1:59" ht="10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2"/>
      <c r="P868" s="2"/>
      <c r="Q868" s="1"/>
      <c r="R868" s="1"/>
      <c r="S868" s="3"/>
      <c r="T868" s="1"/>
      <c r="U868" s="1"/>
      <c r="V868" s="4"/>
      <c r="W868" s="5"/>
      <c r="X868" s="1"/>
      <c r="Y868" s="1"/>
      <c r="Z868" s="1"/>
      <c r="AA868" s="1"/>
      <c r="AB868" s="6"/>
      <c r="AC868" s="6"/>
      <c r="AD868" s="7"/>
      <c r="AE868" s="8"/>
      <c r="AF868" s="8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</row>
    <row r="869" spans="1:59" ht="10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2"/>
      <c r="P869" s="2"/>
      <c r="Q869" s="1"/>
      <c r="R869" s="1"/>
      <c r="S869" s="3"/>
      <c r="T869" s="1"/>
      <c r="U869" s="1"/>
      <c r="V869" s="4"/>
      <c r="W869" s="5"/>
      <c r="X869" s="1"/>
      <c r="Y869" s="1"/>
      <c r="Z869" s="1"/>
      <c r="AA869" s="1"/>
      <c r="AB869" s="6"/>
      <c r="AC869" s="6"/>
      <c r="AD869" s="7"/>
      <c r="AE869" s="8"/>
      <c r="AF869" s="8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</row>
    <row r="870" spans="1:59" ht="10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2"/>
      <c r="P870" s="2"/>
      <c r="Q870" s="1"/>
      <c r="R870" s="1"/>
      <c r="S870" s="3"/>
      <c r="T870" s="1"/>
      <c r="U870" s="1"/>
      <c r="V870" s="4"/>
      <c r="W870" s="5"/>
      <c r="X870" s="1"/>
      <c r="Y870" s="1"/>
      <c r="Z870" s="1"/>
      <c r="AA870" s="1"/>
      <c r="AB870" s="6"/>
      <c r="AC870" s="6"/>
      <c r="AD870" s="7"/>
      <c r="AE870" s="8"/>
      <c r="AF870" s="8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</row>
    <row r="871" spans="1:59" ht="10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2"/>
      <c r="P871" s="2"/>
      <c r="Q871" s="1"/>
      <c r="R871" s="1"/>
      <c r="S871" s="3"/>
      <c r="T871" s="1"/>
      <c r="U871" s="1"/>
      <c r="V871" s="4"/>
      <c r="W871" s="5"/>
      <c r="X871" s="1"/>
      <c r="Y871" s="1"/>
      <c r="Z871" s="1"/>
      <c r="AA871" s="1"/>
      <c r="AB871" s="6"/>
      <c r="AC871" s="6"/>
      <c r="AD871" s="7"/>
      <c r="AE871" s="8"/>
      <c r="AF871" s="8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</row>
    <row r="872" spans="1:59" ht="10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2"/>
      <c r="P872" s="2"/>
      <c r="Q872" s="1"/>
      <c r="R872" s="1"/>
      <c r="S872" s="3"/>
      <c r="T872" s="1"/>
      <c r="U872" s="1"/>
      <c r="V872" s="4"/>
      <c r="W872" s="5"/>
      <c r="X872" s="1"/>
      <c r="Y872" s="1"/>
      <c r="Z872" s="1"/>
      <c r="AA872" s="1"/>
      <c r="AB872" s="6"/>
      <c r="AC872" s="6"/>
      <c r="AD872" s="7"/>
      <c r="AE872" s="8"/>
      <c r="AF872" s="8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</row>
    <row r="873" spans="1:59" ht="10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2"/>
      <c r="P873" s="2"/>
      <c r="Q873" s="1"/>
      <c r="R873" s="1"/>
      <c r="S873" s="3"/>
      <c r="T873" s="1"/>
      <c r="U873" s="1"/>
      <c r="V873" s="4"/>
      <c r="W873" s="5"/>
      <c r="X873" s="1"/>
      <c r="Y873" s="1"/>
      <c r="Z873" s="1"/>
      <c r="AA873" s="1"/>
      <c r="AB873" s="6"/>
      <c r="AC873" s="6"/>
      <c r="AD873" s="7"/>
      <c r="AE873" s="8"/>
      <c r="AF873" s="8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</row>
    <row r="874" spans="1:59" ht="10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2"/>
      <c r="P874" s="2"/>
      <c r="Q874" s="1"/>
      <c r="R874" s="1"/>
      <c r="S874" s="3"/>
      <c r="T874" s="1"/>
      <c r="U874" s="1"/>
      <c r="V874" s="4"/>
      <c r="W874" s="5"/>
      <c r="X874" s="1"/>
      <c r="Y874" s="1"/>
      <c r="Z874" s="1"/>
      <c r="AA874" s="1"/>
      <c r="AB874" s="6"/>
      <c r="AC874" s="6"/>
      <c r="AD874" s="7"/>
      <c r="AE874" s="8"/>
      <c r="AF874" s="8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</row>
    <row r="875" spans="1:59" ht="10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2"/>
      <c r="P875" s="2"/>
      <c r="Q875" s="1"/>
      <c r="R875" s="1"/>
      <c r="S875" s="3"/>
      <c r="T875" s="1"/>
      <c r="U875" s="1"/>
      <c r="V875" s="4"/>
      <c r="W875" s="5"/>
      <c r="X875" s="1"/>
      <c r="Y875" s="1"/>
      <c r="Z875" s="1"/>
      <c r="AA875" s="1"/>
      <c r="AB875" s="6"/>
      <c r="AC875" s="6"/>
      <c r="AD875" s="7"/>
      <c r="AE875" s="8"/>
      <c r="AF875" s="8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</row>
    <row r="876" spans="1:59" ht="10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2"/>
      <c r="P876" s="2"/>
      <c r="Q876" s="1"/>
      <c r="R876" s="1"/>
      <c r="S876" s="3"/>
      <c r="T876" s="1"/>
      <c r="U876" s="1"/>
      <c r="V876" s="4"/>
      <c r="W876" s="5"/>
      <c r="X876" s="1"/>
      <c r="Y876" s="1"/>
      <c r="Z876" s="1"/>
      <c r="AA876" s="1"/>
      <c r="AB876" s="6"/>
      <c r="AC876" s="6"/>
      <c r="AD876" s="7"/>
      <c r="AE876" s="8"/>
      <c r="AF876" s="8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</row>
    <row r="877" spans="1:59" ht="10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2"/>
      <c r="P877" s="2"/>
      <c r="Q877" s="1"/>
      <c r="R877" s="1"/>
      <c r="S877" s="3"/>
      <c r="T877" s="1"/>
      <c r="U877" s="1"/>
      <c r="V877" s="4"/>
      <c r="W877" s="5"/>
      <c r="X877" s="1"/>
      <c r="Y877" s="1"/>
      <c r="Z877" s="1"/>
      <c r="AA877" s="1"/>
      <c r="AB877" s="6"/>
      <c r="AC877" s="6"/>
      <c r="AD877" s="7"/>
      <c r="AE877" s="8"/>
      <c r="AF877" s="8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</row>
    <row r="878" spans="1:59" ht="10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2"/>
      <c r="P878" s="2"/>
      <c r="Q878" s="1"/>
      <c r="R878" s="1"/>
      <c r="S878" s="3"/>
      <c r="T878" s="1"/>
      <c r="U878" s="1"/>
      <c r="V878" s="4"/>
      <c r="W878" s="5"/>
      <c r="X878" s="1"/>
      <c r="Y878" s="1"/>
      <c r="Z878" s="1"/>
      <c r="AA878" s="1"/>
      <c r="AB878" s="6"/>
      <c r="AC878" s="6"/>
      <c r="AD878" s="7"/>
      <c r="AE878" s="8"/>
      <c r="AF878" s="8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</row>
    <row r="879" spans="1:59" ht="10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2"/>
      <c r="P879" s="2"/>
      <c r="Q879" s="1"/>
      <c r="R879" s="1"/>
      <c r="S879" s="3"/>
      <c r="T879" s="1"/>
      <c r="U879" s="1"/>
      <c r="V879" s="4"/>
      <c r="W879" s="5"/>
      <c r="X879" s="1"/>
      <c r="Y879" s="1"/>
      <c r="Z879" s="1"/>
      <c r="AA879" s="1"/>
      <c r="AB879" s="6"/>
      <c r="AC879" s="6"/>
      <c r="AD879" s="7"/>
      <c r="AE879" s="8"/>
      <c r="AF879" s="8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</row>
    <row r="880" spans="1:59" ht="10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2"/>
      <c r="P880" s="2"/>
      <c r="Q880" s="1"/>
      <c r="R880" s="1"/>
      <c r="S880" s="3"/>
      <c r="T880" s="1"/>
      <c r="U880" s="1"/>
      <c r="V880" s="4"/>
      <c r="W880" s="5"/>
      <c r="X880" s="1"/>
      <c r="Y880" s="1"/>
      <c r="Z880" s="1"/>
      <c r="AA880" s="1"/>
      <c r="AB880" s="6"/>
      <c r="AC880" s="6"/>
      <c r="AD880" s="7"/>
      <c r="AE880" s="8"/>
      <c r="AF880" s="8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</row>
    <row r="881" spans="1:59" ht="10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2"/>
      <c r="P881" s="2"/>
      <c r="Q881" s="1"/>
      <c r="R881" s="1"/>
      <c r="S881" s="3"/>
      <c r="T881" s="1"/>
      <c r="U881" s="1"/>
      <c r="V881" s="4"/>
      <c r="W881" s="5"/>
      <c r="X881" s="1"/>
      <c r="Y881" s="1"/>
      <c r="Z881" s="1"/>
      <c r="AA881" s="1"/>
      <c r="AB881" s="6"/>
      <c r="AC881" s="6"/>
      <c r="AD881" s="7"/>
      <c r="AE881" s="8"/>
      <c r="AF881" s="8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</row>
    <row r="882" spans="1:59" ht="10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2"/>
      <c r="P882" s="2"/>
      <c r="Q882" s="1"/>
      <c r="R882" s="1"/>
      <c r="S882" s="3"/>
      <c r="T882" s="1"/>
      <c r="U882" s="1"/>
      <c r="V882" s="4"/>
      <c r="W882" s="5"/>
      <c r="X882" s="1"/>
      <c r="Y882" s="1"/>
      <c r="Z882" s="1"/>
      <c r="AA882" s="1"/>
      <c r="AB882" s="6"/>
      <c r="AC882" s="6"/>
      <c r="AD882" s="7"/>
      <c r="AE882" s="8"/>
      <c r="AF882" s="8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</row>
    <row r="883" spans="1:59" ht="10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2"/>
      <c r="P883" s="2"/>
      <c r="Q883" s="1"/>
      <c r="R883" s="1"/>
      <c r="S883" s="3"/>
      <c r="T883" s="1"/>
      <c r="U883" s="1"/>
      <c r="V883" s="4"/>
      <c r="W883" s="5"/>
      <c r="X883" s="1"/>
      <c r="Y883" s="1"/>
      <c r="Z883" s="1"/>
      <c r="AA883" s="1"/>
      <c r="AB883" s="6"/>
      <c r="AC883" s="6"/>
      <c r="AD883" s="7"/>
      <c r="AE883" s="8"/>
      <c r="AF883" s="8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</row>
    <row r="884" spans="1:59" ht="10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2"/>
      <c r="P884" s="2"/>
      <c r="Q884" s="1"/>
      <c r="R884" s="1"/>
      <c r="S884" s="3"/>
      <c r="T884" s="1"/>
      <c r="U884" s="1"/>
      <c r="V884" s="4"/>
      <c r="W884" s="5"/>
      <c r="X884" s="1"/>
      <c r="Y884" s="1"/>
      <c r="Z884" s="1"/>
      <c r="AA884" s="1"/>
      <c r="AB884" s="6"/>
      <c r="AC884" s="6"/>
      <c r="AD884" s="7"/>
      <c r="AE884" s="8"/>
      <c r="AF884" s="8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</row>
    <row r="885" spans="1:59" ht="10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2"/>
      <c r="P885" s="2"/>
      <c r="Q885" s="1"/>
      <c r="R885" s="1"/>
      <c r="S885" s="3"/>
      <c r="T885" s="1"/>
      <c r="U885" s="1"/>
      <c r="V885" s="4"/>
      <c r="W885" s="5"/>
      <c r="X885" s="1"/>
      <c r="Y885" s="1"/>
      <c r="Z885" s="1"/>
      <c r="AA885" s="1"/>
      <c r="AB885" s="6"/>
      <c r="AC885" s="6"/>
      <c r="AD885" s="7"/>
      <c r="AE885" s="8"/>
      <c r="AF885" s="8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</row>
    <row r="886" spans="1:59" ht="10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2"/>
      <c r="P886" s="2"/>
      <c r="Q886" s="1"/>
      <c r="R886" s="1"/>
      <c r="S886" s="3"/>
      <c r="T886" s="1"/>
      <c r="U886" s="1"/>
      <c r="V886" s="4"/>
      <c r="W886" s="5"/>
      <c r="X886" s="1"/>
      <c r="Y886" s="1"/>
      <c r="Z886" s="1"/>
      <c r="AA886" s="1"/>
      <c r="AB886" s="6"/>
      <c r="AC886" s="6"/>
      <c r="AD886" s="7"/>
      <c r="AE886" s="8"/>
      <c r="AF886" s="8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</row>
    <row r="887" spans="1:59" ht="10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2"/>
      <c r="P887" s="2"/>
      <c r="Q887" s="1"/>
      <c r="R887" s="1"/>
      <c r="S887" s="3"/>
      <c r="T887" s="1"/>
      <c r="U887" s="1"/>
      <c r="V887" s="4"/>
      <c r="W887" s="5"/>
      <c r="X887" s="1"/>
      <c r="Y887" s="1"/>
      <c r="Z887" s="1"/>
      <c r="AA887" s="1"/>
      <c r="AB887" s="6"/>
      <c r="AC887" s="6"/>
      <c r="AD887" s="7"/>
      <c r="AE887" s="8"/>
      <c r="AF887" s="8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</row>
    <row r="888" spans="1:59" ht="10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2"/>
      <c r="P888" s="2"/>
      <c r="Q888" s="1"/>
      <c r="R888" s="1"/>
      <c r="S888" s="3"/>
      <c r="T888" s="1"/>
      <c r="U888" s="1"/>
      <c r="V888" s="4"/>
      <c r="W888" s="5"/>
      <c r="X888" s="1"/>
      <c r="Y888" s="1"/>
      <c r="Z888" s="1"/>
      <c r="AA888" s="1"/>
      <c r="AB888" s="6"/>
      <c r="AC888" s="6"/>
      <c r="AD888" s="7"/>
      <c r="AE888" s="8"/>
      <c r="AF888" s="8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</row>
    <row r="889" spans="1:59" ht="10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2"/>
      <c r="P889" s="2"/>
      <c r="Q889" s="1"/>
      <c r="R889" s="1"/>
      <c r="S889" s="3"/>
      <c r="T889" s="1"/>
      <c r="U889" s="1"/>
      <c r="V889" s="4"/>
      <c r="W889" s="5"/>
      <c r="X889" s="1"/>
      <c r="Y889" s="1"/>
      <c r="Z889" s="1"/>
      <c r="AA889" s="1"/>
      <c r="AB889" s="6"/>
      <c r="AC889" s="6"/>
      <c r="AD889" s="7"/>
      <c r="AE889" s="8"/>
      <c r="AF889" s="8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</row>
    <row r="890" spans="1:59" ht="10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2"/>
      <c r="P890" s="2"/>
      <c r="Q890" s="1"/>
      <c r="R890" s="1"/>
      <c r="S890" s="3"/>
      <c r="T890" s="1"/>
      <c r="U890" s="1"/>
      <c r="V890" s="4"/>
      <c r="W890" s="5"/>
      <c r="X890" s="1"/>
      <c r="Y890" s="1"/>
      <c r="Z890" s="1"/>
      <c r="AA890" s="1"/>
      <c r="AB890" s="6"/>
      <c r="AC890" s="6"/>
      <c r="AD890" s="7"/>
      <c r="AE890" s="8"/>
      <c r="AF890" s="8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</row>
    <row r="891" spans="1:59" ht="10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2"/>
      <c r="P891" s="2"/>
      <c r="Q891" s="1"/>
      <c r="R891" s="1"/>
      <c r="S891" s="3"/>
      <c r="T891" s="1"/>
      <c r="U891" s="1"/>
      <c r="V891" s="4"/>
      <c r="W891" s="5"/>
      <c r="X891" s="1"/>
      <c r="Y891" s="1"/>
      <c r="Z891" s="1"/>
      <c r="AA891" s="1"/>
      <c r="AB891" s="6"/>
      <c r="AC891" s="6"/>
      <c r="AD891" s="7"/>
      <c r="AE891" s="8"/>
      <c r="AF891" s="8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</row>
    <row r="892" spans="1:59" ht="10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2"/>
      <c r="P892" s="2"/>
      <c r="Q892" s="1"/>
      <c r="R892" s="1"/>
      <c r="S892" s="3"/>
      <c r="T892" s="1"/>
      <c r="U892" s="1"/>
      <c r="V892" s="4"/>
      <c r="W892" s="5"/>
      <c r="X892" s="1"/>
      <c r="Y892" s="1"/>
      <c r="Z892" s="1"/>
      <c r="AA892" s="1"/>
      <c r="AB892" s="6"/>
      <c r="AC892" s="6"/>
      <c r="AD892" s="7"/>
      <c r="AE892" s="8"/>
      <c r="AF892" s="8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</row>
    <row r="893" spans="1:59" ht="10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2"/>
      <c r="P893" s="2"/>
      <c r="Q893" s="1"/>
      <c r="R893" s="1"/>
      <c r="S893" s="3"/>
      <c r="T893" s="1"/>
      <c r="U893" s="1"/>
      <c r="V893" s="4"/>
      <c r="W893" s="5"/>
      <c r="X893" s="1"/>
      <c r="Y893" s="1"/>
      <c r="Z893" s="1"/>
      <c r="AA893" s="1"/>
      <c r="AB893" s="6"/>
      <c r="AC893" s="6"/>
      <c r="AD893" s="7"/>
      <c r="AE893" s="8"/>
      <c r="AF893" s="8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</row>
    <row r="894" spans="1:59" ht="10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2"/>
      <c r="P894" s="2"/>
      <c r="Q894" s="1"/>
      <c r="R894" s="1"/>
      <c r="S894" s="3"/>
      <c r="T894" s="1"/>
      <c r="U894" s="1"/>
      <c r="V894" s="4"/>
      <c r="W894" s="5"/>
      <c r="X894" s="1"/>
      <c r="Y894" s="1"/>
      <c r="Z894" s="1"/>
      <c r="AA894" s="1"/>
      <c r="AB894" s="6"/>
      <c r="AC894" s="6"/>
      <c r="AD894" s="7"/>
      <c r="AE894" s="8"/>
      <c r="AF894" s="8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</row>
    <row r="895" spans="1:59" ht="10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2"/>
      <c r="P895" s="2"/>
      <c r="Q895" s="1"/>
      <c r="R895" s="1"/>
      <c r="S895" s="3"/>
      <c r="T895" s="1"/>
      <c r="U895" s="1"/>
      <c r="V895" s="4"/>
      <c r="W895" s="5"/>
      <c r="X895" s="1"/>
      <c r="Y895" s="1"/>
      <c r="Z895" s="1"/>
      <c r="AA895" s="1"/>
      <c r="AB895" s="6"/>
      <c r="AC895" s="6"/>
      <c r="AD895" s="7"/>
      <c r="AE895" s="8"/>
      <c r="AF895" s="8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</row>
    <row r="896" spans="1:59" ht="10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2"/>
      <c r="P896" s="2"/>
      <c r="Q896" s="1"/>
      <c r="R896" s="1"/>
      <c r="S896" s="3"/>
      <c r="T896" s="1"/>
      <c r="U896" s="1"/>
      <c r="V896" s="4"/>
      <c r="W896" s="5"/>
      <c r="X896" s="1"/>
      <c r="Y896" s="1"/>
      <c r="Z896" s="1"/>
      <c r="AA896" s="1"/>
      <c r="AB896" s="6"/>
      <c r="AC896" s="6"/>
      <c r="AD896" s="7"/>
      <c r="AE896" s="8"/>
      <c r="AF896" s="8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</row>
    <row r="897" spans="1:59" ht="10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2"/>
      <c r="P897" s="2"/>
      <c r="Q897" s="1"/>
      <c r="R897" s="1"/>
      <c r="S897" s="3"/>
      <c r="T897" s="1"/>
      <c r="U897" s="1"/>
      <c r="V897" s="4"/>
      <c r="W897" s="5"/>
      <c r="X897" s="1"/>
      <c r="Y897" s="1"/>
      <c r="Z897" s="1"/>
      <c r="AA897" s="1"/>
      <c r="AB897" s="6"/>
      <c r="AC897" s="6"/>
      <c r="AD897" s="7"/>
      <c r="AE897" s="8"/>
      <c r="AF897" s="8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</row>
    <row r="898" spans="1:59" ht="10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2"/>
      <c r="P898" s="2"/>
      <c r="Q898" s="1"/>
      <c r="R898" s="1"/>
      <c r="S898" s="3"/>
      <c r="T898" s="1"/>
      <c r="U898" s="1"/>
      <c r="V898" s="4"/>
      <c r="W898" s="5"/>
      <c r="X898" s="1"/>
      <c r="Y898" s="1"/>
      <c r="Z898" s="1"/>
      <c r="AA898" s="1"/>
      <c r="AB898" s="6"/>
      <c r="AC898" s="6"/>
      <c r="AD898" s="7"/>
      <c r="AE898" s="8"/>
      <c r="AF898" s="8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</row>
    <row r="899" spans="1:59" ht="10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2"/>
      <c r="P899" s="2"/>
      <c r="Q899" s="1"/>
      <c r="R899" s="1"/>
      <c r="S899" s="3"/>
      <c r="T899" s="1"/>
      <c r="U899" s="1"/>
      <c r="V899" s="4"/>
      <c r="W899" s="5"/>
      <c r="X899" s="1"/>
      <c r="Y899" s="1"/>
      <c r="Z899" s="1"/>
      <c r="AA899" s="1"/>
      <c r="AB899" s="6"/>
      <c r="AC899" s="6"/>
      <c r="AD899" s="7"/>
      <c r="AE899" s="8"/>
      <c r="AF899" s="8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</row>
    <row r="900" spans="1:59" ht="10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2"/>
      <c r="P900" s="2"/>
      <c r="Q900" s="1"/>
      <c r="R900" s="1"/>
      <c r="S900" s="3"/>
      <c r="T900" s="1"/>
      <c r="U900" s="1"/>
      <c r="V900" s="4"/>
      <c r="W900" s="5"/>
      <c r="X900" s="1"/>
      <c r="Y900" s="1"/>
      <c r="Z900" s="1"/>
      <c r="AA900" s="1"/>
      <c r="AB900" s="6"/>
      <c r="AC900" s="6"/>
      <c r="AD900" s="7"/>
      <c r="AE900" s="8"/>
      <c r="AF900" s="8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</row>
    <row r="901" spans="1:59" ht="10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2"/>
      <c r="P901" s="2"/>
      <c r="Q901" s="1"/>
      <c r="R901" s="1"/>
      <c r="S901" s="3"/>
      <c r="T901" s="1"/>
      <c r="U901" s="1"/>
      <c r="V901" s="4"/>
      <c r="W901" s="5"/>
      <c r="X901" s="1"/>
      <c r="Y901" s="1"/>
      <c r="Z901" s="1"/>
      <c r="AA901" s="1"/>
      <c r="AB901" s="6"/>
      <c r="AC901" s="6"/>
      <c r="AD901" s="7"/>
      <c r="AE901" s="8"/>
      <c r="AF901" s="8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</row>
    <row r="902" spans="1:59" ht="10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2"/>
      <c r="P902" s="2"/>
      <c r="Q902" s="1"/>
      <c r="R902" s="1"/>
      <c r="S902" s="3"/>
      <c r="T902" s="1"/>
      <c r="U902" s="1"/>
      <c r="V902" s="4"/>
      <c r="W902" s="5"/>
      <c r="X902" s="1"/>
      <c r="Y902" s="1"/>
      <c r="Z902" s="1"/>
      <c r="AA902" s="1"/>
      <c r="AB902" s="6"/>
      <c r="AC902" s="6"/>
      <c r="AD902" s="7"/>
      <c r="AE902" s="8"/>
      <c r="AF902" s="8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</row>
    <row r="903" spans="1:59" ht="10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2"/>
      <c r="P903" s="2"/>
      <c r="Q903" s="1"/>
      <c r="R903" s="1"/>
      <c r="S903" s="3"/>
      <c r="T903" s="1"/>
      <c r="U903" s="1"/>
      <c r="V903" s="4"/>
      <c r="W903" s="5"/>
      <c r="X903" s="1"/>
      <c r="Y903" s="1"/>
      <c r="Z903" s="1"/>
      <c r="AA903" s="1"/>
      <c r="AB903" s="6"/>
      <c r="AC903" s="6"/>
      <c r="AD903" s="7"/>
      <c r="AE903" s="8"/>
      <c r="AF903" s="8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</row>
    <row r="904" spans="1:59" ht="10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2"/>
      <c r="P904" s="2"/>
      <c r="Q904" s="1"/>
      <c r="R904" s="1"/>
      <c r="S904" s="3"/>
      <c r="T904" s="1"/>
      <c r="U904" s="1"/>
      <c r="V904" s="4"/>
      <c r="W904" s="5"/>
      <c r="X904" s="1"/>
      <c r="Y904" s="1"/>
      <c r="Z904" s="1"/>
      <c r="AA904" s="1"/>
      <c r="AB904" s="6"/>
      <c r="AC904" s="6"/>
      <c r="AD904" s="7"/>
      <c r="AE904" s="8"/>
      <c r="AF904" s="8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</row>
    <row r="905" spans="1:59" ht="10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2"/>
      <c r="P905" s="2"/>
      <c r="Q905" s="1"/>
      <c r="R905" s="1"/>
      <c r="S905" s="3"/>
      <c r="T905" s="1"/>
      <c r="U905" s="1"/>
      <c r="V905" s="4"/>
      <c r="W905" s="5"/>
      <c r="X905" s="1"/>
      <c r="Y905" s="1"/>
      <c r="Z905" s="1"/>
      <c r="AA905" s="1"/>
      <c r="AB905" s="6"/>
      <c r="AC905" s="6"/>
      <c r="AD905" s="7"/>
      <c r="AE905" s="8"/>
      <c r="AF905" s="8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</row>
    <row r="906" spans="1:59" ht="10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2"/>
      <c r="P906" s="2"/>
      <c r="Q906" s="1"/>
      <c r="R906" s="1"/>
      <c r="S906" s="3"/>
      <c r="T906" s="1"/>
      <c r="U906" s="1"/>
      <c r="V906" s="4"/>
      <c r="W906" s="5"/>
      <c r="X906" s="1"/>
      <c r="Y906" s="1"/>
      <c r="Z906" s="1"/>
      <c r="AA906" s="1"/>
      <c r="AB906" s="6"/>
      <c r="AC906" s="6"/>
      <c r="AD906" s="7"/>
      <c r="AE906" s="8"/>
      <c r="AF906" s="8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</row>
    <row r="907" spans="1:59" ht="10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2"/>
      <c r="P907" s="2"/>
      <c r="Q907" s="1"/>
      <c r="R907" s="1"/>
      <c r="S907" s="3"/>
      <c r="T907" s="1"/>
      <c r="U907" s="1"/>
      <c r="V907" s="4"/>
      <c r="W907" s="5"/>
      <c r="X907" s="1"/>
      <c r="Y907" s="1"/>
      <c r="Z907" s="1"/>
      <c r="AA907" s="1"/>
      <c r="AB907" s="6"/>
      <c r="AC907" s="6"/>
      <c r="AD907" s="7"/>
      <c r="AE907" s="8"/>
      <c r="AF907" s="8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</row>
    <row r="908" spans="1:59" ht="10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2"/>
      <c r="P908" s="2"/>
      <c r="Q908" s="1"/>
      <c r="R908" s="1"/>
      <c r="S908" s="3"/>
      <c r="T908" s="1"/>
      <c r="U908" s="1"/>
      <c r="V908" s="4"/>
      <c r="W908" s="5"/>
      <c r="X908" s="1"/>
      <c r="Y908" s="1"/>
      <c r="Z908" s="1"/>
      <c r="AA908" s="1"/>
      <c r="AB908" s="6"/>
      <c r="AC908" s="6"/>
      <c r="AD908" s="7"/>
      <c r="AE908" s="8"/>
      <c r="AF908" s="8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</row>
    <row r="909" spans="1:59" ht="10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2"/>
      <c r="P909" s="2"/>
      <c r="Q909" s="1"/>
      <c r="R909" s="1"/>
      <c r="S909" s="3"/>
      <c r="T909" s="1"/>
      <c r="U909" s="1"/>
      <c r="V909" s="4"/>
      <c r="W909" s="5"/>
      <c r="X909" s="1"/>
      <c r="Y909" s="1"/>
      <c r="Z909" s="1"/>
      <c r="AA909" s="1"/>
      <c r="AB909" s="6"/>
      <c r="AC909" s="6"/>
      <c r="AD909" s="7"/>
      <c r="AE909" s="8"/>
      <c r="AF909" s="8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</row>
    <row r="910" spans="1:59" ht="10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2"/>
      <c r="P910" s="2"/>
      <c r="Q910" s="1"/>
      <c r="R910" s="1"/>
      <c r="S910" s="3"/>
      <c r="T910" s="1"/>
      <c r="U910" s="1"/>
      <c r="V910" s="4"/>
      <c r="W910" s="5"/>
      <c r="X910" s="1"/>
      <c r="Y910" s="1"/>
      <c r="Z910" s="1"/>
      <c r="AA910" s="1"/>
      <c r="AB910" s="6"/>
      <c r="AC910" s="6"/>
      <c r="AD910" s="7"/>
      <c r="AE910" s="8"/>
      <c r="AF910" s="8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</row>
    <row r="911" spans="1:59" ht="10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2"/>
      <c r="P911" s="2"/>
      <c r="Q911" s="1"/>
      <c r="R911" s="1"/>
      <c r="S911" s="3"/>
      <c r="T911" s="1"/>
      <c r="U911" s="1"/>
      <c r="V911" s="4"/>
      <c r="W911" s="5"/>
      <c r="X911" s="1"/>
      <c r="Y911" s="1"/>
      <c r="Z911" s="1"/>
      <c r="AA911" s="1"/>
      <c r="AB911" s="6"/>
      <c r="AC911" s="6"/>
      <c r="AD911" s="7"/>
      <c r="AE911" s="8"/>
      <c r="AF911" s="8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</row>
    <row r="912" spans="1:59" ht="10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2"/>
      <c r="P912" s="2"/>
      <c r="Q912" s="1"/>
      <c r="R912" s="1"/>
      <c r="S912" s="3"/>
      <c r="T912" s="1"/>
      <c r="U912" s="1"/>
      <c r="V912" s="4"/>
      <c r="W912" s="5"/>
      <c r="X912" s="1"/>
      <c r="Y912" s="1"/>
      <c r="Z912" s="1"/>
      <c r="AA912" s="1"/>
      <c r="AB912" s="6"/>
      <c r="AC912" s="6"/>
      <c r="AD912" s="7"/>
      <c r="AE912" s="8"/>
      <c r="AF912" s="8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</row>
    <row r="913" spans="1:59" ht="10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2"/>
      <c r="P913" s="2"/>
      <c r="Q913" s="1"/>
      <c r="R913" s="1"/>
      <c r="S913" s="3"/>
      <c r="T913" s="1"/>
      <c r="U913" s="1"/>
      <c r="V913" s="4"/>
      <c r="W913" s="5"/>
      <c r="X913" s="1"/>
      <c r="Y913" s="1"/>
      <c r="Z913" s="1"/>
      <c r="AA913" s="1"/>
      <c r="AB913" s="6"/>
      <c r="AC913" s="6"/>
      <c r="AD913" s="7"/>
      <c r="AE913" s="8"/>
      <c r="AF913" s="8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</row>
    <row r="914" spans="1:59" ht="10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2"/>
      <c r="P914" s="2"/>
      <c r="Q914" s="1"/>
      <c r="R914" s="1"/>
      <c r="S914" s="3"/>
      <c r="T914" s="1"/>
      <c r="U914" s="1"/>
      <c r="V914" s="4"/>
      <c r="W914" s="5"/>
      <c r="X914" s="1"/>
      <c r="Y914" s="1"/>
      <c r="Z914" s="1"/>
      <c r="AA914" s="1"/>
      <c r="AB914" s="6"/>
      <c r="AC914" s="6"/>
      <c r="AD914" s="7"/>
      <c r="AE914" s="8"/>
      <c r="AF914" s="8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</row>
    <row r="915" spans="1:59" ht="10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2"/>
      <c r="P915" s="2"/>
      <c r="Q915" s="1"/>
      <c r="R915" s="1"/>
      <c r="S915" s="3"/>
      <c r="T915" s="1"/>
      <c r="U915" s="1"/>
      <c r="V915" s="4"/>
      <c r="W915" s="5"/>
      <c r="X915" s="1"/>
      <c r="Y915" s="1"/>
      <c r="Z915" s="1"/>
      <c r="AA915" s="1"/>
      <c r="AB915" s="6"/>
      <c r="AC915" s="6"/>
      <c r="AD915" s="7"/>
      <c r="AE915" s="8"/>
      <c r="AF915" s="8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</row>
    <row r="916" spans="1:59" ht="10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2"/>
      <c r="P916" s="2"/>
      <c r="Q916" s="1"/>
      <c r="R916" s="1"/>
      <c r="S916" s="3"/>
      <c r="T916" s="1"/>
      <c r="U916" s="1"/>
      <c r="V916" s="4"/>
      <c r="W916" s="5"/>
      <c r="X916" s="1"/>
      <c r="Y916" s="1"/>
      <c r="Z916" s="1"/>
      <c r="AA916" s="1"/>
      <c r="AB916" s="6"/>
      <c r="AC916" s="6"/>
      <c r="AD916" s="7"/>
      <c r="AE916" s="8"/>
      <c r="AF916" s="8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</row>
    <row r="917" spans="1:59" ht="10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2"/>
      <c r="P917" s="2"/>
      <c r="Q917" s="1"/>
      <c r="R917" s="1"/>
      <c r="S917" s="3"/>
      <c r="T917" s="1"/>
      <c r="U917" s="1"/>
      <c r="V917" s="4"/>
      <c r="W917" s="5"/>
      <c r="X917" s="1"/>
      <c r="Y917" s="1"/>
      <c r="Z917" s="1"/>
      <c r="AA917" s="1"/>
      <c r="AB917" s="6"/>
      <c r="AC917" s="6"/>
      <c r="AD917" s="7"/>
      <c r="AE917" s="8"/>
      <c r="AF917" s="8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</row>
    <row r="918" spans="1:59" ht="10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2"/>
      <c r="P918" s="2"/>
      <c r="Q918" s="1"/>
      <c r="R918" s="1"/>
      <c r="S918" s="3"/>
      <c r="T918" s="1"/>
      <c r="U918" s="1"/>
      <c r="V918" s="4"/>
      <c r="W918" s="5"/>
      <c r="X918" s="1"/>
      <c r="Y918" s="1"/>
      <c r="Z918" s="1"/>
      <c r="AA918" s="1"/>
      <c r="AB918" s="6"/>
      <c r="AC918" s="6"/>
      <c r="AD918" s="7"/>
      <c r="AE918" s="8"/>
      <c r="AF918" s="8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</row>
    <row r="919" spans="1:59" ht="10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2"/>
      <c r="P919" s="2"/>
      <c r="Q919" s="1"/>
      <c r="R919" s="1"/>
      <c r="S919" s="3"/>
      <c r="T919" s="1"/>
      <c r="U919" s="1"/>
      <c r="V919" s="4"/>
      <c r="W919" s="5"/>
      <c r="X919" s="1"/>
      <c r="Y919" s="1"/>
      <c r="Z919" s="1"/>
      <c r="AA919" s="1"/>
      <c r="AB919" s="6"/>
      <c r="AC919" s="6"/>
      <c r="AD919" s="7"/>
      <c r="AE919" s="8"/>
      <c r="AF919" s="8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</row>
    <row r="920" spans="1:59" ht="10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2"/>
      <c r="P920" s="2"/>
      <c r="Q920" s="1"/>
      <c r="R920" s="1"/>
      <c r="S920" s="3"/>
      <c r="T920" s="1"/>
      <c r="U920" s="1"/>
      <c r="V920" s="4"/>
      <c r="W920" s="5"/>
      <c r="X920" s="1"/>
      <c r="Y920" s="1"/>
      <c r="Z920" s="1"/>
      <c r="AA920" s="1"/>
      <c r="AB920" s="6"/>
      <c r="AC920" s="6"/>
      <c r="AD920" s="7"/>
      <c r="AE920" s="8"/>
      <c r="AF920" s="8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</row>
    <row r="921" spans="1:59" ht="10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2"/>
      <c r="P921" s="2"/>
      <c r="Q921" s="1"/>
      <c r="R921" s="1"/>
      <c r="S921" s="3"/>
      <c r="T921" s="1"/>
      <c r="U921" s="1"/>
      <c r="V921" s="4"/>
      <c r="W921" s="5"/>
      <c r="X921" s="1"/>
      <c r="Y921" s="1"/>
      <c r="Z921" s="1"/>
      <c r="AA921" s="1"/>
      <c r="AB921" s="6"/>
      <c r="AC921" s="6"/>
      <c r="AD921" s="7"/>
      <c r="AE921" s="8"/>
      <c r="AF921" s="8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</row>
    <row r="922" spans="1:59" ht="10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2"/>
      <c r="P922" s="2"/>
      <c r="Q922" s="1"/>
      <c r="R922" s="1"/>
      <c r="S922" s="3"/>
      <c r="T922" s="1"/>
      <c r="U922" s="1"/>
      <c r="V922" s="4"/>
      <c r="W922" s="5"/>
      <c r="X922" s="1"/>
      <c r="Y922" s="1"/>
      <c r="Z922" s="1"/>
      <c r="AA922" s="1"/>
      <c r="AB922" s="6"/>
      <c r="AC922" s="6"/>
      <c r="AD922" s="7"/>
      <c r="AE922" s="8"/>
      <c r="AF922" s="8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</row>
    <row r="923" spans="1:59" ht="10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2"/>
      <c r="P923" s="2"/>
      <c r="Q923" s="1"/>
      <c r="R923" s="1"/>
      <c r="S923" s="3"/>
      <c r="T923" s="1"/>
      <c r="U923" s="1"/>
      <c r="V923" s="4"/>
      <c r="W923" s="5"/>
      <c r="X923" s="1"/>
      <c r="Y923" s="1"/>
      <c r="Z923" s="1"/>
      <c r="AA923" s="1"/>
      <c r="AB923" s="6"/>
      <c r="AC923" s="6"/>
      <c r="AD923" s="7"/>
      <c r="AE923" s="8"/>
      <c r="AF923" s="8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</row>
    <row r="924" spans="1:59" ht="10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2"/>
      <c r="P924" s="2"/>
      <c r="Q924" s="1"/>
      <c r="R924" s="1"/>
      <c r="S924" s="3"/>
      <c r="T924" s="1"/>
      <c r="U924" s="1"/>
      <c r="V924" s="4"/>
      <c r="W924" s="5"/>
      <c r="X924" s="1"/>
      <c r="Y924" s="1"/>
      <c r="Z924" s="1"/>
      <c r="AA924" s="1"/>
      <c r="AB924" s="6"/>
      <c r="AC924" s="6"/>
      <c r="AD924" s="7"/>
      <c r="AE924" s="8"/>
      <c r="AF924" s="8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</row>
    <row r="925" spans="1:59" ht="10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2"/>
      <c r="P925" s="2"/>
      <c r="Q925" s="1"/>
      <c r="R925" s="1"/>
      <c r="S925" s="3"/>
      <c r="T925" s="1"/>
      <c r="U925" s="1"/>
      <c r="V925" s="4"/>
      <c r="W925" s="5"/>
      <c r="X925" s="1"/>
      <c r="Y925" s="1"/>
      <c r="Z925" s="1"/>
      <c r="AA925" s="1"/>
      <c r="AB925" s="6"/>
      <c r="AC925" s="6"/>
      <c r="AD925" s="7"/>
      <c r="AE925" s="8"/>
      <c r="AF925" s="8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</row>
    <row r="926" spans="1:59" ht="10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2"/>
      <c r="P926" s="2"/>
      <c r="Q926" s="1"/>
      <c r="R926" s="1"/>
      <c r="S926" s="3"/>
      <c r="T926" s="1"/>
      <c r="U926" s="1"/>
      <c r="V926" s="4"/>
      <c r="W926" s="5"/>
      <c r="X926" s="1"/>
      <c r="Y926" s="1"/>
      <c r="Z926" s="1"/>
      <c r="AA926" s="1"/>
      <c r="AB926" s="6"/>
      <c r="AC926" s="6"/>
      <c r="AD926" s="7"/>
      <c r="AE926" s="8"/>
      <c r="AF926" s="8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</row>
    <row r="927" spans="1:59" ht="10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2"/>
      <c r="P927" s="2"/>
      <c r="Q927" s="1"/>
      <c r="R927" s="1"/>
      <c r="S927" s="3"/>
      <c r="T927" s="1"/>
      <c r="U927" s="1"/>
      <c r="V927" s="4"/>
      <c r="W927" s="5"/>
      <c r="X927" s="1"/>
      <c r="Y927" s="1"/>
      <c r="Z927" s="1"/>
      <c r="AA927" s="1"/>
      <c r="AB927" s="6"/>
      <c r="AC927" s="6"/>
      <c r="AD927" s="7"/>
      <c r="AE927" s="8"/>
      <c r="AF927" s="8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</row>
    <row r="928" spans="1:59" ht="10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2"/>
      <c r="P928" s="2"/>
      <c r="Q928" s="1"/>
      <c r="R928" s="1"/>
      <c r="S928" s="3"/>
      <c r="T928" s="1"/>
      <c r="U928" s="1"/>
      <c r="V928" s="4"/>
      <c r="W928" s="5"/>
      <c r="X928" s="1"/>
      <c r="Y928" s="1"/>
      <c r="Z928" s="1"/>
      <c r="AA928" s="1"/>
      <c r="AB928" s="6"/>
      <c r="AC928" s="6"/>
      <c r="AD928" s="7"/>
      <c r="AE928" s="8"/>
      <c r="AF928" s="8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</row>
    <row r="929" spans="1:59" ht="10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2"/>
      <c r="P929" s="2"/>
      <c r="Q929" s="1"/>
      <c r="R929" s="1"/>
      <c r="S929" s="3"/>
      <c r="T929" s="1"/>
      <c r="U929" s="1"/>
      <c r="V929" s="4"/>
      <c r="W929" s="5"/>
      <c r="X929" s="1"/>
      <c r="Y929" s="1"/>
      <c r="Z929" s="1"/>
      <c r="AA929" s="1"/>
      <c r="AB929" s="6"/>
      <c r="AC929" s="6"/>
      <c r="AD929" s="7"/>
      <c r="AE929" s="8"/>
      <c r="AF929" s="8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</row>
    <row r="930" spans="1:59" ht="10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2"/>
      <c r="P930" s="2"/>
      <c r="Q930" s="1"/>
      <c r="R930" s="1"/>
      <c r="S930" s="3"/>
      <c r="T930" s="1"/>
      <c r="U930" s="1"/>
      <c r="V930" s="4"/>
      <c r="W930" s="5"/>
      <c r="X930" s="1"/>
      <c r="Y930" s="1"/>
      <c r="Z930" s="1"/>
      <c r="AA930" s="1"/>
      <c r="AB930" s="6"/>
      <c r="AC930" s="6"/>
      <c r="AD930" s="7"/>
      <c r="AE930" s="8"/>
      <c r="AF930" s="8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</row>
    <row r="931" spans="1:59" ht="10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2"/>
      <c r="P931" s="2"/>
      <c r="Q931" s="1"/>
      <c r="R931" s="1"/>
      <c r="S931" s="3"/>
      <c r="T931" s="1"/>
      <c r="U931" s="1"/>
      <c r="V931" s="4"/>
      <c r="W931" s="5"/>
      <c r="X931" s="1"/>
      <c r="Y931" s="1"/>
      <c r="Z931" s="1"/>
      <c r="AA931" s="1"/>
      <c r="AB931" s="6"/>
      <c r="AC931" s="6"/>
      <c r="AD931" s="7"/>
      <c r="AE931" s="8"/>
      <c r="AF931" s="8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</row>
    <row r="932" spans="1:59" ht="10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2"/>
      <c r="P932" s="2"/>
      <c r="Q932" s="1"/>
      <c r="R932" s="1"/>
      <c r="S932" s="3"/>
      <c r="T932" s="1"/>
      <c r="U932" s="1"/>
      <c r="V932" s="4"/>
      <c r="W932" s="5"/>
      <c r="X932" s="1"/>
      <c r="Y932" s="1"/>
      <c r="Z932" s="1"/>
      <c r="AA932" s="1"/>
      <c r="AB932" s="6"/>
      <c r="AC932" s="6"/>
      <c r="AD932" s="7"/>
      <c r="AE932" s="8"/>
      <c r="AF932" s="8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</row>
    <row r="933" spans="1:59" ht="10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2"/>
      <c r="P933" s="2"/>
      <c r="Q933" s="1"/>
      <c r="R933" s="1"/>
      <c r="S933" s="3"/>
      <c r="T933" s="1"/>
      <c r="U933" s="1"/>
      <c r="V933" s="4"/>
      <c r="W933" s="5"/>
      <c r="X933" s="1"/>
      <c r="Y933" s="1"/>
      <c r="Z933" s="1"/>
      <c r="AA933" s="1"/>
      <c r="AB933" s="6"/>
      <c r="AC933" s="6"/>
      <c r="AD933" s="7"/>
      <c r="AE933" s="8"/>
      <c r="AF933" s="8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</row>
    <row r="934" spans="1:59" ht="10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2"/>
      <c r="P934" s="2"/>
      <c r="Q934" s="1"/>
      <c r="R934" s="1"/>
      <c r="S934" s="3"/>
      <c r="T934" s="1"/>
      <c r="U934" s="1"/>
      <c r="V934" s="4"/>
      <c r="W934" s="5"/>
      <c r="X934" s="1"/>
      <c r="Y934" s="1"/>
      <c r="Z934" s="1"/>
      <c r="AA934" s="1"/>
      <c r="AB934" s="6"/>
      <c r="AC934" s="6"/>
      <c r="AD934" s="7"/>
      <c r="AE934" s="8"/>
      <c r="AF934" s="8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</row>
    <row r="935" spans="1:59" ht="10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2"/>
      <c r="P935" s="2"/>
      <c r="Q935" s="1"/>
      <c r="R935" s="1"/>
      <c r="S935" s="3"/>
      <c r="T935" s="1"/>
      <c r="U935" s="1"/>
      <c r="V935" s="4"/>
      <c r="W935" s="5"/>
      <c r="X935" s="1"/>
      <c r="Y935" s="1"/>
      <c r="Z935" s="1"/>
      <c r="AA935" s="1"/>
      <c r="AB935" s="6"/>
      <c r="AC935" s="6"/>
      <c r="AD935" s="7"/>
      <c r="AE935" s="8"/>
      <c r="AF935" s="8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</row>
    <row r="936" spans="1:59" ht="10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2"/>
      <c r="P936" s="2"/>
      <c r="Q936" s="1"/>
      <c r="R936" s="1"/>
      <c r="S936" s="3"/>
      <c r="T936" s="1"/>
      <c r="U936" s="1"/>
      <c r="V936" s="4"/>
      <c r="W936" s="5"/>
      <c r="X936" s="1"/>
      <c r="Y936" s="1"/>
      <c r="Z936" s="1"/>
      <c r="AA936" s="1"/>
      <c r="AB936" s="6"/>
      <c r="AC936" s="6"/>
      <c r="AD936" s="7"/>
      <c r="AE936" s="8"/>
      <c r="AF936" s="8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</row>
    <row r="937" spans="1:59" ht="10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2"/>
      <c r="P937" s="2"/>
      <c r="Q937" s="1"/>
      <c r="R937" s="1"/>
      <c r="S937" s="3"/>
      <c r="T937" s="1"/>
      <c r="U937" s="1"/>
      <c r="V937" s="4"/>
      <c r="W937" s="5"/>
      <c r="X937" s="1"/>
      <c r="Y937" s="1"/>
      <c r="Z937" s="1"/>
      <c r="AA937" s="1"/>
      <c r="AB937" s="6"/>
      <c r="AC937" s="6"/>
      <c r="AD937" s="7"/>
      <c r="AE937" s="8"/>
      <c r="AF937" s="8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</row>
    <row r="938" spans="1:59" ht="10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2"/>
      <c r="P938" s="2"/>
      <c r="Q938" s="1"/>
      <c r="R938" s="1"/>
      <c r="S938" s="3"/>
      <c r="T938" s="1"/>
      <c r="U938" s="1"/>
      <c r="V938" s="4"/>
      <c r="W938" s="5"/>
      <c r="X938" s="1"/>
      <c r="Y938" s="1"/>
      <c r="Z938" s="1"/>
      <c r="AA938" s="1"/>
      <c r="AB938" s="6"/>
      <c r="AC938" s="6"/>
      <c r="AD938" s="7"/>
      <c r="AE938" s="8"/>
      <c r="AF938" s="8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</row>
    <row r="939" spans="1:59" ht="10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2"/>
      <c r="P939" s="2"/>
      <c r="Q939" s="1"/>
      <c r="R939" s="1"/>
      <c r="S939" s="3"/>
      <c r="T939" s="1"/>
      <c r="U939" s="1"/>
      <c r="V939" s="4"/>
      <c r="W939" s="5"/>
      <c r="X939" s="1"/>
      <c r="Y939" s="1"/>
      <c r="Z939" s="1"/>
      <c r="AA939" s="1"/>
      <c r="AB939" s="6"/>
      <c r="AC939" s="6"/>
      <c r="AD939" s="7"/>
      <c r="AE939" s="8"/>
      <c r="AF939" s="8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</row>
    <row r="940" spans="1:59" ht="10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2"/>
      <c r="P940" s="2"/>
      <c r="Q940" s="1"/>
      <c r="R940" s="1"/>
      <c r="S940" s="3"/>
      <c r="T940" s="1"/>
      <c r="U940" s="1"/>
      <c r="V940" s="4"/>
      <c r="W940" s="5"/>
      <c r="X940" s="1"/>
      <c r="Y940" s="1"/>
      <c r="Z940" s="1"/>
      <c r="AA940" s="1"/>
      <c r="AB940" s="6"/>
      <c r="AC940" s="6"/>
      <c r="AD940" s="7"/>
      <c r="AE940" s="8"/>
      <c r="AF940" s="8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</row>
    <row r="941" spans="1:59" ht="10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2"/>
      <c r="P941" s="2"/>
      <c r="Q941" s="1"/>
      <c r="R941" s="1"/>
      <c r="S941" s="3"/>
      <c r="T941" s="1"/>
      <c r="U941" s="1"/>
      <c r="V941" s="4"/>
      <c r="W941" s="5"/>
      <c r="X941" s="1"/>
      <c r="Y941" s="1"/>
      <c r="Z941" s="1"/>
      <c r="AA941" s="1"/>
      <c r="AB941" s="6"/>
      <c r="AC941" s="6"/>
      <c r="AD941" s="7"/>
      <c r="AE941" s="8"/>
      <c r="AF941" s="8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</row>
    <row r="942" spans="1:59" ht="10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2"/>
      <c r="P942" s="2"/>
      <c r="Q942" s="1"/>
      <c r="R942" s="1"/>
      <c r="S942" s="3"/>
      <c r="T942" s="1"/>
      <c r="U942" s="1"/>
      <c r="V942" s="4"/>
      <c r="W942" s="5"/>
      <c r="X942" s="1"/>
      <c r="Y942" s="1"/>
      <c r="Z942" s="1"/>
      <c r="AA942" s="1"/>
      <c r="AB942" s="6"/>
      <c r="AC942" s="6"/>
      <c r="AD942" s="7"/>
      <c r="AE942" s="8"/>
      <c r="AF942" s="8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</row>
    <row r="943" spans="1:59" ht="10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2"/>
      <c r="P943" s="2"/>
      <c r="Q943" s="1"/>
      <c r="R943" s="1"/>
      <c r="S943" s="3"/>
      <c r="T943" s="1"/>
      <c r="U943" s="1"/>
      <c r="V943" s="4"/>
      <c r="W943" s="5"/>
      <c r="X943" s="1"/>
      <c r="Y943" s="1"/>
      <c r="Z943" s="1"/>
      <c r="AA943" s="1"/>
      <c r="AB943" s="6"/>
      <c r="AC943" s="6"/>
      <c r="AD943" s="7"/>
      <c r="AE943" s="8"/>
      <c r="AF943" s="8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</row>
    <row r="944" spans="1:59" ht="10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2"/>
      <c r="P944" s="2"/>
      <c r="Q944" s="1"/>
      <c r="R944" s="1"/>
      <c r="S944" s="3"/>
      <c r="T944" s="1"/>
      <c r="U944" s="1"/>
      <c r="V944" s="4"/>
      <c r="W944" s="5"/>
      <c r="X944" s="1"/>
      <c r="Y944" s="1"/>
      <c r="Z944" s="1"/>
      <c r="AA944" s="1"/>
      <c r="AB944" s="6"/>
      <c r="AC944" s="6"/>
      <c r="AD944" s="7"/>
      <c r="AE944" s="8"/>
      <c r="AF944" s="8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</row>
    <row r="945" spans="1:59" ht="10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2"/>
      <c r="P945" s="2"/>
      <c r="Q945" s="1"/>
      <c r="R945" s="1"/>
      <c r="S945" s="3"/>
      <c r="T945" s="1"/>
      <c r="U945" s="1"/>
      <c r="V945" s="4"/>
      <c r="W945" s="5"/>
      <c r="X945" s="1"/>
      <c r="Y945" s="1"/>
      <c r="Z945" s="1"/>
      <c r="AA945" s="1"/>
      <c r="AB945" s="6"/>
      <c r="AC945" s="6"/>
      <c r="AD945" s="7"/>
      <c r="AE945" s="8"/>
      <c r="AF945" s="8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</row>
    <row r="946" spans="1:59" ht="10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2"/>
      <c r="P946" s="2"/>
      <c r="Q946" s="1"/>
      <c r="R946" s="1"/>
      <c r="S946" s="3"/>
      <c r="T946" s="1"/>
      <c r="U946" s="1"/>
      <c r="V946" s="4"/>
      <c r="W946" s="5"/>
      <c r="X946" s="1"/>
      <c r="Y946" s="1"/>
      <c r="Z946" s="1"/>
      <c r="AA946" s="1"/>
      <c r="AB946" s="6"/>
      <c r="AC946" s="6"/>
      <c r="AD946" s="7"/>
      <c r="AE946" s="8"/>
      <c r="AF946" s="8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</row>
    <row r="947" spans="1:59" ht="10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2"/>
      <c r="P947" s="2"/>
      <c r="Q947" s="1"/>
      <c r="R947" s="1"/>
      <c r="S947" s="3"/>
      <c r="T947" s="1"/>
      <c r="U947" s="1"/>
      <c r="V947" s="4"/>
      <c r="W947" s="5"/>
      <c r="X947" s="1"/>
      <c r="Y947" s="1"/>
      <c r="Z947" s="1"/>
      <c r="AA947" s="1"/>
      <c r="AB947" s="6"/>
      <c r="AC947" s="6"/>
      <c r="AD947" s="7"/>
      <c r="AE947" s="8"/>
      <c r="AF947" s="8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</row>
    <row r="948" spans="1:59" ht="10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2"/>
      <c r="P948" s="2"/>
      <c r="Q948" s="1"/>
      <c r="R948" s="1"/>
      <c r="S948" s="3"/>
      <c r="T948" s="1"/>
      <c r="U948" s="1"/>
      <c r="V948" s="4"/>
      <c r="W948" s="5"/>
      <c r="X948" s="1"/>
      <c r="Y948" s="1"/>
      <c r="Z948" s="1"/>
      <c r="AA948" s="1"/>
      <c r="AB948" s="6"/>
      <c r="AC948" s="6"/>
      <c r="AD948" s="7"/>
      <c r="AE948" s="8"/>
      <c r="AF948" s="8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</row>
    <row r="949" spans="1:59" ht="10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2"/>
      <c r="P949" s="2"/>
      <c r="Q949" s="1"/>
      <c r="R949" s="1"/>
      <c r="S949" s="3"/>
      <c r="T949" s="1"/>
      <c r="U949" s="1"/>
      <c r="V949" s="4"/>
      <c r="W949" s="5"/>
      <c r="X949" s="1"/>
      <c r="Y949" s="1"/>
      <c r="Z949" s="1"/>
      <c r="AA949" s="1"/>
      <c r="AB949" s="6"/>
      <c r="AC949" s="6"/>
      <c r="AD949" s="7"/>
      <c r="AE949" s="8"/>
      <c r="AF949" s="8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</row>
    <row r="950" spans="1:59" ht="10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2"/>
      <c r="P950" s="2"/>
      <c r="Q950" s="1"/>
      <c r="R950" s="1"/>
      <c r="S950" s="3"/>
      <c r="T950" s="1"/>
      <c r="U950" s="1"/>
      <c r="V950" s="4"/>
      <c r="W950" s="5"/>
      <c r="X950" s="1"/>
      <c r="Y950" s="1"/>
      <c r="Z950" s="1"/>
      <c r="AA950" s="1"/>
      <c r="AB950" s="6"/>
      <c r="AC950" s="6"/>
      <c r="AD950" s="7"/>
      <c r="AE950" s="8"/>
      <c r="AF950" s="8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</row>
    <row r="951" spans="1:59" ht="10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2"/>
      <c r="P951" s="2"/>
      <c r="Q951" s="1"/>
      <c r="R951" s="1"/>
      <c r="S951" s="3"/>
      <c r="T951" s="1"/>
      <c r="U951" s="1"/>
      <c r="V951" s="4"/>
      <c r="W951" s="5"/>
      <c r="X951" s="1"/>
      <c r="Y951" s="1"/>
      <c r="Z951" s="1"/>
      <c r="AA951" s="1"/>
      <c r="AB951" s="6"/>
      <c r="AC951" s="6"/>
      <c r="AD951" s="7"/>
      <c r="AE951" s="8"/>
      <c r="AF951" s="8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</row>
    <row r="952" spans="1:59" ht="10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2"/>
      <c r="P952" s="2"/>
      <c r="Q952" s="1"/>
      <c r="R952" s="1"/>
      <c r="S952" s="3"/>
      <c r="T952" s="1"/>
      <c r="U952" s="1"/>
      <c r="V952" s="4"/>
      <c r="W952" s="5"/>
      <c r="X952" s="1"/>
      <c r="Y952" s="1"/>
      <c r="Z952" s="1"/>
      <c r="AA952" s="1"/>
      <c r="AB952" s="6"/>
      <c r="AC952" s="6"/>
      <c r="AD952" s="7"/>
      <c r="AE952" s="8"/>
      <c r="AF952" s="8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</row>
    <row r="953" spans="1:59" ht="10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2"/>
      <c r="P953" s="2"/>
      <c r="Q953" s="1"/>
      <c r="R953" s="1"/>
      <c r="S953" s="3"/>
      <c r="T953" s="1"/>
      <c r="U953" s="1"/>
      <c r="V953" s="4"/>
      <c r="W953" s="5"/>
      <c r="X953" s="1"/>
      <c r="Y953" s="1"/>
      <c r="Z953" s="1"/>
      <c r="AA953" s="1"/>
      <c r="AB953" s="6"/>
      <c r="AC953" s="6"/>
      <c r="AD953" s="7"/>
      <c r="AE953" s="8"/>
      <c r="AF953" s="8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</row>
    <row r="954" spans="1:59" ht="10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2"/>
      <c r="P954" s="2"/>
      <c r="Q954" s="1"/>
      <c r="R954" s="1"/>
      <c r="S954" s="3"/>
      <c r="T954" s="1"/>
      <c r="U954" s="1"/>
      <c r="V954" s="4"/>
      <c r="W954" s="5"/>
      <c r="X954" s="1"/>
      <c r="Y954" s="1"/>
      <c r="Z954" s="1"/>
      <c r="AA954" s="1"/>
      <c r="AB954" s="6"/>
      <c r="AC954" s="6"/>
      <c r="AD954" s="7"/>
      <c r="AE954" s="8"/>
      <c r="AF954" s="8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</row>
    <row r="955" spans="1:59" ht="10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2"/>
      <c r="P955" s="2"/>
      <c r="Q955" s="1"/>
      <c r="R955" s="1"/>
      <c r="S955" s="3"/>
      <c r="T955" s="1"/>
      <c r="U955" s="1"/>
      <c r="V955" s="4"/>
      <c r="W955" s="5"/>
      <c r="X955" s="1"/>
      <c r="Y955" s="1"/>
      <c r="Z955" s="1"/>
      <c r="AA955" s="1"/>
      <c r="AB955" s="6"/>
      <c r="AC955" s="6"/>
      <c r="AD955" s="7"/>
      <c r="AE955" s="8"/>
      <c r="AF955" s="8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</row>
    <row r="956" spans="1:59" ht="10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2"/>
      <c r="P956" s="2"/>
      <c r="Q956" s="1"/>
      <c r="R956" s="1"/>
      <c r="S956" s="3"/>
      <c r="T956" s="1"/>
      <c r="U956" s="1"/>
      <c r="V956" s="4"/>
      <c r="W956" s="5"/>
      <c r="X956" s="1"/>
      <c r="Y956" s="1"/>
      <c r="Z956" s="1"/>
      <c r="AA956" s="1"/>
      <c r="AB956" s="6"/>
      <c r="AC956" s="6"/>
      <c r="AD956" s="7"/>
      <c r="AE956" s="8"/>
      <c r="AF956" s="8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</row>
    <row r="957" spans="1:59" ht="10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2"/>
      <c r="P957" s="2"/>
      <c r="Q957" s="1"/>
      <c r="R957" s="1"/>
      <c r="S957" s="3"/>
      <c r="T957" s="1"/>
      <c r="U957" s="1"/>
      <c r="V957" s="4"/>
      <c r="W957" s="5"/>
      <c r="X957" s="1"/>
      <c r="Y957" s="1"/>
      <c r="Z957" s="1"/>
      <c r="AA957" s="1"/>
      <c r="AB957" s="6"/>
      <c r="AC957" s="6"/>
      <c r="AD957" s="7"/>
      <c r="AE957" s="8"/>
      <c r="AF957" s="8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</row>
    <row r="958" spans="1:59" ht="10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2"/>
      <c r="P958" s="2"/>
      <c r="Q958" s="1"/>
      <c r="R958" s="1"/>
      <c r="S958" s="3"/>
      <c r="T958" s="1"/>
      <c r="U958" s="1"/>
      <c r="V958" s="4"/>
      <c r="W958" s="5"/>
      <c r="X958" s="1"/>
      <c r="Y958" s="1"/>
      <c r="Z958" s="1"/>
      <c r="AA958" s="1"/>
      <c r="AB958" s="6"/>
      <c r="AC958" s="6"/>
      <c r="AD958" s="7"/>
      <c r="AE958" s="8"/>
      <c r="AF958" s="8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</row>
    <row r="959" spans="1:59" ht="10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2"/>
      <c r="P959" s="2"/>
      <c r="Q959" s="1"/>
      <c r="R959" s="1"/>
      <c r="S959" s="3"/>
      <c r="T959" s="1"/>
      <c r="U959" s="1"/>
      <c r="V959" s="4"/>
      <c r="W959" s="5"/>
      <c r="X959" s="1"/>
      <c r="Y959" s="1"/>
      <c r="Z959" s="1"/>
      <c r="AA959" s="1"/>
      <c r="AB959" s="6"/>
      <c r="AC959" s="6"/>
      <c r="AD959" s="7"/>
      <c r="AE959" s="8"/>
      <c r="AF959" s="8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</row>
    <row r="960" spans="1:59" ht="10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2"/>
      <c r="P960" s="2"/>
      <c r="Q960" s="1"/>
      <c r="R960" s="1"/>
      <c r="S960" s="3"/>
      <c r="T960" s="1"/>
      <c r="U960" s="1"/>
      <c r="V960" s="4"/>
      <c r="W960" s="5"/>
      <c r="X960" s="1"/>
      <c r="Y960" s="1"/>
      <c r="Z960" s="1"/>
      <c r="AA960" s="1"/>
      <c r="AB960" s="6"/>
      <c r="AC960" s="6"/>
      <c r="AD960" s="7"/>
      <c r="AE960" s="8"/>
      <c r="AF960" s="8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</row>
    <row r="961" spans="1:59" ht="10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2"/>
      <c r="P961" s="2"/>
      <c r="Q961" s="1"/>
      <c r="R961" s="1"/>
      <c r="S961" s="3"/>
      <c r="T961" s="1"/>
      <c r="U961" s="1"/>
      <c r="V961" s="4"/>
      <c r="W961" s="5"/>
      <c r="X961" s="1"/>
      <c r="Y961" s="1"/>
      <c r="Z961" s="1"/>
      <c r="AA961" s="1"/>
      <c r="AB961" s="6"/>
      <c r="AC961" s="6"/>
      <c r="AD961" s="7"/>
      <c r="AE961" s="8"/>
      <c r="AF961" s="8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</row>
    <row r="962" spans="1:59" ht="10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2"/>
      <c r="P962" s="2"/>
      <c r="Q962" s="1"/>
      <c r="R962" s="1"/>
      <c r="S962" s="3"/>
      <c r="T962" s="1"/>
      <c r="U962" s="1"/>
      <c r="V962" s="4"/>
      <c r="W962" s="5"/>
      <c r="X962" s="1"/>
      <c r="Y962" s="1"/>
      <c r="Z962" s="1"/>
      <c r="AA962" s="1"/>
      <c r="AB962" s="6"/>
      <c r="AC962" s="6"/>
      <c r="AD962" s="7"/>
      <c r="AE962" s="8"/>
      <c r="AF962" s="8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</row>
    <row r="963" spans="1:59" ht="10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2"/>
      <c r="P963" s="2"/>
      <c r="Q963" s="1"/>
      <c r="R963" s="1"/>
      <c r="S963" s="3"/>
      <c r="T963" s="1"/>
      <c r="U963" s="1"/>
      <c r="V963" s="4"/>
      <c r="W963" s="5"/>
      <c r="X963" s="1"/>
      <c r="Y963" s="1"/>
      <c r="Z963" s="1"/>
      <c r="AA963" s="1"/>
      <c r="AB963" s="6"/>
      <c r="AC963" s="6"/>
      <c r="AD963" s="7"/>
      <c r="AE963" s="8"/>
      <c r="AF963" s="8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</row>
    <row r="964" spans="1:59" ht="10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2"/>
      <c r="P964" s="2"/>
      <c r="Q964" s="1"/>
      <c r="R964" s="1"/>
      <c r="S964" s="3"/>
      <c r="T964" s="1"/>
      <c r="U964" s="1"/>
      <c r="V964" s="4"/>
      <c r="W964" s="5"/>
      <c r="X964" s="1"/>
      <c r="Y964" s="1"/>
      <c r="Z964" s="1"/>
      <c r="AA964" s="1"/>
      <c r="AB964" s="6"/>
      <c r="AC964" s="6"/>
      <c r="AD964" s="7"/>
      <c r="AE964" s="8"/>
      <c r="AF964" s="8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</row>
    <row r="965" spans="1:59" ht="10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2"/>
      <c r="P965" s="2"/>
      <c r="Q965" s="1"/>
      <c r="R965" s="1"/>
      <c r="S965" s="3"/>
      <c r="T965" s="1"/>
      <c r="U965" s="1"/>
      <c r="V965" s="4"/>
      <c r="W965" s="5"/>
      <c r="X965" s="1"/>
      <c r="Y965" s="1"/>
      <c r="Z965" s="1"/>
      <c r="AA965" s="1"/>
      <c r="AB965" s="6"/>
      <c r="AC965" s="6"/>
      <c r="AD965" s="7"/>
      <c r="AE965" s="8"/>
      <c r="AF965" s="8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</row>
    <row r="966" spans="1:59" ht="10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2"/>
      <c r="P966" s="2"/>
      <c r="Q966" s="1"/>
      <c r="R966" s="1"/>
      <c r="S966" s="3"/>
      <c r="T966" s="1"/>
      <c r="U966" s="1"/>
      <c r="V966" s="4"/>
      <c r="W966" s="5"/>
      <c r="X966" s="1"/>
      <c r="Y966" s="1"/>
      <c r="Z966" s="1"/>
      <c r="AA966" s="1"/>
      <c r="AB966" s="6"/>
      <c r="AC966" s="6"/>
      <c r="AD966" s="7"/>
      <c r="AE966" s="8"/>
      <c r="AF966" s="8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</row>
    <row r="967" spans="1:59" ht="10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2"/>
      <c r="P967" s="2"/>
      <c r="Q967" s="1"/>
      <c r="R967" s="1"/>
      <c r="S967" s="3"/>
      <c r="T967" s="1"/>
      <c r="U967" s="1"/>
      <c r="V967" s="4"/>
      <c r="W967" s="5"/>
      <c r="X967" s="1"/>
      <c r="Y967" s="1"/>
      <c r="Z967" s="1"/>
      <c r="AA967" s="1"/>
      <c r="AB967" s="6"/>
      <c r="AC967" s="6"/>
      <c r="AD967" s="7"/>
      <c r="AE967" s="8"/>
      <c r="AF967" s="8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</row>
    <row r="968" spans="1:59" ht="10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2"/>
      <c r="P968" s="2"/>
      <c r="Q968" s="1"/>
      <c r="R968" s="1"/>
      <c r="S968" s="3"/>
      <c r="T968" s="1"/>
      <c r="U968" s="1"/>
      <c r="V968" s="4"/>
      <c r="W968" s="5"/>
      <c r="X968" s="1"/>
      <c r="Y968" s="1"/>
      <c r="Z968" s="1"/>
      <c r="AA968" s="1"/>
      <c r="AB968" s="6"/>
      <c r="AC968" s="6"/>
      <c r="AD968" s="7"/>
      <c r="AE968" s="8"/>
      <c r="AF968" s="8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</row>
    <row r="969" spans="1:59" ht="10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2"/>
      <c r="P969" s="2"/>
      <c r="Q969" s="1"/>
      <c r="R969" s="1"/>
      <c r="S969" s="3"/>
      <c r="T969" s="1"/>
      <c r="U969" s="1"/>
      <c r="V969" s="4"/>
      <c r="W969" s="5"/>
      <c r="X969" s="1"/>
      <c r="Y969" s="1"/>
      <c r="Z969" s="1"/>
      <c r="AA969" s="1"/>
      <c r="AB969" s="6"/>
      <c r="AC969" s="6"/>
      <c r="AD969" s="7"/>
      <c r="AE969" s="8"/>
      <c r="AF969" s="8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</row>
    <row r="970" spans="1:59" ht="10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2"/>
      <c r="P970" s="2"/>
      <c r="Q970" s="1"/>
      <c r="R970" s="1"/>
      <c r="S970" s="3"/>
      <c r="T970" s="1"/>
      <c r="U970" s="1"/>
      <c r="V970" s="4"/>
      <c r="W970" s="5"/>
      <c r="X970" s="1"/>
      <c r="Y970" s="1"/>
      <c r="Z970" s="1"/>
      <c r="AA970" s="1"/>
      <c r="AB970" s="6"/>
      <c r="AC970" s="6"/>
      <c r="AD970" s="7"/>
      <c r="AE970" s="8"/>
      <c r="AF970" s="8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</row>
    <row r="971" spans="1:59" ht="10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2"/>
      <c r="P971" s="2"/>
      <c r="Q971" s="1"/>
      <c r="R971" s="1"/>
      <c r="S971" s="3"/>
      <c r="T971" s="1"/>
      <c r="U971" s="1"/>
      <c r="V971" s="4"/>
      <c r="W971" s="5"/>
      <c r="X971" s="1"/>
      <c r="Y971" s="1"/>
      <c r="Z971" s="1"/>
      <c r="AA971" s="1"/>
      <c r="AB971" s="6"/>
      <c r="AC971" s="6"/>
      <c r="AD971" s="7"/>
      <c r="AE971" s="8"/>
      <c r="AF971" s="8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</row>
    <row r="972" spans="1:59" ht="10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2"/>
      <c r="P972" s="2"/>
      <c r="Q972" s="1"/>
      <c r="R972" s="1"/>
      <c r="S972" s="3"/>
      <c r="T972" s="1"/>
      <c r="U972" s="1"/>
      <c r="V972" s="4"/>
      <c r="W972" s="5"/>
      <c r="X972" s="1"/>
      <c r="Y972" s="1"/>
      <c r="Z972" s="1"/>
      <c r="AA972" s="1"/>
      <c r="AB972" s="6"/>
      <c r="AC972" s="6"/>
      <c r="AD972" s="7"/>
      <c r="AE972" s="8"/>
      <c r="AF972" s="8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</row>
    <row r="973" spans="1:59" ht="10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2"/>
      <c r="P973" s="2"/>
      <c r="Q973" s="1"/>
      <c r="R973" s="1"/>
      <c r="S973" s="3"/>
      <c r="T973" s="1"/>
      <c r="U973" s="1"/>
      <c r="V973" s="4"/>
      <c r="W973" s="5"/>
      <c r="X973" s="1"/>
      <c r="Y973" s="1"/>
      <c r="Z973" s="1"/>
      <c r="AA973" s="1"/>
      <c r="AB973" s="6"/>
      <c r="AC973" s="6"/>
      <c r="AD973" s="7"/>
      <c r="AE973" s="8"/>
      <c r="AF973" s="8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</row>
    <row r="974" spans="1:59" ht="10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2"/>
      <c r="P974" s="2"/>
      <c r="Q974" s="1"/>
      <c r="R974" s="1"/>
      <c r="S974" s="3"/>
      <c r="T974" s="1"/>
      <c r="U974" s="1"/>
      <c r="V974" s="4"/>
      <c r="W974" s="5"/>
      <c r="X974" s="1"/>
      <c r="Y974" s="1"/>
      <c r="Z974" s="1"/>
      <c r="AA974" s="1"/>
      <c r="AB974" s="6"/>
      <c r="AC974" s="6"/>
      <c r="AD974" s="7"/>
      <c r="AE974" s="8"/>
      <c r="AF974" s="8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</row>
    <row r="975" spans="1:59" ht="10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2"/>
      <c r="P975" s="2"/>
      <c r="Q975" s="1"/>
      <c r="R975" s="1"/>
      <c r="S975" s="3"/>
      <c r="T975" s="1"/>
      <c r="U975" s="1"/>
      <c r="V975" s="4"/>
      <c r="W975" s="5"/>
      <c r="X975" s="1"/>
      <c r="Y975" s="1"/>
      <c r="Z975" s="1"/>
      <c r="AA975" s="1"/>
      <c r="AB975" s="6"/>
      <c r="AC975" s="6"/>
      <c r="AD975" s="7"/>
      <c r="AE975" s="8"/>
      <c r="AF975" s="8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</row>
    <row r="976" spans="1:59" ht="10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2"/>
      <c r="P976" s="2"/>
      <c r="Q976" s="1"/>
      <c r="R976" s="1"/>
      <c r="S976" s="3"/>
      <c r="T976" s="1"/>
      <c r="U976" s="1"/>
      <c r="V976" s="4"/>
      <c r="W976" s="5"/>
      <c r="X976" s="1"/>
      <c r="Y976" s="1"/>
      <c r="Z976" s="1"/>
      <c r="AA976" s="1"/>
      <c r="AB976" s="6"/>
      <c r="AC976" s="6"/>
      <c r="AD976" s="7"/>
      <c r="AE976" s="8"/>
      <c r="AF976" s="8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</row>
    <row r="977" spans="1:59" ht="10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2"/>
      <c r="P977" s="2"/>
      <c r="Q977" s="1"/>
      <c r="R977" s="1"/>
      <c r="S977" s="3"/>
      <c r="T977" s="1"/>
      <c r="U977" s="1"/>
      <c r="V977" s="4"/>
      <c r="W977" s="5"/>
      <c r="X977" s="1"/>
      <c r="Y977" s="1"/>
      <c r="Z977" s="1"/>
      <c r="AA977" s="1"/>
      <c r="AB977" s="6"/>
      <c r="AC977" s="6"/>
      <c r="AD977" s="7"/>
      <c r="AE977" s="8"/>
      <c r="AF977" s="8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</row>
    <row r="978" spans="1:59" ht="10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2"/>
      <c r="P978" s="2"/>
      <c r="Q978" s="1"/>
      <c r="R978" s="1"/>
      <c r="S978" s="3"/>
      <c r="T978" s="1"/>
      <c r="U978" s="1"/>
      <c r="V978" s="4"/>
      <c r="W978" s="5"/>
      <c r="X978" s="1"/>
      <c r="Y978" s="1"/>
      <c r="Z978" s="1"/>
      <c r="AA978" s="1"/>
      <c r="AB978" s="6"/>
      <c r="AC978" s="6"/>
      <c r="AD978" s="7"/>
      <c r="AE978" s="8"/>
      <c r="AF978" s="8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</row>
    <row r="979" spans="1:59" ht="10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2"/>
      <c r="P979" s="2"/>
      <c r="Q979" s="1"/>
      <c r="R979" s="1"/>
      <c r="S979" s="3"/>
      <c r="T979" s="1"/>
      <c r="U979" s="1"/>
      <c r="V979" s="4"/>
      <c r="W979" s="5"/>
      <c r="X979" s="1"/>
      <c r="Y979" s="1"/>
      <c r="Z979" s="1"/>
      <c r="AA979" s="1"/>
      <c r="AB979" s="6"/>
      <c r="AC979" s="6"/>
      <c r="AD979" s="7"/>
      <c r="AE979" s="8"/>
      <c r="AF979" s="8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</row>
    <row r="980" spans="1:59" ht="10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2"/>
      <c r="P980" s="2"/>
      <c r="Q980" s="1"/>
      <c r="R980" s="1"/>
      <c r="S980" s="3"/>
      <c r="T980" s="1"/>
      <c r="U980" s="1"/>
      <c r="V980" s="4"/>
      <c r="W980" s="5"/>
      <c r="X980" s="1"/>
      <c r="Y980" s="1"/>
      <c r="Z980" s="1"/>
      <c r="AA980" s="1"/>
      <c r="AB980" s="6"/>
      <c r="AC980" s="6"/>
      <c r="AD980" s="7"/>
      <c r="AE980" s="8"/>
      <c r="AF980" s="8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</row>
    <row r="981" spans="1:59" ht="10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2"/>
      <c r="P981" s="2"/>
      <c r="Q981" s="1"/>
      <c r="R981" s="1"/>
      <c r="S981" s="3"/>
      <c r="T981" s="1"/>
      <c r="U981" s="1"/>
      <c r="V981" s="4"/>
      <c r="W981" s="5"/>
      <c r="X981" s="1"/>
      <c r="Y981" s="1"/>
      <c r="Z981" s="1"/>
      <c r="AA981" s="1"/>
      <c r="AB981" s="6"/>
      <c r="AC981" s="6"/>
      <c r="AD981" s="7"/>
      <c r="AE981" s="8"/>
      <c r="AF981" s="8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</row>
    <row r="982" spans="1:59" ht="10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2"/>
      <c r="P982" s="2"/>
      <c r="Q982" s="1"/>
      <c r="R982" s="1"/>
      <c r="S982" s="3"/>
      <c r="T982" s="1"/>
      <c r="U982" s="1"/>
      <c r="V982" s="4"/>
      <c r="W982" s="5"/>
      <c r="X982" s="1"/>
      <c r="Y982" s="1"/>
      <c r="Z982" s="1"/>
      <c r="AA982" s="1"/>
      <c r="AB982" s="6"/>
      <c r="AC982" s="6"/>
      <c r="AD982" s="7"/>
      <c r="AE982" s="8"/>
      <c r="AF982" s="8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</row>
    <row r="983" spans="1:59" ht="10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2"/>
      <c r="P983" s="2"/>
      <c r="Q983" s="1"/>
      <c r="R983" s="1"/>
      <c r="S983" s="3"/>
      <c r="T983" s="1"/>
      <c r="U983" s="1"/>
      <c r="V983" s="4"/>
      <c r="W983" s="5"/>
      <c r="X983" s="1"/>
      <c r="Y983" s="1"/>
      <c r="Z983" s="1"/>
      <c r="AA983" s="1"/>
      <c r="AB983" s="6"/>
      <c r="AC983" s="6"/>
      <c r="AD983" s="7"/>
      <c r="AE983" s="8"/>
      <c r="AF983" s="8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</row>
    <row r="984" spans="1:59" ht="10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2"/>
      <c r="P984" s="2"/>
      <c r="Q984" s="1"/>
      <c r="R984" s="1"/>
      <c r="S984" s="3"/>
      <c r="T984" s="1"/>
      <c r="U984" s="1"/>
      <c r="V984" s="4"/>
      <c r="W984" s="5"/>
      <c r="X984" s="1"/>
      <c r="Y984" s="1"/>
      <c r="Z984" s="1"/>
      <c r="AA984" s="1"/>
      <c r="AB984" s="6"/>
      <c r="AC984" s="6"/>
      <c r="AD984" s="7"/>
      <c r="AE984" s="8"/>
      <c r="AF984" s="8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</row>
    <row r="985" spans="1:59" ht="10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2"/>
      <c r="P985" s="2"/>
      <c r="Q985" s="1"/>
      <c r="R985" s="1"/>
      <c r="S985" s="3"/>
      <c r="T985" s="1"/>
      <c r="U985" s="1"/>
      <c r="V985" s="4"/>
      <c r="W985" s="5"/>
      <c r="X985" s="1"/>
      <c r="Y985" s="1"/>
      <c r="Z985" s="1"/>
      <c r="AA985" s="1"/>
      <c r="AB985" s="6"/>
      <c r="AC985" s="6"/>
      <c r="AD985" s="7"/>
      <c r="AE985" s="8"/>
      <c r="AF985" s="8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</row>
    <row r="986" spans="1:59" ht="10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2"/>
      <c r="P986" s="2"/>
      <c r="Q986" s="1"/>
      <c r="R986" s="1"/>
      <c r="S986" s="3"/>
      <c r="T986" s="1"/>
      <c r="U986" s="1"/>
      <c r="V986" s="4"/>
      <c r="W986" s="5"/>
      <c r="X986" s="1"/>
      <c r="Y986" s="1"/>
      <c r="Z986" s="1"/>
      <c r="AA986" s="1"/>
      <c r="AB986" s="6"/>
      <c r="AC986" s="6"/>
      <c r="AD986" s="7"/>
      <c r="AE986" s="8"/>
      <c r="AF986" s="8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</row>
    <row r="987" spans="1:59" ht="10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2"/>
      <c r="P987" s="2"/>
      <c r="Q987" s="1"/>
      <c r="R987" s="1"/>
      <c r="S987" s="3"/>
      <c r="T987" s="1"/>
      <c r="U987" s="1"/>
      <c r="V987" s="4"/>
      <c r="W987" s="5"/>
      <c r="X987" s="1"/>
      <c r="Y987" s="1"/>
      <c r="Z987" s="1"/>
      <c r="AA987" s="1"/>
      <c r="AB987" s="6"/>
      <c r="AC987" s="6"/>
      <c r="AD987" s="7"/>
      <c r="AE987" s="8"/>
      <c r="AF987" s="8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</row>
    <row r="988" spans="1:59" ht="10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2"/>
      <c r="P988" s="2"/>
      <c r="Q988" s="1"/>
      <c r="R988" s="1"/>
      <c r="S988" s="3"/>
      <c r="T988" s="1"/>
      <c r="U988" s="1"/>
      <c r="V988" s="4"/>
      <c r="W988" s="5"/>
      <c r="X988" s="1"/>
      <c r="Y988" s="1"/>
      <c r="Z988" s="1"/>
      <c r="AA988" s="1"/>
      <c r="AB988" s="6"/>
      <c r="AC988" s="6"/>
      <c r="AD988" s="7"/>
      <c r="AE988" s="8"/>
      <c r="AF988" s="8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</row>
    <row r="989" spans="1:59" ht="10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2"/>
      <c r="P989" s="2"/>
      <c r="Q989" s="1"/>
      <c r="R989" s="1"/>
      <c r="S989" s="3"/>
      <c r="T989" s="1"/>
      <c r="U989" s="1"/>
      <c r="V989" s="4"/>
      <c r="W989" s="5"/>
      <c r="X989" s="1"/>
      <c r="Y989" s="1"/>
      <c r="Z989" s="1"/>
      <c r="AA989" s="1"/>
      <c r="AB989" s="6"/>
      <c r="AC989" s="6"/>
      <c r="AD989" s="7"/>
      <c r="AE989" s="8"/>
      <c r="AF989" s="8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</row>
    <row r="990" spans="1:59" ht="10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2"/>
      <c r="P990" s="2"/>
      <c r="Q990" s="1"/>
      <c r="R990" s="1"/>
      <c r="S990" s="3"/>
      <c r="T990" s="1"/>
      <c r="U990" s="1"/>
      <c r="V990" s="4"/>
      <c r="W990" s="5"/>
      <c r="X990" s="1"/>
      <c r="Y990" s="1"/>
      <c r="Z990" s="1"/>
      <c r="AA990" s="1"/>
      <c r="AB990" s="6"/>
      <c r="AC990" s="6"/>
      <c r="AD990" s="7"/>
      <c r="AE990" s="8"/>
      <c r="AF990" s="8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</row>
    <row r="991" spans="1:59" ht="10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2"/>
      <c r="P991" s="2"/>
      <c r="Q991" s="1"/>
      <c r="R991" s="1"/>
      <c r="S991" s="3"/>
      <c r="T991" s="1"/>
      <c r="U991" s="1"/>
      <c r="V991" s="4"/>
      <c r="W991" s="5"/>
      <c r="X991" s="1"/>
      <c r="Y991" s="1"/>
      <c r="Z991" s="1"/>
      <c r="AA991" s="1"/>
      <c r="AB991" s="6"/>
      <c r="AC991" s="6"/>
      <c r="AD991" s="7"/>
      <c r="AE991" s="8"/>
      <c r="AF991" s="8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</row>
    <row r="992" spans="1:59" ht="10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2"/>
      <c r="P992" s="2"/>
      <c r="Q992" s="1"/>
      <c r="R992" s="1"/>
      <c r="S992" s="3"/>
      <c r="T992" s="1"/>
      <c r="U992" s="1"/>
      <c r="V992" s="4"/>
      <c r="W992" s="5"/>
      <c r="X992" s="1"/>
      <c r="Y992" s="1"/>
      <c r="Z992" s="1"/>
      <c r="AA992" s="1"/>
      <c r="AB992" s="6"/>
      <c r="AC992" s="6"/>
      <c r="AD992" s="7"/>
      <c r="AE992" s="8"/>
      <c r="AF992" s="8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</row>
    <row r="993" spans="1:59" ht="10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2"/>
      <c r="P993" s="2"/>
      <c r="Q993" s="1"/>
      <c r="R993" s="1"/>
      <c r="S993" s="3"/>
      <c r="T993" s="1"/>
      <c r="U993" s="1"/>
      <c r="V993" s="4"/>
      <c r="W993" s="5"/>
      <c r="X993" s="1"/>
      <c r="Y993" s="1"/>
      <c r="Z993" s="1"/>
      <c r="AA993" s="1"/>
      <c r="AB993" s="6"/>
      <c r="AC993" s="6"/>
      <c r="AD993" s="7"/>
      <c r="AE993" s="8"/>
      <c r="AF993" s="8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</row>
    <row r="994" spans="1:59" ht="10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2"/>
      <c r="P994" s="2"/>
      <c r="Q994" s="1"/>
      <c r="R994" s="1"/>
      <c r="S994" s="3"/>
      <c r="T994" s="1"/>
      <c r="U994" s="1"/>
      <c r="V994" s="4"/>
      <c r="W994" s="5"/>
      <c r="X994" s="1"/>
      <c r="Y994" s="1"/>
      <c r="Z994" s="1"/>
      <c r="AA994" s="1"/>
      <c r="AB994" s="6"/>
      <c r="AC994" s="6"/>
      <c r="AD994" s="7"/>
      <c r="AE994" s="8"/>
      <c r="AF994" s="8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</row>
    <row r="995" spans="1:59" ht="10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2"/>
      <c r="P995" s="2"/>
      <c r="Q995" s="1"/>
      <c r="R995" s="1"/>
      <c r="S995" s="3"/>
      <c r="T995" s="1"/>
      <c r="U995" s="1"/>
      <c r="V995" s="4"/>
      <c r="W995" s="5"/>
      <c r="X995" s="1"/>
      <c r="Y995" s="1"/>
      <c r="Z995" s="1"/>
      <c r="AA995" s="1"/>
      <c r="AB995" s="6"/>
      <c r="AC995" s="6"/>
      <c r="AD995" s="7"/>
      <c r="AE995" s="8"/>
      <c r="AF995" s="8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</row>
    <row r="996" spans="1:59" ht="10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2"/>
      <c r="P996" s="2"/>
      <c r="Q996" s="1"/>
      <c r="R996" s="1"/>
      <c r="S996" s="3"/>
      <c r="T996" s="1"/>
      <c r="U996" s="1"/>
      <c r="V996" s="4"/>
      <c r="W996" s="5"/>
      <c r="X996" s="1"/>
      <c r="Y996" s="1"/>
      <c r="Z996" s="1"/>
      <c r="AA996" s="1"/>
      <c r="AB996" s="6"/>
      <c r="AC996" s="6"/>
      <c r="AD996" s="7"/>
      <c r="AE996" s="8"/>
      <c r="AF996" s="8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</row>
    <row r="997" spans="1:59" ht="10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2"/>
      <c r="P997" s="2"/>
      <c r="Q997" s="1"/>
      <c r="R997" s="1"/>
      <c r="S997" s="3"/>
      <c r="T997" s="1"/>
      <c r="U997" s="1"/>
      <c r="V997" s="4"/>
      <c r="W997" s="5"/>
      <c r="X997" s="1"/>
      <c r="Y997" s="1"/>
      <c r="Z997" s="1"/>
      <c r="AA997" s="1"/>
      <c r="AB997" s="6"/>
      <c r="AC997" s="6"/>
      <c r="AD997" s="7"/>
      <c r="AE997" s="8"/>
      <c r="AF997" s="8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</row>
    <row r="998" spans="1:59" ht="10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2"/>
      <c r="P998" s="2"/>
      <c r="Q998" s="1"/>
      <c r="R998" s="1"/>
      <c r="S998" s="3"/>
      <c r="T998" s="1"/>
      <c r="U998" s="1"/>
      <c r="V998" s="4"/>
      <c r="W998" s="5"/>
      <c r="X998" s="1"/>
      <c r="Y998" s="1"/>
      <c r="Z998" s="1"/>
      <c r="AA998" s="1"/>
      <c r="AB998" s="6"/>
      <c r="AC998" s="6"/>
      <c r="AD998" s="7"/>
      <c r="AE998" s="8"/>
      <c r="AF998" s="8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</row>
    <row r="999" spans="1:59" ht="10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2"/>
      <c r="P999" s="2"/>
      <c r="Q999" s="1"/>
      <c r="R999" s="1"/>
      <c r="S999" s="3"/>
      <c r="T999" s="1"/>
      <c r="U999" s="1"/>
      <c r="V999" s="4"/>
      <c r="W999" s="5"/>
      <c r="X999" s="1"/>
      <c r="Y999" s="1"/>
      <c r="Z999" s="1"/>
      <c r="AA999" s="1"/>
      <c r="AB999" s="6"/>
      <c r="AC999" s="6"/>
      <c r="AD999" s="7"/>
      <c r="AE999" s="8"/>
      <c r="AF999" s="8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</row>
    <row r="1000" spans="1:59" ht="10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2"/>
      <c r="P1000" s="2"/>
      <c r="Q1000" s="1"/>
      <c r="R1000" s="1"/>
      <c r="S1000" s="3"/>
      <c r="T1000" s="1"/>
      <c r="U1000" s="1"/>
      <c r="V1000" s="4"/>
      <c r="W1000" s="5"/>
      <c r="X1000" s="1"/>
      <c r="Y1000" s="1"/>
      <c r="Z1000" s="1"/>
      <c r="AA1000" s="1"/>
      <c r="AB1000" s="6"/>
      <c r="AC1000" s="6"/>
      <c r="AD1000" s="7"/>
      <c r="AE1000" s="8"/>
      <c r="AF1000" s="8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</row>
    <row r="1001" spans="1:59" ht="10.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2"/>
      <c r="P1001" s="2"/>
      <c r="Q1001" s="1"/>
      <c r="R1001" s="1"/>
      <c r="S1001" s="3"/>
      <c r="T1001" s="1"/>
      <c r="U1001" s="1"/>
      <c r="V1001" s="4"/>
      <c r="W1001" s="5"/>
      <c r="X1001" s="1"/>
      <c r="Y1001" s="1"/>
      <c r="Z1001" s="1"/>
      <c r="AA1001" s="1"/>
      <c r="AB1001" s="6"/>
      <c r="AC1001" s="6"/>
      <c r="AD1001" s="7"/>
      <c r="AE1001" s="8"/>
      <c r="AF1001" s="8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</row>
    <row r="1002" spans="1:59" ht="10.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2"/>
      <c r="P1002" s="2"/>
      <c r="Q1002" s="1"/>
      <c r="R1002" s="1"/>
      <c r="S1002" s="3"/>
      <c r="T1002" s="1"/>
      <c r="U1002" s="1"/>
      <c r="V1002" s="4"/>
      <c r="W1002" s="5"/>
      <c r="X1002" s="1"/>
      <c r="Y1002" s="1"/>
      <c r="Z1002" s="1"/>
      <c r="AA1002" s="1"/>
      <c r="AB1002" s="6"/>
      <c r="AC1002" s="6"/>
      <c r="AD1002" s="7"/>
      <c r="AE1002" s="8"/>
      <c r="AF1002" s="8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</row>
    <row r="1003" spans="1:59" ht="10.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2"/>
      <c r="P1003" s="2"/>
      <c r="Q1003" s="1"/>
      <c r="R1003" s="1"/>
      <c r="S1003" s="3"/>
      <c r="T1003" s="1"/>
      <c r="U1003" s="1"/>
      <c r="V1003" s="4"/>
      <c r="W1003" s="5"/>
      <c r="X1003" s="1"/>
      <c r="Y1003" s="1"/>
      <c r="Z1003" s="1"/>
      <c r="AA1003" s="1"/>
      <c r="AB1003" s="6"/>
      <c r="AC1003" s="6"/>
      <c r="AD1003" s="7"/>
      <c r="AE1003" s="8"/>
      <c r="AF1003" s="8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</row>
    <row r="1004" spans="1:59" ht="10.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2"/>
      <c r="P1004" s="2"/>
      <c r="Q1004" s="1"/>
      <c r="R1004" s="1"/>
      <c r="S1004" s="3"/>
      <c r="T1004" s="1"/>
      <c r="U1004" s="1"/>
      <c r="V1004" s="4"/>
      <c r="W1004" s="5"/>
      <c r="X1004" s="1"/>
      <c r="Y1004" s="1"/>
      <c r="Z1004" s="1"/>
      <c r="AA1004" s="1"/>
      <c r="AB1004" s="6"/>
      <c r="AC1004" s="6"/>
      <c r="AD1004" s="7"/>
      <c r="AE1004" s="8"/>
      <c r="AF1004" s="8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</row>
    <row r="1005" spans="1:59" ht="10.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2"/>
      <c r="P1005" s="2"/>
      <c r="Q1005" s="1"/>
      <c r="R1005" s="1"/>
      <c r="S1005" s="3"/>
      <c r="T1005" s="1"/>
      <c r="U1005" s="1"/>
      <c r="V1005" s="4"/>
      <c r="W1005" s="5"/>
      <c r="X1005" s="1"/>
      <c r="Y1005" s="1"/>
      <c r="Z1005" s="1"/>
      <c r="AA1005" s="1"/>
      <c r="AB1005" s="6"/>
      <c r="AC1005" s="6"/>
      <c r="AD1005" s="7"/>
      <c r="AE1005" s="8"/>
      <c r="AF1005" s="8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</row>
    <row r="1006" spans="1:59" ht="10.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2"/>
      <c r="P1006" s="2"/>
      <c r="Q1006" s="1"/>
      <c r="R1006" s="1"/>
      <c r="S1006" s="3"/>
      <c r="T1006" s="1"/>
      <c r="U1006" s="1"/>
      <c r="V1006" s="4"/>
      <c r="W1006" s="5"/>
      <c r="X1006" s="1"/>
      <c r="Y1006" s="1"/>
      <c r="Z1006" s="1"/>
      <c r="AA1006" s="1"/>
      <c r="AB1006" s="6"/>
      <c r="AC1006" s="6"/>
      <c r="AD1006" s="7"/>
      <c r="AE1006" s="8"/>
      <c r="AF1006" s="8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</row>
    <row r="1007" spans="1:59" ht="10.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2"/>
      <c r="P1007" s="2"/>
      <c r="Q1007" s="1"/>
      <c r="R1007" s="1"/>
      <c r="S1007" s="3"/>
      <c r="T1007" s="1"/>
      <c r="U1007" s="1"/>
      <c r="V1007" s="4"/>
      <c r="W1007" s="5"/>
      <c r="X1007" s="1"/>
      <c r="Y1007" s="1"/>
      <c r="Z1007" s="1"/>
      <c r="AA1007" s="1"/>
      <c r="AB1007" s="6"/>
      <c r="AC1007" s="6"/>
      <c r="AD1007" s="7"/>
      <c r="AE1007" s="8"/>
      <c r="AF1007" s="8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</row>
    <row r="1008" spans="1:59" ht="10.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2"/>
      <c r="P1008" s="2"/>
      <c r="Q1008" s="1"/>
      <c r="R1008" s="1"/>
      <c r="S1008" s="3"/>
      <c r="T1008" s="1"/>
      <c r="U1008" s="1"/>
      <c r="V1008" s="4"/>
      <c r="W1008" s="5"/>
      <c r="X1008" s="1"/>
      <c r="Y1008" s="1"/>
      <c r="Z1008" s="1"/>
      <c r="AA1008" s="1"/>
      <c r="AB1008" s="6"/>
      <c r="AC1008" s="6"/>
      <c r="AD1008" s="7"/>
      <c r="AE1008" s="8"/>
      <c r="AF1008" s="8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</row>
    <row r="1009" spans="1:59" ht="10.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2"/>
      <c r="P1009" s="2"/>
      <c r="Q1009" s="1"/>
      <c r="R1009" s="1"/>
      <c r="S1009" s="3"/>
      <c r="T1009" s="1"/>
      <c r="U1009" s="1"/>
      <c r="V1009" s="4"/>
      <c r="W1009" s="5"/>
      <c r="X1009" s="1"/>
      <c r="Y1009" s="1"/>
      <c r="Z1009" s="1"/>
      <c r="AA1009" s="1"/>
      <c r="AB1009" s="6"/>
      <c r="AC1009" s="6"/>
      <c r="AD1009" s="7"/>
      <c r="AE1009" s="8"/>
      <c r="AF1009" s="8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</row>
    <row r="1010" spans="1:59" ht="10.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2"/>
      <c r="P1010" s="2"/>
      <c r="Q1010" s="1"/>
      <c r="R1010" s="1"/>
      <c r="S1010" s="3"/>
      <c r="T1010" s="1"/>
      <c r="U1010" s="1"/>
      <c r="V1010" s="4"/>
      <c r="W1010" s="5"/>
      <c r="X1010" s="1"/>
      <c r="Y1010" s="1"/>
      <c r="Z1010" s="1"/>
      <c r="AA1010" s="1"/>
      <c r="AB1010" s="6"/>
      <c r="AC1010" s="6"/>
      <c r="AD1010" s="7"/>
      <c r="AE1010" s="8"/>
      <c r="AF1010" s="8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</row>
    <row r="1011" spans="1:59" ht="10.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2"/>
      <c r="P1011" s="2"/>
      <c r="Q1011" s="1"/>
      <c r="R1011" s="1"/>
      <c r="S1011" s="3"/>
      <c r="T1011" s="1"/>
      <c r="U1011" s="1"/>
      <c r="V1011" s="4"/>
      <c r="W1011" s="5"/>
      <c r="X1011" s="1"/>
      <c r="Y1011" s="1"/>
      <c r="Z1011" s="1"/>
      <c r="AA1011" s="1"/>
      <c r="AB1011" s="6"/>
      <c r="AC1011" s="6"/>
      <c r="AD1011" s="7"/>
      <c r="AE1011" s="8"/>
      <c r="AF1011" s="8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</row>
    <row r="1012" spans="1:59" ht="10.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2"/>
      <c r="P1012" s="2"/>
      <c r="Q1012" s="1"/>
      <c r="R1012" s="1"/>
      <c r="S1012" s="3"/>
      <c r="T1012" s="1"/>
      <c r="U1012" s="1"/>
      <c r="V1012" s="4"/>
      <c r="W1012" s="5"/>
      <c r="X1012" s="1"/>
      <c r="Y1012" s="1"/>
      <c r="Z1012" s="1"/>
      <c r="AA1012" s="1"/>
      <c r="AB1012" s="6"/>
      <c r="AC1012" s="6"/>
      <c r="AD1012" s="7"/>
      <c r="AE1012" s="8"/>
      <c r="AF1012" s="8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</row>
    <row r="1013" spans="1:59" ht="10.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2"/>
      <c r="P1013" s="2"/>
      <c r="Q1013" s="1"/>
      <c r="R1013" s="1"/>
      <c r="S1013" s="3"/>
      <c r="T1013" s="1"/>
      <c r="U1013" s="1"/>
      <c r="V1013" s="4"/>
      <c r="W1013" s="5"/>
      <c r="X1013" s="1"/>
      <c r="Y1013" s="1"/>
      <c r="Z1013" s="1"/>
      <c r="AA1013" s="1"/>
      <c r="AB1013" s="6"/>
      <c r="AC1013" s="6"/>
      <c r="AD1013" s="7"/>
      <c r="AE1013" s="8"/>
      <c r="AF1013" s="8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</row>
    <row r="1014" spans="1:59" ht="10.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2"/>
      <c r="P1014" s="2"/>
      <c r="Q1014" s="1"/>
      <c r="R1014" s="1"/>
      <c r="S1014" s="3"/>
      <c r="T1014" s="1"/>
      <c r="U1014" s="1"/>
      <c r="V1014" s="4"/>
      <c r="W1014" s="5"/>
      <c r="X1014" s="1"/>
      <c r="Y1014" s="1"/>
      <c r="Z1014" s="1"/>
      <c r="AA1014" s="1"/>
      <c r="AB1014" s="6"/>
      <c r="AC1014" s="6"/>
      <c r="AD1014" s="7"/>
      <c r="AE1014" s="8"/>
      <c r="AF1014" s="8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</row>
    <row r="1015" spans="1:59" ht="10.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2"/>
      <c r="P1015" s="2"/>
      <c r="Q1015" s="1"/>
      <c r="R1015" s="1"/>
      <c r="S1015" s="3"/>
      <c r="T1015" s="1"/>
      <c r="U1015" s="1"/>
      <c r="V1015" s="4"/>
      <c r="W1015" s="5"/>
      <c r="X1015" s="1"/>
      <c r="Y1015" s="1"/>
      <c r="Z1015" s="1"/>
      <c r="AA1015" s="1"/>
      <c r="AB1015" s="6"/>
      <c r="AC1015" s="6"/>
      <c r="AD1015" s="7"/>
      <c r="AE1015" s="8"/>
      <c r="AF1015" s="8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</row>
    <row r="1016" spans="1:59" ht="10.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2"/>
      <c r="P1016" s="2"/>
      <c r="Q1016" s="1"/>
      <c r="R1016" s="1"/>
      <c r="S1016" s="3"/>
      <c r="T1016" s="1"/>
      <c r="U1016" s="1"/>
      <c r="V1016" s="4"/>
      <c r="W1016" s="5"/>
      <c r="X1016" s="1"/>
      <c r="Y1016" s="1"/>
      <c r="Z1016" s="1"/>
      <c r="AA1016" s="1"/>
      <c r="AB1016" s="6"/>
      <c r="AC1016" s="6"/>
      <c r="AD1016" s="7"/>
      <c r="AE1016" s="8"/>
      <c r="AF1016" s="8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</row>
    <row r="1017" spans="1:59" ht="10.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2"/>
      <c r="P1017" s="2"/>
      <c r="Q1017" s="1"/>
      <c r="R1017" s="1"/>
      <c r="S1017" s="3"/>
      <c r="T1017" s="1"/>
      <c r="U1017" s="1"/>
      <c r="V1017" s="4"/>
      <c r="W1017" s="5"/>
      <c r="X1017" s="1"/>
      <c r="Y1017" s="1"/>
      <c r="Z1017" s="1"/>
      <c r="AA1017" s="1"/>
      <c r="AB1017" s="6"/>
      <c r="AC1017" s="6"/>
      <c r="AD1017" s="7"/>
      <c r="AE1017" s="8"/>
      <c r="AF1017" s="8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</row>
    <row r="1018" spans="1:59" ht="10.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2"/>
      <c r="P1018" s="2"/>
      <c r="Q1018" s="1"/>
      <c r="R1018" s="1"/>
      <c r="S1018" s="3"/>
      <c r="T1018" s="1"/>
      <c r="U1018" s="1"/>
      <c r="V1018" s="4"/>
      <c r="W1018" s="5"/>
      <c r="X1018" s="1"/>
      <c r="Y1018" s="1"/>
      <c r="Z1018" s="1"/>
      <c r="AA1018" s="1"/>
      <c r="AB1018" s="6"/>
      <c r="AC1018" s="6"/>
      <c r="AD1018" s="7"/>
      <c r="AE1018" s="8"/>
      <c r="AF1018" s="8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</row>
    <row r="1019" spans="1:59" ht="10.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2"/>
      <c r="P1019" s="2"/>
      <c r="Q1019" s="1"/>
      <c r="R1019" s="1"/>
      <c r="S1019" s="3"/>
      <c r="T1019" s="1"/>
      <c r="U1019" s="1"/>
      <c r="V1019" s="4"/>
      <c r="W1019" s="5"/>
      <c r="X1019" s="1"/>
      <c r="Y1019" s="1"/>
      <c r="Z1019" s="1"/>
      <c r="AA1019" s="1"/>
      <c r="AB1019" s="6"/>
      <c r="AC1019" s="6"/>
      <c r="AD1019" s="7"/>
      <c r="AE1019" s="8"/>
      <c r="AF1019" s="8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</row>
    <row r="1020" spans="1:59" ht="10.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2"/>
      <c r="P1020" s="2"/>
      <c r="Q1020" s="1"/>
      <c r="R1020" s="1"/>
      <c r="S1020" s="3"/>
      <c r="T1020" s="1"/>
      <c r="U1020" s="1"/>
      <c r="V1020" s="4"/>
      <c r="W1020" s="5"/>
      <c r="X1020" s="1"/>
      <c r="Y1020" s="1"/>
      <c r="Z1020" s="1"/>
      <c r="AA1020" s="1"/>
      <c r="AB1020" s="6"/>
      <c r="AC1020" s="6"/>
      <c r="AD1020" s="7"/>
      <c r="AE1020" s="8"/>
      <c r="AF1020" s="8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</row>
    <row r="1021" spans="1:59" ht="10.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2"/>
      <c r="P1021" s="2"/>
      <c r="Q1021" s="1"/>
      <c r="R1021" s="1"/>
      <c r="S1021" s="3"/>
      <c r="T1021" s="1"/>
      <c r="U1021" s="1"/>
      <c r="V1021" s="4"/>
      <c r="W1021" s="5"/>
      <c r="X1021" s="1"/>
      <c r="Y1021" s="1"/>
      <c r="Z1021" s="1"/>
      <c r="AA1021" s="1"/>
      <c r="AB1021" s="6"/>
      <c r="AC1021" s="6"/>
      <c r="AD1021" s="7"/>
      <c r="AE1021" s="8"/>
      <c r="AF1021" s="8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</row>
    <row r="1022" spans="1:59" ht="10.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2"/>
      <c r="P1022" s="2"/>
      <c r="Q1022" s="1"/>
      <c r="R1022" s="1"/>
      <c r="S1022" s="3"/>
      <c r="T1022" s="1"/>
      <c r="U1022" s="1"/>
      <c r="V1022" s="4"/>
      <c r="W1022" s="5"/>
      <c r="X1022" s="1"/>
      <c r="Y1022" s="1"/>
      <c r="Z1022" s="1"/>
      <c r="AA1022" s="1"/>
      <c r="AB1022" s="6"/>
      <c r="AC1022" s="6"/>
      <c r="AD1022" s="7"/>
      <c r="AE1022" s="8"/>
      <c r="AF1022" s="8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</row>
    <row r="1023" spans="1:59" ht="10.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2"/>
      <c r="P1023" s="2"/>
      <c r="Q1023" s="1"/>
      <c r="R1023" s="1"/>
      <c r="S1023" s="3"/>
      <c r="T1023" s="1"/>
      <c r="U1023" s="1"/>
      <c r="V1023" s="4"/>
      <c r="W1023" s="5"/>
      <c r="X1023" s="1"/>
      <c r="Y1023" s="1"/>
      <c r="Z1023" s="1"/>
      <c r="AA1023" s="1"/>
      <c r="AB1023" s="6"/>
      <c r="AC1023" s="6"/>
      <c r="AD1023" s="7"/>
      <c r="AE1023" s="8"/>
      <c r="AF1023" s="8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</row>
    <row r="1024" spans="1:59" ht="10.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2"/>
      <c r="P1024" s="2"/>
      <c r="Q1024" s="1"/>
      <c r="R1024" s="1"/>
      <c r="S1024" s="3"/>
      <c r="T1024" s="1"/>
      <c r="U1024" s="1"/>
      <c r="V1024" s="4"/>
      <c r="W1024" s="5"/>
      <c r="X1024" s="1"/>
      <c r="Y1024" s="1"/>
      <c r="Z1024" s="1"/>
      <c r="AA1024" s="1"/>
      <c r="AB1024" s="6"/>
      <c r="AC1024" s="6"/>
      <c r="AD1024" s="7"/>
      <c r="AE1024" s="8"/>
      <c r="AF1024" s="8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</row>
    <row r="1025" spans="1:59" ht="10.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2"/>
      <c r="P1025" s="2"/>
      <c r="Q1025" s="1"/>
      <c r="R1025" s="1"/>
      <c r="S1025" s="3"/>
      <c r="T1025" s="1"/>
      <c r="U1025" s="1"/>
      <c r="V1025" s="4"/>
      <c r="W1025" s="5"/>
      <c r="X1025" s="1"/>
      <c r="Y1025" s="1"/>
      <c r="Z1025" s="1"/>
      <c r="AA1025" s="1"/>
      <c r="AB1025" s="6"/>
      <c r="AC1025" s="6"/>
      <c r="AD1025" s="7"/>
      <c r="AE1025" s="8"/>
      <c r="AF1025" s="8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</row>
    <row r="1026" spans="1:59" ht="10.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2"/>
      <c r="P1026" s="2"/>
      <c r="Q1026" s="1"/>
      <c r="R1026" s="1"/>
      <c r="S1026" s="3"/>
      <c r="T1026" s="1"/>
      <c r="U1026" s="1"/>
      <c r="V1026" s="4"/>
      <c r="W1026" s="5"/>
      <c r="X1026" s="1"/>
      <c r="Y1026" s="1"/>
      <c r="Z1026" s="1"/>
      <c r="AA1026" s="1"/>
      <c r="AB1026" s="6"/>
      <c r="AC1026" s="6"/>
      <c r="AD1026" s="7"/>
      <c r="AE1026" s="8"/>
      <c r="AF1026" s="8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</row>
    <row r="1027" spans="1:59" ht="10.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2"/>
      <c r="P1027" s="2"/>
      <c r="Q1027" s="1"/>
      <c r="R1027" s="1"/>
      <c r="S1027" s="3"/>
      <c r="T1027" s="1"/>
      <c r="U1027" s="1"/>
      <c r="V1027" s="4"/>
      <c r="W1027" s="5"/>
      <c r="X1027" s="1"/>
      <c r="Y1027" s="1"/>
      <c r="Z1027" s="1"/>
      <c r="AA1027" s="1"/>
      <c r="AB1027" s="6"/>
      <c r="AC1027" s="6"/>
      <c r="AD1027" s="7"/>
      <c r="AE1027" s="8"/>
      <c r="AF1027" s="8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</row>
    <row r="1028" spans="1:59" ht="10.5" customHeight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2"/>
      <c r="O1028" s="2"/>
      <c r="P1028" s="2"/>
      <c r="Q1028" s="1"/>
      <c r="R1028" s="1"/>
      <c r="S1028" s="3"/>
      <c r="T1028" s="1"/>
      <c r="U1028" s="1"/>
      <c r="V1028" s="4"/>
      <c r="W1028" s="5"/>
      <c r="X1028" s="1"/>
      <c r="Y1028" s="1"/>
      <c r="Z1028" s="1"/>
      <c r="AA1028" s="1"/>
      <c r="AB1028" s="6"/>
      <c r="AC1028" s="6"/>
      <c r="AD1028" s="7"/>
      <c r="AE1028" s="8"/>
      <c r="AF1028" s="8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</row>
    <row r="1029" spans="1:59" ht="10.5" customHeight="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2"/>
      <c r="O1029" s="2"/>
      <c r="P1029" s="2"/>
      <c r="Q1029" s="1"/>
      <c r="R1029" s="1"/>
      <c r="S1029" s="3"/>
      <c r="T1029" s="1"/>
      <c r="U1029" s="1"/>
      <c r="V1029" s="4"/>
      <c r="W1029" s="5"/>
      <c r="X1029" s="1"/>
      <c r="Y1029" s="1"/>
      <c r="Z1029" s="1"/>
      <c r="AA1029" s="1"/>
      <c r="AB1029" s="6"/>
      <c r="AC1029" s="6"/>
      <c r="AD1029" s="7"/>
      <c r="AE1029" s="8"/>
      <c r="AF1029" s="8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</row>
    <row r="1030" spans="1:59" ht="10.5" customHeight="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2"/>
      <c r="O1030" s="2"/>
      <c r="P1030" s="2"/>
      <c r="Q1030" s="1"/>
      <c r="R1030" s="1"/>
      <c r="S1030" s="3"/>
      <c r="T1030" s="1"/>
      <c r="U1030" s="1"/>
      <c r="V1030" s="4"/>
      <c r="W1030" s="5"/>
      <c r="X1030" s="1"/>
      <c r="Y1030" s="1"/>
      <c r="Z1030" s="1"/>
      <c r="AA1030" s="1"/>
      <c r="AB1030" s="6"/>
      <c r="AC1030" s="6"/>
      <c r="AD1030" s="7"/>
      <c r="AE1030" s="8"/>
      <c r="AF1030" s="8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</row>
    <row r="1031" spans="1:59" ht="10.5" customHeight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2"/>
      <c r="O1031" s="2"/>
      <c r="P1031" s="2"/>
      <c r="Q1031" s="1"/>
      <c r="R1031" s="1"/>
      <c r="S1031" s="3"/>
      <c r="T1031" s="1"/>
      <c r="U1031" s="1"/>
      <c r="V1031" s="4"/>
      <c r="W1031" s="5"/>
      <c r="X1031" s="1"/>
      <c r="Y1031" s="1"/>
      <c r="Z1031" s="1"/>
      <c r="AA1031" s="1"/>
      <c r="AB1031" s="6"/>
      <c r="AC1031" s="6"/>
      <c r="AD1031" s="7"/>
      <c r="AE1031" s="8"/>
      <c r="AF1031" s="8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</row>
    <row r="1032" spans="1:59" ht="10.5" customHeight="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2"/>
      <c r="O1032" s="2"/>
      <c r="P1032" s="2"/>
      <c r="Q1032" s="1"/>
      <c r="R1032" s="1"/>
      <c r="S1032" s="3"/>
      <c r="T1032" s="1"/>
      <c r="U1032" s="1"/>
      <c r="V1032" s="4"/>
      <c r="W1032" s="5"/>
      <c r="X1032" s="1"/>
      <c r="Y1032" s="1"/>
      <c r="Z1032" s="1"/>
      <c r="AA1032" s="1"/>
      <c r="AB1032" s="6"/>
      <c r="AC1032" s="6"/>
      <c r="AD1032" s="7"/>
      <c r="AE1032" s="8"/>
      <c r="AF1032" s="8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</row>
    <row r="1033" spans="1:59" ht="10.5" customHeight="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2"/>
      <c r="O1033" s="2"/>
      <c r="P1033" s="2"/>
      <c r="Q1033" s="1"/>
      <c r="R1033" s="1"/>
      <c r="S1033" s="3"/>
      <c r="T1033" s="1"/>
      <c r="U1033" s="1"/>
      <c r="V1033" s="4"/>
      <c r="W1033" s="5"/>
      <c r="X1033" s="1"/>
      <c r="Y1033" s="1"/>
      <c r="Z1033" s="1"/>
      <c r="AA1033" s="1"/>
      <c r="AB1033" s="6"/>
      <c r="AC1033" s="6"/>
      <c r="AD1033" s="7"/>
      <c r="AE1033" s="8"/>
      <c r="AF1033" s="8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</row>
    <row r="1034" spans="1:59" ht="10.5" customHeight="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2"/>
      <c r="O1034" s="2"/>
      <c r="P1034" s="2"/>
      <c r="Q1034" s="1"/>
      <c r="R1034" s="1"/>
      <c r="S1034" s="3"/>
      <c r="T1034" s="1"/>
      <c r="U1034" s="1"/>
      <c r="V1034" s="4"/>
      <c r="W1034" s="5"/>
      <c r="X1034" s="1"/>
      <c r="Y1034" s="1"/>
      <c r="Z1034" s="1"/>
      <c r="AA1034" s="1"/>
      <c r="AB1034" s="6"/>
      <c r="AC1034" s="6"/>
      <c r="AD1034" s="7"/>
      <c r="AE1034" s="8"/>
      <c r="AF1034" s="8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</row>
    <row r="1035" spans="1:59" ht="10.5" customHeight="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2"/>
      <c r="O1035" s="2"/>
      <c r="P1035" s="2"/>
      <c r="Q1035" s="1"/>
      <c r="R1035" s="1"/>
      <c r="S1035" s="3"/>
      <c r="T1035" s="1"/>
      <c r="U1035" s="1"/>
      <c r="V1035" s="4"/>
      <c r="W1035" s="5"/>
      <c r="X1035" s="1"/>
      <c r="Y1035" s="1"/>
      <c r="Z1035" s="1"/>
      <c r="AA1035" s="1"/>
      <c r="AB1035" s="6"/>
      <c r="AC1035" s="6"/>
      <c r="AD1035" s="7"/>
      <c r="AE1035" s="8"/>
      <c r="AF1035" s="8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</row>
    <row r="1036" spans="1:59" ht="10.5" customHeight="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2"/>
      <c r="O1036" s="2"/>
      <c r="P1036" s="2"/>
      <c r="Q1036" s="1"/>
      <c r="R1036" s="1"/>
      <c r="S1036" s="3"/>
      <c r="T1036" s="1"/>
      <c r="U1036" s="1"/>
      <c r="V1036" s="4"/>
      <c r="W1036" s="5"/>
      <c r="X1036" s="1"/>
      <c r="Y1036" s="1"/>
      <c r="Z1036" s="1"/>
      <c r="AA1036" s="1"/>
      <c r="AB1036" s="6"/>
      <c r="AC1036" s="6"/>
      <c r="AD1036" s="7"/>
      <c r="AE1036" s="8"/>
      <c r="AF1036" s="8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</row>
    <row r="1037" spans="1:59" ht="10.5" customHeight="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2"/>
      <c r="O1037" s="2"/>
      <c r="P1037" s="2"/>
      <c r="Q1037" s="1"/>
      <c r="R1037" s="1"/>
      <c r="S1037" s="3"/>
      <c r="T1037" s="1"/>
      <c r="U1037" s="1"/>
      <c r="V1037" s="4"/>
      <c r="W1037" s="5"/>
      <c r="X1037" s="1"/>
      <c r="Y1037" s="1"/>
      <c r="Z1037" s="1"/>
      <c r="AA1037" s="1"/>
      <c r="AB1037" s="6"/>
      <c r="AC1037" s="6"/>
      <c r="AD1037" s="7"/>
      <c r="AE1037" s="8"/>
      <c r="AF1037" s="8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</row>
    <row r="1038" spans="1:59" ht="10.5" customHeight="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2"/>
      <c r="O1038" s="2"/>
      <c r="P1038" s="2"/>
      <c r="Q1038" s="1"/>
      <c r="R1038" s="1"/>
      <c r="S1038" s="3"/>
      <c r="T1038" s="1"/>
      <c r="U1038" s="1"/>
      <c r="V1038" s="4"/>
      <c r="W1038" s="5"/>
      <c r="X1038" s="1"/>
      <c r="Y1038" s="1"/>
      <c r="Z1038" s="1"/>
      <c r="AA1038" s="1"/>
      <c r="AB1038" s="6"/>
      <c r="AC1038" s="6"/>
      <c r="AD1038" s="7"/>
      <c r="AE1038" s="8"/>
      <c r="AF1038" s="8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</row>
    <row r="1039" spans="1:59" ht="10.5" customHeight="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2"/>
      <c r="O1039" s="2"/>
      <c r="P1039" s="2"/>
      <c r="Q1039" s="1"/>
      <c r="R1039" s="1"/>
      <c r="S1039" s="3"/>
      <c r="T1039" s="1"/>
      <c r="U1039" s="1"/>
      <c r="V1039" s="4"/>
      <c r="W1039" s="5"/>
      <c r="X1039" s="1"/>
      <c r="Y1039" s="1"/>
      <c r="Z1039" s="1"/>
      <c r="AA1039" s="1"/>
      <c r="AB1039" s="6"/>
      <c r="AC1039" s="6"/>
      <c r="AD1039" s="7"/>
      <c r="AE1039" s="8"/>
      <c r="AF1039" s="8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</row>
    <row r="1040" spans="1:59" ht="10.5" customHeight="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2"/>
      <c r="O1040" s="2"/>
      <c r="P1040" s="2"/>
      <c r="Q1040" s="1"/>
      <c r="R1040" s="1"/>
      <c r="S1040" s="3"/>
      <c r="T1040" s="1"/>
      <c r="U1040" s="1"/>
      <c r="V1040" s="4"/>
      <c r="W1040" s="5"/>
      <c r="X1040" s="1"/>
      <c r="Y1040" s="1"/>
      <c r="Z1040" s="1"/>
      <c r="AA1040" s="1"/>
      <c r="AB1040" s="6"/>
      <c r="AC1040" s="6"/>
      <c r="AD1040" s="7"/>
      <c r="AE1040" s="8"/>
      <c r="AF1040" s="8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</row>
    <row r="1041" spans="1:59" ht="10.5" customHeight="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2"/>
      <c r="O1041" s="2"/>
      <c r="P1041" s="2"/>
      <c r="Q1041" s="1"/>
      <c r="R1041" s="1"/>
      <c r="S1041" s="3"/>
      <c r="T1041" s="1"/>
      <c r="U1041" s="1"/>
      <c r="V1041" s="4"/>
      <c r="W1041" s="5"/>
      <c r="X1041" s="1"/>
      <c r="Y1041" s="1"/>
      <c r="Z1041" s="1"/>
      <c r="AA1041" s="1"/>
      <c r="AB1041" s="6"/>
      <c r="AC1041" s="6"/>
      <c r="AD1041" s="7"/>
      <c r="AE1041" s="8"/>
      <c r="AF1041" s="8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</row>
    <row r="1042" spans="1:59" ht="10.5" customHeight="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2"/>
      <c r="O1042" s="2"/>
      <c r="P1042" s="2"/>
      <c r="Q1042" s="1"/>
      <c r="R1042" s="1"/>
      <c r="S1042" s="3"/>
      <c r="T1042" s="1"/>
      <c r="U1042" s="1"/>
      <c r="V1042" s="4"/>
      <c r="W1042" s="5"/>
      <c r="X1042" s="1"/>
      <c r="Y1042" s="1"/>
      <c r="Z1042" s="1"/>
      <c r="AA1042" s="1"/>
      <c r="AB1042" s="6"/>
      <c r="AC1042" s="6"/>
      <c r="AD1042" s="7"/>
      <c r="AE1042" s="8"/>
      <c r="AF1042" s="8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</row>
    <row r="1043" spans="1:59" ht="10.5" customHeight="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2"/>
      <c r="O1043" s="2"/>
      <c r="P1043" s="2"/>
      <c r="Q1043" s="1"/>
      <c r="R1043" s="1"/>
      <c r="S1043" s="3"/>
      <c r="T1043" s="1"/>
      <c r="U1043" s="1"/>
      <c r="V1043" s="4"/>
      <c r="W1043" s="5"/>
      <c r="X1043" s="1"/>
      <c r="Y1043" s="1"/>
      <c r="Z1043" s="1"/>
      <c r="AA1043" s="1"/>
      <c r="AB1043" s="6"/>
      <c r="AC1043" s="6"/>
      <c r="AD1043" s="7"/>
      <c r="AE1043" s="8"/>
      <c r="AF1043" s="8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</row>
    <row r="1044" spans="1:59" ht="10.5" customHeight="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2"/>
      <c r="O1044" s="2"/>
      <c r="P1044" s="2"/>
      <c r="Q1044" s="1"/>
      <c r="R1044" s="1"/>
      <c r="S1044" s="3"/>
      <c r="T1044" s="1"/>
      <c r="U1044" s="1"/>
      <c r="V1044" s="4"/>
      <c r="W1044" s="5"/>
      <c r="X1044" s="1"/>
      <c r="Y1044" s="1"/>
      <c r="Z1044" s="1"/>
      <c r="AA1044" s="1"/>
      <c r="AB1044" s="6"/>
      <c r="AC1044" s="6"/>
      <c r="AD1044" s="7"/>
      <c r="AE1044" s="8"/>
      <c r="AF1044" s="8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</row>
    <row r="1045" spans="1:59" ht="10.5" customHeight="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2"/>
      <c r="O1045" s="2"/>
      <c r="P1045" s="2"/>
      <c r="Q1045" s="1"/>
      <c r="R1045" s="1"/>
      <c r="S1045" s="3"/>
      <c r="T1045" s="1"/>
      <c r="U1045" s="1"/>
      <c r="V1045" s="4"/>
      <c r="W1045" s="5"/>
      <c r="X1045" s="1"/>
      <c r="Y1045" s="1"/>
      <c r="Z1045" s="1"/>
      <c r="AA1045" s="1"/>
      <c r="AB1045" s="6"/>
      <c r="AC1045" s="6"/>
      <c r="AD1045" s="7"/>
      <c r="AE1045" s="8"/>
      <c r="AF1045" s="8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</row>
    <row r="1046" spans="1:59" ht="10.5" customHeight="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2"/>
      <c r="O1046" s="2"/>
      <c r="P1046" s="2"/>
      <c r="Q1046" s="1"/>
      <c r="R1046" s="1"/>
      <c r="S1046" s="3"/>
      <c r="T1046" s="1"/>
      <c r="U1046" s="1"/>
      <c r="V1046" s="4"/>
      <c r="W1046" s="5"/>
      <c r="X1046" s="1"/>
      <c r="Y1046" s="1"/>
      <c r="Z1046" s="1"/>
      <c r="AA1046" s="1"/>
      <c r="AB1046" s="6"/>
      <c r="AC1046" s="6"/>
      <c r="AD1046" s="7"/>
      <c r="AE1046" s="8"/>
      <c r="AF1046" s="8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</row>
    <row r="1047" spans="1:59" ht="10.5" customHeight="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2"/>
      <c r="O1047" s="2"/>
      <c r="P1047" s="2"/>
      <c r="Q1047" s="1"/>
      <c r="R1047" s="1"/>
      <c r="S1047" s="3"/>
      <c r="T1047" s="1"/>
      <c r="U1047" s="1"/>
      <c r="V1047" s="4"/>
      <c r="W1047" s="5"/>
      <c r="X1047" s="1"/>
      <c r="Y1047" s="1"/>
      <c r="Z1047" s="1"/>
      <c r="AA1047" s="1"/>
      <c r="AB1047" s="6"/>
      <c r="AC1047" s="6"/>
      <c r="AD1047" s="7"/>
      <c r="AE1047" s="8"/>
      <c r="AF1047" s="8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</row>
    <row r="1048" spans="1:59" ht="10.5" customHeight="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2"/>
      <c r="O1048" s="2"/>
      <c r="P1048" s="2"/>
      <c r="Q1048" s="1"/>
      <c r="R1048" s="1"/>
      <c r="S1048" s="3"/>
      <c r="T1048" s="1"/>
      <c r="U1048" s="1"/>
      <c r="V1048" s="4"/>
      <c r="W1048" s="5"/>
      <c r="X1048" s="1"/>
      <c r="Y1048" s="1"/>
      <c r="Z1048" s="1"/>
      <c r="AA1048" s="1"/>
      <c r="AB1048" s="6"/>
      <c r="AC1048" s="6"/>
      <c r="AD1048" s="7"/>
      <c r="AE1048" s="8"/>
      <c r="AF1048" s="8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</row>
    <row r="1049" spans="1:59" ht="10.5" customHeight="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2"/>
      <c r="O1049" s="2"/>
      <c r="P1049" s="2"/>
      <c r="Q1049" s="1"/>
      <c r="R1049" s="1"/>
      <c r="S1049" s="3"/>
      <c r="T1049" s="1"/>
      <c r="U1049" s="1"/>
      <c r="V1049" s="4"/>
      <c r="W1049" s="5"/>
      <c r="X1049" s="1"/>
      <c r="Y1049" s="1"/>
      <c r="Z1049" s="1"/>
      <c r="AA1049" s="1"/>
      <c r="AB1049" s="6"/>
      <c r="AC1049" s="6"/>
      <c r="AD1049" s="7"/>
      <c r="AE1049" s="8"/>
      <c r="AF1049" s="8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</row>
    <row r="1050" spans="1:59" ht="10.5" customHeight="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2"/>
      <c r="O1050" s="2"/>
      <c r="P1050" s="2"/>
      <c r="Q1050" s="1"/>
      <c r="R1050" s="1"/>
      <c r="S1050" s="3"/>
      <c r="T1050" s="1"/>
      <c r="U1050" s="1"/>
      <c r="V1050" s="4"/>
      <c r="W1050" s="5"/>
      <c r="X1050" s="1"/>
      <c r="Y1050" s="1"/>
      <c r="Z1050" s="1"/>
      <c r="AA1050" s="1"/>
      <c r="AB1050" s="6"/>
      <c r="AC1050" s="6"/>
      <c r="AD1050" s="7"/>
      <c r="AE1050" s="8"/>
      <c r="AF1050" s="8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</row>
    <row r="1051" spans="1:59" ht="10.5" customHeight="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2"/>
      <c r="O1051" s="2"/>
      <c r="P1051" s="2"/>
      <c r="Q1051" s="1"/>
      <c r="R1051" s="1"/>
      <c r="S1051" s="3"/>
      <c r="T1051" s="1"/>
      <c r="U1051" s="1"/>
      <c r="V1051" s="4"/>
      <c r="W1051" s="5"/>
      <c r="X1051" s="1"/>
      <c r="Y1051" s="1"/>
      <c r="Z1051" s="1"/>
      <c r="AA1051" s="1"/>
      <c r="AB1051" s="6"/>
      <c r="AC1051" s="6"/>
      <c r="AD1051" s="7"/>
      <c r="AE1051" s="8"/>
      <c r="AF1051" s="8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</row>
    <row r="1052" spans="1:59" ht="10.5" customHeight="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2"/>
      <c r="O1052" s="2"/>
      <c r="P1052" s="2"/>
      <c r="Q1052" s="1"/>
      <c r="R1052" s="1"/>
      <c r="S1052" s="3"/>
      <c r="T1052" s="1"/>
      <c r="U1052" s="1"/>
      <c r="V1052" s="4"/>
      <c r="W1052" s="5"/>
      <c r="X1052" s="1"/>
      <c r="Y1052" s="1"/>
      <c r="Z1052" s="1"/>
      <c r="AA1052" s="1"/>
      <c r="AB1052" s="6"/>
      <c r="AC1052" s="6"/>
      <c r="AD1052" s="7"/>
      <c r="AE1052" s="8"/>
      <c r="AF1052" s="8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</row>
    <row r="1053" spans="1:59" ht="10.5" customHeight="1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2"/>
      <c r="O1053" s="2"/>
      <c r="P1053" s="2"/>
      <c r="Q1053" s="1"/>
      <c r="R1053" s="1"/>
      <c r="S1053" s="3"/>
      <c r="T1053" s="1"/>
      <c r="U1053" s="1"/>
      <c r="V1053" s="4"/>
      <c r="W1053" s="5"/>
      <c r="X1053" s="1"/>
      <c r="Y1053" s="1"/>
      <c r="Z1053" s="1"/>
      <c r="AA1053" s="1"/>
      <c r="AB1053" s="6"/>
      <c r="AC1053" s="6"/>
      <c r="AD1053" s="7"/>
      <c r="AE1053" s="8"/>
      <c r="AF1053" s="8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</row>
    <row r="1054" spans="1:59" ht="10.5" customHeight="1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2"/>
      <c r="O1054" s="2"/>
      <c r="P1054" s="2"/>
      <c r="Q1054" s="1"/>
      <c r="R1054" s="1"/>
      <c r="S1054" s="3"/>
      <c r="T1054" s="1"/>
      <c r="U1054" s="1"/>
      <c r="V1054" s="4"/>
      <c r="W1054" s="5"/>
      <c r="X1054" s="1"/>
      <c r="Y1054" s="1"/>
      <c r="Z1054" s="1"/>
      <c r="AA1054" s="1"/>
      <c r="AB1054" s="6"/>
      <c r="AC1054" s="6"/>
      <c r="AD1054" s="7"/>
      <c r="AE1054" s="8"/>
      <c r="AF1054" s="8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</row>
    <row r="1055" spans="1:59" ht="10.5" customHeight="1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2"/>
      <c r="O1055" s="2"/>
      <c r="P1055" s="2"/>
      <c r="Q1055" s="1"/>
      <c r="R1055" s="1"/>
      <c r="S1055" s="3"/>
      <c r="T1055" s="1"/>
      <c r="U1055" s="1"/>
      <c r="V1055" s="4"/>
      <c r="W1055" s="5"/>
      <c r="X1055" s="1"/>
      <c r="Y1055" s="1"/>
      <c r="Z1055" s="1"/>
      <c r="AA1055" s="1"/>
      <c r="AB1055" s="6"/>
      <c r="AC1055" s="6"/>
      <c r="AD1055" s="7"/>
      <c r="AE1055" s="8"/>
      <c r="AF1055" s="8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</row>
    <row r="1056" spans="1:59" ht="10.5" customHeight="1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2"/>
      <c r="O1056" s="2"/>
      <c r="P1056" s="2"/>
      <c r="Q1056" s="1"/>
      <c r="R1056" s="1"/>
      <c r="S1056" s="3"/>
      <c r="T1056" s="1"/>
      <c r="U1056" s="1"/>
      <c r="V1056" s="4"/>
      <c r="W1056" s="5"/>
      <c r="X1056" s="1"/>
      <c r="Y1056" s="1"/>
      <c r="Z1056" s="1"/>
      <c r="AA1056" s="1"/>
      <c r="AB1056" s="6"/>
      <c r="AC1056" s="6"/>
      <c r="AD1056" s="7"/>
      <c r="AE1056" s="8"/>
      <c r="AF1056" s="8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</row>
    <row r="1057" spans="1:59" ht="10.5" customHeight="1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2"/>
      <c r="O1057" s="2"/>
      <c r="P1057" s="2"/>
      <c r="Q1057" s="1"/>
      <c r="R1057" s="1"/>
      <c r="S1057" s="3"/>
      <c r="T1057" s="1"/>
      <c r="U1057" s="1"/>
      <c r="V1057" s="4"/>
      <c r="W1057" s="5"/>
      <c r="X1057" s="1"/>
      <c r="Y1057" s="1"/>
      <c r="Z1057" s="1"/>
      <c r="AA1057" s="1"/>
      <c r="AB1057" s="6"/>
      <c r="AC1057" s="6"/>
      <c r="AD1057" s="7"/>
      <c r="AE1057" s="8"/>
      <c r="AF1057" s="8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</row>
    <row r="1058" spans="1:59" ht="10.5" customHeight="1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2"/>
      <c r="O1058" s="2"/>
      <c r="P1058" s="2"/>
      <c r="Q1058" s="1"/>
      <c r="R1058" s="1"/>
      <c r="S1058" s="3"/>
      <c r="T1058" s="1"/>
      <c r="U1058" s="1"/>
      <c r="V1058" s="4"/>
      <c r="W1058" s="5"/>
      <c r="X1058" s="1"/>
      <c r="Y1058" s="1"/>
      <c r="Z1058" s="1"/>
      <c r="AA1058" s="1"/>
      <c r="AB1058" s="6"/>
      <c r="AC1058" s="6"/>
      <c r="AD1058" s="7"/>
      <c r="AE1058" s="8"/>
      <c r="AF1058" s="8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</row>
    <row r="1059" spans="1:59" ht="10.5" customHeight="1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2"/>
      <c r="O1059" s="2"/>
      <c r="P1059" s="2"/>
      <c r="Q1059" s="1"/>
      <c r="R1059" s="1"/>
      <c r="S1059" s="3"/>
      <c r="T1059" s="1"/>
      <c r="U1059" s="1"/>
      <c r="V1059" s="4"/>
      <c r="W1059" s="5"/>
      <c r="X1059" s="1"/>
      <c r="Y1059" s="1"/>
      <c r="Z1059" s="1"/>
      <c r="AA1059" s="1"/>
      <c r="AB1059" s="6"/>
      <c r="AC1059" s="6"/>
      <c r="AD1059" s="7"/>
      <c r="AE1059" s="8"/>
      <c r="AF1059" s="8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</row>
    <row r="1060" spans="1:59" ht="10.5" customHeight="1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2"/>
      <c r="O1060" s="2"/>
      <c r="P1060" s="2"/>
      <c r="Q1060" s="1"/>
      <c r="R1060" s="1"/>
      <c r="S1060" s="3"/>
      <c r="T1060" s="1"/>
      <c r="U1060" s="1"/>
      <c r="V1060" s="4"/>
      <c r="W1060" s="5"/>
      <c r="X1060" s="1"/>
      <c r="Y1060" s="1"/>
      <c r="Z1060" s="1"/>
      <c r="AA1060" s="1"/>
      <c r="AB1060" s="6"/>
      <c r="AC1060" s="6"/>
      <c r="AD1060" s="7"/>
      <c r="AE1060" s="8"/>
      <c r="AF1060" s="8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</row>
    <row r="1061" spans="1:59" ht="10.5" customHeight="1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2"/>
      <c r="O1061" s="2"/>
      <c r="P1061" s="2"/>
      <c r="Q1061" s="1"/>
      <c r="R1061" s="1"/>
      <c r="S1061" s="3"/>
      <c r="T1061" s="1"/>
      <c r="U1061" s="1"/>
      <c r="V1061" s="4"/>
      <c r="W1061" s="5"/>
      <c r="X1061" s="1"/>
      <c r="Y1061" s="1"/>
      <c r="Z1061" s="1"/>
      <c r="AA1061" s="1"/>
      <c r="AB1061" s="6"/>
      <c r="AC1061" s="6"/>
      <c r="AD1061" s="7"/>
      <c r="AE1061" s="8"/>
      <c r="AF1061" s="8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</row>
    <row r="1062" spans="1:59" ht="10.5" customHeight="1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2"/>
      <c r="O1062" s="2"/>
      <c r="P1062" s="2"/>
      <c r="Q1062" s="1"/>
      <c r="R1062" s="1"/>
      <c r="S1062" s="3"/>
      <c r="T1062" s="1"/>
      <c r="U1062" s="1"/>
      <c r="V1062" s="4"/>
      <c r="W1062" s="5"/>
      <c r="X1062" s="1"/>
      <c r="Y1062" s="1"/>
      <c r="Z1062" s="1"/>
      <c r="AA1062" s="1"/>
      <c r="AB1062" s="6"/>
      <c r="AC1062" s="6"/>
      <c r="AD1062" s="7"/>
      <c r="AE1062" s="8"/>
      <c r="AF1062" s="8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</row>
    <row r="1063" spans="1:59" ht="10.5" customHeight="1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2"/>
      <c r="O1063" s="2"/>
      <c r="P1063" s="2"/>
      <c r="Q1063" s="1"/>
      <c r="R1063" s="1"/>
      <c r="S1063" s="3"/>
      <c r="T1063" s="1"/>
      <c r="U1063" s="1"/>
      <c r="V1063" s="4"/>
      <c r="W1063" s="5"/>
      <c r="X1063" s="1"/>
      <c r="Y1063" s="1"/>
      <c r="Z1063" s="1"/>
      <c r="AA1063" s="1"/>
      <c r="AB1063" s="6"/>
      <c r="AC1063" s="6"/>
      <c r="AD1063" s="7"/>
      <c r="AE1063" s="8"/>
      <c r="AF1063" s="8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</row>
    <row r="1064" spans="1:59" ht="10.5" customHeight="1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2"/>
      <c r="O1064" s="2"/>
      <c r="P1064" s="2"/>
      <c r="Q1064" s="1"/>
      <c r="R1064" s="1"/>
      <c r="S1064" s="3"/>
      <c r="T1064" s="1"/>
      <c r="U1064" s="1"/>
      <c r="V1064" s="4"/>
      <c r="W1064" s="5"/>
      <c r="X1064" s="1"/>
      <c r="Y1064" s="1"/>
      <c r="Z1064" s="1"/>
      <c r="AA1064" s="1"/>
      <c r="AB1064" s="6"/>
      <c r="AC1064" s="6"/>
      <c r="AD1064" s="7"/>
      <c r="AE1064" s="8"/>
      <c r="AF1064" s="8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</row>
    <row r="1065" spans="1:59" ht="10.5" customHeight="1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2"/>
      <c r="O1065" s="2"/>
      <c r="P1065" s="2"/>
      <c r="Q1065" s="1"/>
      <c r="R1065" s="1"/>
      <c r="S1065" s="3"/>
      <c r="T1065" s="1"/>
      <c r="U1065" s="1"/>
      <c r="V1065" s="4"/>
      <c r="W1065" s="5"/>
      <c r="X1065" s="1"/>
      <c r="Y1065" s="1"/>
      <c r="Z1065" s="1"/>
      <c r="AA1065" s="1"/>
      <c r="AB1065" s="6"/>
      <c r="AC1065" s="6"/>
      <c r="AD1065" s="7"/>
      <c r="AE1065" s="8"/>
      <c r="AF1065" s="8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</row>
    <row r="1066" spans="1:59" ht="10.5" customHeight="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2"/>
      <c r="O1066" s="2"/>
      <c r="P1066" s="2"/>
      <c r="Q1066" s="1"/>
      <c r="R1066" s="1"/>
      <c r="S1066" s="3"/>
      <c r="T1066" s="1"/>
      <c r="U1066" s="1"/>
      <c r="V1066" s="4"/>
      <c r="W1066" s="5"/>
      <c r="X1066" s="1"/>
      <c r="Y1066" s="1"/>
      <c r="Z1066" s="1"/>
      <c r="AA1066" s="1"/>
      <c r="AB1066" s="6"/>
      <c r="AC1066" s="6"/>
      <c r="AD1066" s="7"/>
      <c r="AE1066" s="8"/>
      <c r="AF1066" s="8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</row>
    <row r="1067" spans="1:59" ht="10.5" customHeight="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2"/>
      <c r="O1067" s="2"/>
      <c r="P1067" s="2"/>
      <c r="Q1067" s="1"/>
      <c r="R1067" s="1"/>
      <c r="S1067" s="3"/>
      <c r="T1067" s="1"/>
      <c r="U1067" s="1"/>
      <c r="V1067" s="4"/>
      <c r="W1067" s="5"/>
      <c r="X1067" s="1"/>
      <c r="Y1067" s="1"/>
      <c r="Z1067" s="1"/>
      <c r="AA1067" s="1"/>
      <c r="AB1067" s="6"/>
      <c r="AC1067" s="6"/>
      <c r="AD1067" s="7"/>
      <c r="AE1067" s="8"/>
      <c r="AF1067" s="8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</row>
    <row r="1068" spans="1:59" ht="10.5" customHeight="1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2"/>
      <c r="O1068" s="2"/>
      <c r="P1068" s="2"/>
      <c r="Q1068" s="1"/>
      <c r="R1068" s="1"/>
      <c r="S1068" s="3"/>
      <c r="T1068" s="1"/>
      <c r="U1068" s="1"/>
      <c r="V1068" s="4"/>
      <c r="W1068" s="5"/>
      <c r="X1068" s="1"/>
      <c r="Y1068" s="1"/>
      <c r="Z1068" s="1"/>
      <c r="AA1068" s="1"/>
      <c r="AB1068" s="6"/>
      <c r="AC1068" s="6"/>
      <c r="AD1068" s="7"/>
      <c r="AE1068" s="8"/>
      <c r="AF1068" s="8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</row>
    <row r="1069" spans="1:59" ht="10.5" customHeight="1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2"/>
      <c r="O1069" s="2"/>
      <c r="P1069" s="2"/>
      <c r="Q1069" s="1"/>
      <c r="R1069" s="1"/>
      <c r="S1069" s="3"/>
      <c r="T1069" s="1"/>
      <c r="U1069" s="1"/>
      <c r="V1069" s="4"/>
      <c r="W1069" s="5"/>
      <c r="X1069" s="1"/>
      <c r="Y1069" s="1"/>
      <c r="Z1069" s="1"/>
      <c r="AA1069" s="1"/>
      <c r="AB1069" s="6"/>
      <c r="AC1069" s="6"/>
      <c r="AD1069" s="7"/>
      <c r="AE1069" s="8"/>
      <c r="AF1069" s="8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</row>
    <row r="1070" spans="1:59" ht="10.5" customHeight="1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2"/>
      <c r="O1070" s="2"/>
      <c r="P1070" s="2"/>
      <c r="Q1070" s="1"/>
      <c r="R1070" s="1"/>
      <c r="S1070" s="3"/>
      <c r="T1070" s="1"/>
      <c r="U1070" s="1"/>
      <c r="V1070" s="4"/>
      <c r="W1070" s="5"/>
      <c r="X1070" s="1"/>
      <c r="Y1070" s="1"/>
      <c r="Z1070" s="1"/>
      <c r="AA1070" s="1"/>
      <c r="AB1070" s="6"/>
      <c r="AC1070" s="6"/>
      <c r="AD1070" s="7"/>
      <c r="AE1070" s="8"/>
      <c r="AF1070" s="8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</row>
    <row r="1071" spans="1:59" ht="10.5" customHeight="1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2"/>
      <c r="O1071" s="2"/>
      <c r="P1071" s="2"/>
      <c r="Q1071" s="1"/>
      <c r="R1071" s="1"/>
      <c r="S1071" s="3"/>
      <c r="T1071" s="1"/>
      <c r="U1071" s="1"/>
      <c r="V1071" s="4"/>
      <c r="W1071" s="5"/>
      <c r="X1071" s="1"/>
      <c r="Y1071" s="1"/>
      <c r="Z1071" s="1"/>
      <c r="AA1071" s="1"/>
      <c r="AB1071" s="6"/>
      <c r="AC1071" s="6"/>
      <c r="AD1071" s="7"/>
      <c r="AE1071" s="8"/>
      <c r="AF1071" s="8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</row>
    <row r="1072" spans="1:59" ht="10.5" customHeight="1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2"/>
      <c r="O1072" s="2"/>
      <c r="P1072" s="2"/>
      <c r="Q1072" s="1"/>
      <c r="R1072" s="1"/>
      <c r="S1072" s="3"/>
      <c r="T1072" s="1"/>
      <c r="U1072" s="1"/>
      <c r="V1072" s="4"/>
      <c r="W1072" s="5"/>
      <c r="X1072" s="1"/>
      <c r="Y1072" s="1"/>
      <c r="Z1072" s="1"/>
      <c r="AA1072" s="1"/>
      <c r="AB1072" s="6"/>
      <c r="AC1072" s="6"/>
      <c r="AD1072" s="7"/>
      <c r="AE1072" s="8"/>
      <c r="AF1072" s="8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</row>
    <row r="1073" spans="1:59" ht="10.5" customHeight="1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2"/>
      <c r="O1073" s="2"/>
      <c r="P1073" s="2"/>
      <c r="Q1073" s="1"/>
      <c r="R1073" s="1"/>
      <c r="S1073" s="3"/>
      <c r="T1073" s="1"/>
      <c r="U1073" s="1"/>
      <c r="V1073" s="4"/>
      <c r="W1073" s="5"/>
      <c r="X1073" s="1"/>
      <c r="Y1073" s="1"/>
      <c r="Z1073" s="1"/>
      <c r="AA1073" s="1"/>
      <c r="AB1073" s="6"/>
      <c r="AC1073" s="6"/>
      <c r="AD1073" s="7"/>
      <c r="AE1073" s="8"/>
      <c r="AF1073" s="8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</row>
    <row r="1074" spans="1:59" ht="10.5" customHeight="1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2"/>
      <c r="O1074" s="2"/>
      <c r="P1074" s="2"/>
      <c r="Q1074" s="1"/>
      <c r="R1074" s="1"/>
      <c r="S1074" s="3"/>
      <c r="T1074" s="1"/>
      <c r="U1074" s="1"/>
      <c r="V1074" s="4"/>
      <c r="W1074" s="5"/>
      <c r="X1074" s="1"/>
      <c r="Y1074" s="1"/>
      <c r="Z1074" s="1"/>
      <c r="AA1074" s="1"/>
      <c r="AB1074" s="6"/>
      <c r="AC1074" s="6"/>
      <c r="AD1074" s="7"/>
      <c r="AE1074" s="8"/>
      <c r="AF1074" s="8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</row>
    <row r="1075" spans="1:59" ht="10.5" customHeight="1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2"/>
      <c r="O1075" s="2"/>
      <c r="P1075" s="2"/>
      <c r="Q1075" s="1"/>
      <c r="R1075" s="1"/>
      <c r="S1075" s="3"/>
      <c r="T1075" s="1"/>
      <c r="U1075" s="1"/>
      <c r="V1075" s="4"/>
      <c r="W1075" s="5"/>
      <c r="X1075" s="1"/>
      <c r="Y1075" s="1"/>
      <c r="Z1075" s="1"/>
      <c r="AA1075" s="1"/>
      <c r="AB1075" s="6"/>
      <c r="AC1075" s="6"/>
      <c r="AD1075" s="7"/>
      <c r="AE1075" s="8"/>
      <c r="AF1075" s="8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</row>
    <row r="1076" spans="1:59" ht="10.5" customHeight="1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2"/>
      <c r="O1076" s="2"/>
      <c r="P1076" s="2"/>
      <c r="Q1076" s="1"/>
      <c r="R1076" s="1"/>
      <c r="S1076" s="3"/>
      <c r="T1076" s="1"/>
      <c r="U1076" s="1"/>
      <c r="V1076" s="4"/>
      <c r="W1076" s="5"/>
      <c r="X1076" s="1"/>
      <c r="Y1076" s="1"/>
      <c r="Z1076" s="1"/>
      <c r="AA1076" s="1"/>
      <c r="AB1076" s="6"/>
      <c r="AC1076" s="6"/>
      <c r="AD1076" s="7"/>
      <c r="AE1076" s="8"/>
      <c r="AF1076" s="8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</row>
    <row r="1077" spans="1:59" ht="10.5" customHeight="1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2"/>
      <c r="O1077" s="2"/>
      <c r="P1077" s="2"/>
      <c r="Q1077" s="1"/>
      <c r="R1077" s="1"/>
      <c r="S1077" s="3"/>
      <c r="T1077" s="1"/>
      <c r="U1077" s="1"/>
      <c r="V1077" s="4"/>
      <c r="W1077" s="5"/>
      <c r="X1077" s="1"/>
      <c r="Y1077" s="1"/>
      <c r="Z1077" s="1"/>
      <c r="AA1077" s="1"/>
      <c r="AB1077" s="6"/>
      <c r="AC1077" s="6"/>
      <c r="AD1077" s="7"/>
      <c r="AE1077" s="8"/>
      <c r="AF1077" s="8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</row>
    <row r="1078" spans="1:59" ht="10.5" customHeight="1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2"/>
      <c r="O1078" s="2"/>
      <c r="P1078" s="2"/>
      <c r="Q1078" s="1"/>
      <c r="R1078" s="1"/>
      <c r="S1078" s="3"/>
      <c r="T1078" s="1"/>
      <c r="U1078" s="1"/>
      <c r="V1078" s="4"/>
      <c r="W1078" s="5"/>
      <c r="X1078" s="1"/>
      <c r="Y1078" s="1"/>
      <c r="Z1078" s="1"/>
      <c r="AA1078" s="1"/>
      <c r="AB1078" s="6"/>
      <c r="AC1078" s="6"/>
      <c r="AD1078" s="7"/>
      <c r="AE1078" s="8"/>
      <c r="AF1078" s="8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</row>
    <row r="1079" spans="1:59" ht="10.5" customHeight="1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2"/>
      <c r="O1079" s="2"/>
      <c r="P1079" s="2"/>
      <c r="Q1079" s="1"/>
      <c r="R1079" s="1"/>
      <c r="S1079" s="3"/>
      <c r="T1079" s="1"/>
      <c r="U1079" s="1"/>
      <c r="V1079" s="4"/>
      <c r="W1079" s="5"/>
      <c r="X1079" s="1"/>
      <c r="Y1079" s="1"/>
      <c r="Z1079" s="1"/>
      <c r="AA1079" s="1"/>
      <c r="AB1079" s="6"/>
      <c r="AC1079" s="6"/>
      <c r="AD1079" s="7"/>
      <c r="AE1079" s="8"/>
      <c r="AF1079" s="8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</row>
    <row r="1080" spans="1:59" ht="10.5" customHeight="1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2"/>
      <c r="O1080" s="2"/>
      <c r="P1080" s="2"/>
      <c r="Q1080" s="1"/>
      <c r="R1080" s="1"/>
      <c r="S1080" s="3"/>
      <c r="T1080" s="1"/>
      <c r="U1080" s="1"/>
      <c r="V1080" s="4"/>
      <c r="W1080" s="5"/>
      <c r="X1080" s="1"/>
      <c r="Y1080" s="1"/>
      <c r="Z1080" s="1"/>
      <c r="AA1080" s="1"/>
      <c r="AB1080" s="6"/>
      <c r="AC1080" s="6"/>
      <c r="AD1080" s="7"/>
      <c r="AE1080" s="8"/>
      <c r="AF1080" s="8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</row>
    <row r="1081" spans="1:59" ht="10.5" customHeight="1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2"/>
      <c r="O1081" s="2"/>
      <c r="P1081" s="2"/>
      <c r="Q1081" s="1"/>
      <c r="R1081" s="1"/>
      <c r="S1081" s="3"/>
      <c r="T1081" s="1"/>
      <c r="U1081" s="1"/>
      <c r="V1081" s="4"/>
      <c r="W1081" s="5"/>
      <c r="X1081" s="1"/>
      <c r="Y1081" s="1"/>
      <c r="Z1081" s="1"/>
      <c r="AA1081" s="1"/>
      <c r="AB1081" s="6"/>
      <c r="AC1081" s="6"/>
      <c r="AD1081" s="7"/>
      <c r="AE1081" s="8"/>
      <c r="AF1081" s="8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</row>
    <row r="1082" spans="1:59" ht="10.5" customHeight="1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2"/>
      <c r="O1082" s="2"/>
      <c r="P1082" s="2"/>
      <c r="Q1082" s="1"/>
      <c r="R1082" s="1"/>
      <c r="S1082" s="3"/>
      <c r="T1082" s="1"/>
      <c r="U1082" s="1"/>
      <c r="V1082" s="4"/>
      <c r="W1082" s="5"/>
      <c r="X1082" s="1"/>
      <c r="Y1082" s="1"/>
      <c r="Z1082" s="1"/>
      <c r="AA1082" s="1"/>
      <c r="AB1082" s="6"/>
      <c r="AC1082" s="6"/>
      <c r="AD1082" s="7"/>
      <c r="AE1082" s="8"/>
      <c r="AF1082" s="8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</row>
    <row r="1083" spans="1:59" ht="10.5" customHeight="1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2"/>
      <c r="O1083" s="2"/>
      <c r="P1083" s="2"/>
      <c r="Q1083" s="1"/>
      <c r="R1083" s="1"/>
      <c r="S1083" s="3"/>
      <c r="T1083" s="1"/>
      <c r="U1083" s="1"/>
      <c r="V1083" s="4"/>
      <c r="W1083" s="5"/>
      <c r="X1083" s="1"/>
      <c r="Y1083" s="1"/>
      <c r="Z1083" s="1"/>
      <c r="AA1083" s="1"/>
      <c r="AB1083" s="6"/>
      <c r="AC1083" s="6"/>
      <c r="AD1083" s="7"/>
      <c r="AE1083" s="8"/>
      <c r="AF1083" s="8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</row>
    <row r="1084" spans="1:59" ht="10.5" customHeight="1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2"/>
      <c r="O1084" s="2"/>
      <c r="P1084" s="2"/>
      <c r="Q1084" s="1"/>
      <c r="R1084" s="1"/>
      <c r="S1084" s="3"/>
      <c r="T1084" s="1"/>
      <c r="U1084" s="1"/>
      <c r="V1084" s="4"/>
      <c r="W1084" s="5"/>
      <c r="X1084" s="1"/>
      <c r="Y1084" s="1"/>
      <c r="Z1084" s="1"/>
      <c r="AA1084" s="1"/>
      <c r="AB1084" s="6"/>
      <c r="AC1084" s="6"/>
      <c r="AD1084" s="7"/>
      <c r="AE1084" s="8"/>
      <c r="AF1084" s="8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</row>
    <row r="1085" spans="1:59" ht="10.5" customHeight="1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2"/>
      <c r="O1085" s="2"/>
      <c r="P1085" s="2"/>
      <c r="Q1085" s="1"/>
      <c r="R1085" s="1"/>
      <c r="S1085" s="3"/>
      <c r="T1085" s="1"/>
      <c r="U1085" s="1"/>
      <c r="V1085" s="4"/>
      <c r="W1085" s="5"/>
      <c r="X1085" s="1"/>
      <c r="Y1085" s="1"/>
      <c r="Z1085" s="1"/>
      <c r="AA1085" s="1"/>
      <c r="AB1085" s="6"/>
      <c r="AC1085" s="6"/>
      <c r="AD1085" s="7"/>
      <c r="AE1085" s="8"/>
      <c r="AF1085" s="8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</row>
    <row r="1086" spans="1:59" ht="10.5" customHeight="1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2"/>
      <c r="O1086" s="2"/>
      <c r="P1086" s="2"/>
      <c r="Q1086" s="1"/>
      <c r="R1086" s="1"/>
      <c r="S1086" s="3"/>
      <c r="T1086" s="1"/>
      <c r="U1086" s="1"/>
      <c r="V1086" s="4"/>
      <c r="W1086" s="5"/>
      <c r="X1086" s="1"/>
      <c r="Y1086" s="1"/>
      <c r="Z1086" s="1"/>
      <c r="AA1086" s="1"/>
      <c r="AB1086" s="6"/>
      <c r="AC1086" s="6"/>
      <c r="AD1086" s="7"/>
      <c r="AE1086" s="8"/>
      <c r="AF1086" s="8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</row>
    <row r="1087" spans="1:59" ht="10.5" customHeight="1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2"/>
      <c r="O1087" s="2"/>
      <c r="P1087" s="2"/>
      <c r="Q1087" s="1"/>
      <c r="R1087" s="1"/>
      <c r="S1087" s="3"/>
      <c r="T1087" s="1"/>
      <c r="U1087" s="1"/>
      <c r="V1087" s="4"/>
      <c r="W1087" s="5"/>
      <c r="X1087" s="1"/>
      <c r="Y1087" s="1"/>
      <c r="Z1087" s="1"/>
      <c r="AA1087" s="1"/>
      <c r="AB1087" s="6"/>
      <c r="AC1087" s="6"/>
      <c r="AD1087" s="7"/>
      <c r="AE1087" s="8"/>
      <c r="AF1087" s="8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</row>
    <row r="1088" spans="1:59" ht="10.5" customHeight="1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2"/>
      <c r="O1088" s="2"/>
      <c r="P1088" s="2"/>
      <c r="Q1088" s="1"/>
      <c r="R1088" s="1"/>
      <c r="S1088" s="3"/>
      <c r="T1088" s="1"/>
      <c r="U1088" s="1"/>
      <c r="V1088" s="4"/>
      <c r="W1088" s="5"/>
      <c r="X1088" s="1"/>
      <c r="Y1088" s="1"/>
      <c r="Z1088" s="1"/>
      <c r="AA1088" s="1"/>
      <c r="AB1088" s="6"/>
      <c r="AC1088" s="6"/>
      <c r="AD1088" s="7"/>
      <c r="AE1088" s="8"/>
      <c r="AF1088" s="8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</row>
    <row r="1089" spans="1:59" ht="10.5" customHeight="1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2"/>
      <c r="O1089" s="2"/>
      <c r="P1089" s="2"/>
      <c r="Q1089" s="1"/>
      <c r="R1089" s="1"/>
      <c r="S1089" s="3"/>
      <c r="T1089" s="1"/>
      <c r="U1089" s="1"/>
      <c r="V1089" s="4"/>
      <c r="W1089" s="5"/>
      <c r="X1089" s="1"/>
      <c r="Y1089" s="1"/>
      <c r="Z1089" s="1"/>
      <c r="AA1089" s="1"/>
      <c r="AB1089" s="6"/>
      <c r="AC1089" s="6"/>
      <c r="AD1089" s="7"/>
      <c r="AE1089" s="8"/>
      <c r="AF1089" s="8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</row>
    <row r="1090" spans="1:59" ht="10.5" customHeight="1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2"/>
      <c r="O1090" s="2"/>
      <c r="P1090" s="2"/>
      <c r="Q1090" s="1"/>
      <c r="R1090" s="1"/>
      <c r="S1090" s="3"/>
      <c r="T1090" s="1"/>
      <c r="U1090" s="1"/>
      <c r="V1090" s="4"/>
      <c r="W1090" s="5"/>
      <c r="X1090" s="1"/>
      <c r="Y1090" s="1"/>
      <c r="Z1090" s="1"/>
      <c r="AA1090" s="1"/>
      <c r="AB1090" s="6"/>
      <c r="AC1090" s="6"/>
      <c r="AD1090" s="7"/>
      <c r="AE1090" s="8"/>
      <c r="AF1090" s="8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</row>
    <row r="1091" spans="1:59" ht="10.5" customHeight="1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2"/>
      <c r="O1091" s="2"/>
      <c r="P1091" s="2"/>
      <c r="Q1091" s="1"/>
      <c r="R1091" s="1"/>
      <c r="S1091" s="3"/>
      <c r="T1091" s="1"/>
      <c r="U1091" s="1"/>
      <c r="V1091" s="4"/>
      <c r="W1091" s="5"/>
      <c r="X1091" s="1"/>
      <c r="Y1091" s="1"/>
      <c r="Z1091" s="1"/>
      <c r="AA1091" s="1"/>
      <c r="AB1091" s="6"/>
      <c r="AC1091" s="6"/>
      <c r="AD1091" s="7"/>
      <c r="AE1091" s="8"/>
      <c r="AF1091" s="8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</row>
    <row r="1092" spans="1:59" ht="10.5" customHeight="1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2"/>
      <c r="O1092" s="2"/>
      <c r="P1092" s="2"/>
      <c r="Q1092" s="1"/>
      <c r="R1092" s="1"/>
      <c r="S1092" s="3"/>
      <c r="T1092" s="1"/>
      <c r="U1092" s="1"/>
      <c r="V1092" s="4"/>
      <c r="W1092" s="5"/>
      <c r="X1092" s="1"/>
      <c r="Y1092" s="1"/>
      <c r="Z1092" s="1"/>
      <c r="AA1092" s="1"/>
      <c r="AB1092" s="6"/>
      <c r="AC1092" s="6"/>
      <c r="AD1092" s="7"/>
      <c r="AE1092" s="8"/>
      <c r="AF1092" s="8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</row>
    <row r="1093" spans="1:59" ht="10.5" customHeight="1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2"/>
      <c r="O1093" s="2"/>
      <c r="P1093" s="2"/>
      <c r="Q1093" s="1"/>
      <c r="R1093" s="1"/>
      <c r="S1093" s="3"/>
      <c r="T1093" s="1"/>
      <c r="U1093" s="1"/>
      <c r="V1093" s="4"/>
      <c r="W1093" s="5"/>
      <c r="X1093" s="1"/>
      <c r="Y1093" s="1"/>
      <c r="Z1093" s="1"/>
      <c r="AA1093" s="1"/>
      <c r="AB1093" s="6"/>
      <c r="AC1093" s="6"/>
      <c r="AD1093" s="7"/>
      <c r="AE1093" s="8"/>
      <c r="AF1093" s="8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</row>
    <row r="1094" spans="1:59" ht="10.5" customHeight="1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2"/>
      <c r="O1094" s="2"/>
      <c r="P1094" s="2"/>
      <c r="Q1094" s="1"/>
      <c r="R1094" s="1"/>
      <c r="S1094" s="3"/>
      <c r="T1094" s="1"/>
      <c r="U1094" s="1"/>
      <c r="V1094" s="4"/>
      <c r="W1094" s="5"/>
      <c r="X1094" s="1"/>
      <c r="Y1094" s="1"/>
      <c r="Z1094" s="1"/>
      <c r="AA1094" s="1"/>
      <c r="AB1094" s="6"/>
      <c r="AC1094" s="6"/>
      <c r="AD1094" s="7"/>
      <c r="AE1094" s="8"/>
      <c r="AF1094" s="8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</row>
    <row r="1095" spans="1:59" ht="10.5" customHeight="1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2"/>
      <c r="O1095" s="2"/>
      <c r="P1095" s="2"/>
      <c r="Q1095" s="1"/>
      <c r="R1095" s="1"/>
      <c r="S1095" s="3"/>
      <c r="T1095" s="1"/>
      <c r="U1095" s="1"/>
      <c r="V1095" s="4"/>
      <c r="W1095" s="5"/>
      <c r="X1095" s="1"/>
      <c r="Y1095" s="1"/>
      <c r="Z1095" s="1"/>
      <c r="AA1095" s="1"/>
      <c r="AB1095" s="6"/>
      <c r="AC1095" s="6"/>
      <c r="AD1095" s="7"/>
      <c r="AE1095" s="8"/>
      <c r="AF1095" s="8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</row>
    <row r="1096" spans="1:59" ht="10.5" customHeight="1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2"/>
      <c r="O1096" s="2"/>
      <c r="P1096" s="2"/>
      <c r="Q1096" s="1"/>
      <c r="R1096" s="1"/>
      <c r="S1096" s="3"/>
      <c r="T1096" s="1"/>
      <c r="U1096" s="1"/>
      <c r="V1096" s="4"/>
      <c r="W1096" s="5"/>
      <c r="X1096" s="1"/>
      <c r="Y1096" s="1"/>
      <c r="Z1096" s="1"/>
      <c r="AA1096" s="1"/>
      <c r="AB1096" s="6"/>
      <c r="AC1096" s="6"/>
      <c r="AD1096" s="7"/>
      <c r="AE1096" s="8"/>
      <c r="AF1096" s="8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</row>
    <row r="1097" spans="1:59" ht="10.5" customHeight="1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2"/>
      <c r="O1097" s="2"/>
      <c r="P1097" s="2"/>
      <c r="Q1097" s="1"/>
      <c r="R1097" s="1"/>
      <c r="S1097" s="3"/>
      <c r="T1097" s="1"/>
      <c r="U1097" s="1"/>
      <c r="V1097" s="4"/>
      <c r="W1097" s="5"/>
      <c r="X1097" s="1"/>
      <c r="Y1097" s="1"/>
      <c r="Z1097" s="1"/>
      <c r="AA1097" s="1"/>
      <c r="AB1097" s="6"/>
      <c r="AC1097" s="6"/>
      <c r="AD1097" s="7"/>
      <c r="AE1097" s="8"/>
      <c r="AF1097" s="8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</row>
    <row r="1098" spans="1:59" ht="10.5" customHeight="1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2"/>
      <c r="O1098" s="2"/>
      <c r="P1098" s="2"/>
      <c r="Q1098" s="1"/>
      <c r="R1098" s="1"/>
      <c r="S1098" s="3"/>
      <c r="T1098" s="1"/>
      <c r="U1098" s="1"/>
      <c r="V1098" s="4"/>
      <c r="W1098" s="5"/>
      <c r="X1098" s="1"/>
      <c r="Y1098" s="1"/>
      <c r="Z1098" s="1"/>
      <c r="AA1098" s="1"/>
      <c r="AB1098" s="6"/>
      <c r="AC1098" s="6"/>
      <c r="AD1098" s="7"/>
      <c r="AE1098" s="8"/>
      <c r="AF1098" s="8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</row>
    <row r="1099" spans="1:59" ht="10.5" customHeight="1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2"/>
      <c r="O1099" s="2"/>
      <c r="P1099" s="2"/>
      <c r="Q1099" s="1"/>
      <c r="R1099" s="1"/>
      <c r="S1099" s="3"/>
      <c r="T1099" s="1"/>
      <c r="U1099" s="1"/>
      <c r="V1099" s="4"/>
      <c r="W1099" s="5"/>
      <c r="X1099" s="1"/>
      <c r="Y1099" s="1"/>
      <c r="Z1099" s="1"/>
      <c r="AA1099" s="1"/>
      <c r="AB1099" s="6"/>
      <c r="AC1099" s="6"/>
      <c r="AD1099" s="7"/>
      <c r="AE1099" s="8"/>
      <c r="AF1099" s="8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</row>
    <row r="1100" spans="1:59" ht="10.5" customHeight="1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2"/>
      <c r="O1100" s="2"/>
      <c r="P1100" s="2"/>
      <c r="Q1100" s="1"/>
      <c r="R1100" s="1"/>
      <c r="S1100" s="3"/>
      <c r="T1100" s="1"/>
      <c r="U1100" s="1"/>
      <c r="V1100" s="4"/>
      <c r="W1100" s="5"/>
      <c r="X1100" s="1"/>
      <c r="Y1100" s="1"/>
      <c r="Z1100" s="1"/>
      <c r="AA1100" s="1"/>
      <c r="AB1100" s="6"/>
      <c r="AC1100" s="6"/>
      <c r="AD1100" s="7"/>
      <c r="AE1100" s="8"/>
      <c r="AF1100" s="8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</row>
    <row r="1101" spans="1:59" ht="10.5" customHeight="1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2"/>
      <c r="O1101" s="2"/>
      <c r="P1101" s="2"/>
      <c r="Q1101" s="1"/>
      <c r="R1101" s="1"/>
      <c r="S1101" s="3"/>
      <c r="T1101" s="1"/>
      <c r="U1101" s="1"/>
      <c r="V1101" s="4"/>
      <c r="W1101" s="5"/>
      <c r="X1101" s="1"/>
      <c r="Y1101" s="1"/>
      <c r="Z1101" s="1"/>
      <c r="AA1101" s="1"/>
      <c r="AB1101" s="6"/>
      <c r="AC1101" s="6"/>
      <c r="AD1101" s="7"/>
      <c r="AE1101" s="8"/>
      <c r="AF1101" s="8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</row>
    <row r="1102" spans="1:59" ht="10.5" customHeight="1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2"/>
      <c r="O1102" s="2"/>
      <c r="P1102" s="2"/>
      <c r="Q1102" s="1"/>
      <c r="R1102" s="1"/>
      <c r="S1102" s="3"/>
      <c r="T1102" s="1"/>
      <c r="U1102" s="1"/>
      <c r="V1102" s="4"/>
      <c r="W1102" s="5"/>
      <c r="X1102" s="1"/>
      <c r="Y1102" s="1"/>
      <c r="Z1102" s="1"/>
      <c r="AA1102" s="1"/>
      <c r="AB1102" s="6"/>
      <c r="AC1102" s="6"/>
      <c r="AD1102" s="7"/>
      <c r="AE1102" s="8"/>
      <c r="AF1102" s="8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</row>
    <row r="1103" spans="1:59" ht="10.5" customHeight="1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2"/>
      <c r="O1103" s="2"/>
      <c r="P1103" s="2"/>
      <c r="Q1103" s="1"/>
      <c r="R1103" s="1"/>
      <c r="S1103" s="3"/>
      <c r="T1103" s="1"/>
      <c r="U1103" s="1"/>
      <c r="V1103" s="4"/>
      <c r="W1103" s="5"/>
      <c r="X1103" s="1"/>
      <c r="Y1103" s="1"/>
      <c r="Z1103" s="1"/>
      <c r="AA1103" s="1"/>
      <c r="AB1103" s="6"/>
      <c r="AC1103" s="6"/>
      <c r="AD1103" s="7"/>
      <c r="AE1103" s="8"/>
      <c r="AF1103" s="8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</row>
    <row r="1104" spans="1:59" ht="10.5" customHeight="1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2"/>
      <c r="O1104" s="2"/>
      <c r="P1104" s="2"/>
      <c r="Q1104" s="1"/>
      <c r="R1104" s="1"/>
      <c r="S1104" s="3"/>
      <c r="T1104" s="1"/>
      <c r="U1104" s="1"/>
      <c r="V1104" s="4"/>
      <c r="W1104" s="5"/>
      <c r="X1104" s="1"/>
      <c r="Y1104" s="1"/>
      <c r="Z1104" s="1"/>
      <c r="AA1104" s="1"/>
      <c r="AB1104" s="6"/>
      <c r="AC1104" s="6"/>
      <c r="AD1104" s="7"/>
      <c r="AE1104" s="8"/>
      <c r="AF1104" s="8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</row>
    <row r="1105" spans="1:59" ht="10.5" customHeight="1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2"/>
      <c r="O1105" s="2"/>
      <c r="P1105" s="2"/>
      <c r="Q1105" s="1"/>
      <c r="R1105" s="1"/>
      <c r="S1105" s="3"/>
      <c r="T1105" s="1"/>
      <c r="U1105" s="1"/>
      <c r="V1105" s="4"/>
      <c r="W1105" s="5"/>
      <c r="X1105" s="1"/>
      <c r="Y1105" s="1"/>
      <c r="Z1105" s="1"/>
      <c r="AA1105" s="1"/>
      <c r="AB1105" s="6"/>
      <c r="AC1105" s="6"/>
      <c r="AD1105" s="7"/>
      <c r="AE1105" s="8"/>
      <c r="AF1105" s="8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</row>
    <row r="1106" spans="1:59" ht="10.5" customHeight="1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2"/>
      <c r="O1106" s="2"/>
      <c r="P1106" s="2"/>
      <c r="Q1106" s="1"/>
      <c r="R1106" s="1"/>
      <c r="S1106" s="3"/>
      <c r="T1106" s="1"/>
      <c r="U1106" s="1"/>
      <c r="V1106" s="4"/>
      <c r="W1106" s="5"/>
      <c r="X1106" s="1"/>
      <c r="Y1106" s="1"/>
      <c r="Z1106" s="1"/>
      <c r="AA1106" s="1"/>
      <c r="AB1106" s="6"/>
      <c r="AC1106" s="6"/>
      <c r="AD1106" s="7"/>
      <c r="AE1106" s="8"/>
      <c r="AF1106" s="8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</row>
    <row r="1107" spans="1:59" ht="10.5" customHeight="1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2"/>
      <c r="O1107" s="2"/>
      <c r="P1107" s="2"/>
      <c r="Q1107" s="1"/>
      <c r="R1107" s="1"/>
      <c r="S1107" s="3"/>
      <c r="T1107" s="1"/>
      <c r="U1107" s="1"/>
      <c r="V1107" s="4"/>
      <c r="W1107" s="5"/>
      <c r="X1107" s="1"/>
      <c r="Y1107" s="1"/>
      <c r="Z1107" s="1"/>
      <c r="AA1107" s="1"/>
      <c r="AB1107" s="6"/>
      <c r="AC1107" s="6"/>
      <c r="AD1107" s="7"/>
      <c r="AE1107" s="8"/>
      <c r="AF1107" s="8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</row>
    <row r="1108" spans="1:59" ht="10.5" customHeight="1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2"/>
      <c r="O1108" s="2"/>
      <c r="P1108" s="2"/>
      <c r="Q1108" s="1"/>
      <c r="R1108" s="1"/>
      <c r="S1108" s="3"/>
      <c r="T1108" s="1"/>
      <c r="U1108" s="1"/>
      <c r="V1108" s="4"/>
      <c r="W1108" s="5"/>
      <c r="X1108" s="1"/>
      <c r="Y1108" s="1"/>
      <c r="Z1108" s="1"/>
      <c r="AA1108" s="1"/>
      <c r="AB1108" s="6"/>
      <c r="AC1108" s="6"/>
      <c r="AD1108" s="7"/>
      <c r="AE1108" s="8"/>
      <c r="AF1108" s="8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</row>
    <row r="1109" spans="1:59" ht="10.5" customHeight="1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2"/>
      <c r="O1109" s="2"/>
      <c r="P1109" s="2"/>
      <c r="Q1109" s="1"/>
      <c r="R1109" s="1"/>
      <c r="S1109" s="3"/>
      <c r="T1109" s="1"/>
      <c r="U1109" s="1"/>
      <c r="V1109" s="4"/>
      <c r="W1109" s="5"/>
      <c r="X1109" s="1"/>
      <c r="Y1109" s="1"/>
      <c r="Z1109" s="1"/>
      <c r="AA1109" s="1"/>
      <c r="AB1109" s="6"/>
      <c r="AC1109" s="6"/>
      <c r="AD1109" s="7"/>
      <c r="AE1109" s="8"/>
      <c r="AF1109" s="8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</row>
    <row r="1110" spans="1:59" ht="10.5" customHeight="1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2"/>
      <c r="O1110" s="2"/>
      <c r="P1110" s="2"/>
      <c r="Q1110" s="1"/>
      <c r="R1110" s="1"/>
      <c r="S1110" s="3"/>
      <c r="T1110" s="1"/>
      <c r="U1110" s="1"/>
      <c r="V1110" s="4"/>
      <c r="W1110" s="5"/>
      <c r="X1110" s="1"/>
      <c r="Y1110" s="1"/>
      <c r="Z1110" s="1"/>
      <c r="AA1110" s="1"/>
      <c r="AB1110" s="6"/>
      <c r="AC1110" s="6"/>
      <c r="AD1110" s="7"/>
      <c r="AE1110" s="8"/>
      <c r="AF1110" s="8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</row>
    <row r="1111" spans="1:59" ht="10.5" customHeight="1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2"/>
      <c r="O1111" s="2"/>
      <c r="P1111" s="2"/>
      <c r="Q1111" s="1"/>
      <c r="R1111" s="1"/>
      <c r="S1111" s="3"/>
      <c r="T1111" s="1"/>
      <c r="U1111" s="1"/>
      <c r="V1111" s="4"/>
      <c r="W1111" s="5"/>
      <c r="X1111" s="1"/>
      <c r="Y1111" s="1"/>
      <c r="Z1111" s="1"/>
      <c r="AA1111" s="1"/>
      <c r="AB1111" s="6"/>
      <c r="AC1111" s="6"/>
      <c r="AD1111" s="7"/>
      <c r="AE1111" s="8"/>
      <c r="AF1111" s="8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</row>
    <row r="1112" spans="1:59" ht="10.5" customHeight="1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2"/>
      <c r="O1112" s="2"/>
      <c r="P1112" s="2"/>
      <c r="Q1112" s="1"/>
      <c r="R1112" s="1"/>
      <c r="S1112" s="3"/>
      <c r="T1112" s="1"/>
      <c r="U1112" s="1"/>
      <c r="V1112" s="4"/>
      <c r="W1112" s="5"/>
      <c r="X1112" s="1"/>
      <c r="Y1112" s="1"/>
      <c r="Z1112" s="1"/>
      <c r="AA1112" s="1"/>
      <c r="AB1112" s="6"/>
      <c r="AC1112" s="6"/>
      <c r="AD1112" s="7"/>
      <c r="AE1112" s="8"/>
      <c r="AF1112" s="8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</row>
    <row r="1113" spans="1:59" ht="10.5" customHeight="1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2"/>
      <c r="O1113" s="2"/>
      <c r="P1113" s="2"/>
      <c r="Q1113" s="1"/>
      <c r="R1113" s="1"/>
      <c r="S1113" s="3"/>
      <c r="T1113" s="1"/>
      <c r="U1113" s="1"/>
      <c r="V1113" s="4"/>
      <c r="W1113" s="5"/>
      <c r="X1113" s="1"/>
      <c r="Y1113" s="1"/>
      <c r="Z1113" s="1"/>
      <c r="AA1113" s="1"/>
      <c r="AB1113" s="6"/>
      <c r="AC1113" s="6"/>
      <c r="AD1113" s="7"/>
      <c r="AE1113" s="8"/>
      <c r="AF1113" s="8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</row>
    <row r="1114" spans="1:59" ht="10.5" customHeight="1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2"/>
      <c r="O1114" s="2"/>
      <c r="P1114" s="2"/>
      <c r="Q1114" s="1"/>
      <c r="R1114" s="1"/>
      <c r="S1114" s="3"/>
      <c r="T1114" s="1"/>
      <c r="U1114" s="1"/>
      <c r="V1114" s="4"/>
      <c r="W1114" s="5"/>
      <c r="X1114" s="1"/>
      <c r="Y1114" s="1"/>
      <c r="Z1114" s="1"/>
      <c r="AA1114" s="1"/>
      <c r="AB1114" s="6"/>
      <c r="AC1114" s="6"/>
      <c r="AD1114" s="7"/>
      <c r="AE1114" s="8"/>
      <c r="AF1114" s="8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</row>
    <row r="1115" spans="1:59" ht="10.5" customHeight="1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2"/>
      <c r="O1115" s="2"/>
      <c r="P1115" s="2"/>
      <c r="Q1115" s="1"/>
      <c r="R1115" s="1"/>
      <c r="S1115" s="3"/>
      <c r="T1115" s="1"/>
      <c r="U1115" s="1"/>
      <c r="V1115" s="4"/>
      <c r="W1115" s="5"/>
      <c r="X1115" s="1"/>
      <c r="Y1115" s="1"/>
      <c r="Z1115" s="1"/>
      <c r="AA1115" s="1"/>
      <c r="AB1115" s="6"/>
      <c r="AC1115" s="6"/>
      <c r="AD1115" s="7"/>
      <c r="AE1115" s="8"/>
      <c r="AF1115" s="8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</row>
    <row r="1116" spans="1:59" ht="10.5" customHeight="1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2"/>
      <c r="O1116" s="2"/>
      <c r="P1116" s="2"/>
      <c r="Q1116" s="1"/>
      <c r="R1116" s="1"/>
      <c r="S1116" s="3"/>
      <c r="T1116" s="1"/>
      <c r="U1116" s="1"/>
      <c r="V1116" s="4"/>
      <c r="W1116" s="5"/>
      <c r="X1116" s="1"/>
      <c r="Y1116" s="1"/>
      <c r="Z1116" s="1"/>
      <c r="AA1116" s="1"/>
      <c r="AB1116" s="6"/>
      <c r="AC1116" s="6"/>
      <c r="AD1116" s="7"/>
      <c r="AE1116" s="8"/>
      <c r="AF1116" s="8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</row>
    <row r="1117" spans="1:59" ht="10.5" customHeight="1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2"/>
      <c r="O1117" s="2"/>
      <c r="P1117" s="2"/>
      <c r="Q1117" s="1"/>
      <c r="R1117" s="1"/>
      <c r="S1117" s="3"/>
      <c r="T1117" s="1"/>
      <c r="U1117" s="1"/>
      <c r="V1117" s="4"/>
      <c r="W1117" s="5"/>
      <c r="X1117" s="1"/>
      <c r="Y1117" s="1"/>
      <c r="Z1117" s="1"/>
      <c r="AA1117" s="1"/>
      <c r="AB1117" s="6"/>
      <c r="AC1117" s="6"/>
      <c r="AD1117" s="7"/>
      <c r="AE1117" s="8"/>
      <c r="AF1117" s="8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</row>
    <row r="1118" spans="1:59" ht="10.5" customHeight="1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2"/>
      <c r="O1118" s="2"/>
      <c r="P1118" s="2"/>
      <c r="Q1118" s="1"/>
      <c r="R1118" s="1"/>
      <c r="S1118" s="3"/>
      <c r="T1118" s="1"/>
      <c r="U1118" s="1"/>
      <c r="V1118" s="4"/>
      <c r="W1118" s="5"/>
      <c r="X1118" s="1"/>
      <c r="Y1118" s="1"/>
      <c r="Z1118" s="1"/>
      <c r="AA1118" s="1"/>
      <c r="AB1118" s="6"/>
      <c r="AC1118" s="6"/>
      <c r="AD1118" s="7"/>
      <c r="AE1118" s="8"/>
      <c r="AF1118" s="8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</row>
    <row r="1119" spans="1:59" ht="10.5" customHeight="1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2"/>
      <c r="O1119" s="2"/>
      <c r="P1119" s="2"/>
      <c r="Q1119" s="1"/>
      <c r="R1119" s="1"/>
      <c r="S1119" s="3"/>
      <c r="T1119" s="1"/>
      <c r="U1119" s="1"/>
      <c r="V1119" s="4"/>
      <c r="W1119" s="5"/>
      <c r="X1119" s="1"/>
      <c r="Y1119" s="1"/>
      <c r="Z1119" s="1"/>
      <c r="AA1119" s="1"/>
      <c r="AB1119" s="6"/>
      <c r="AC1119" s="6"/>
      <c r="AD1119" s="7"/>
      <c r="AE1119" s="8"/>
      <c r="AF1119" s="8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</row>
    <row r="1120" spans="1:59" ht="10.5" customHeight="1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2"/>
      <c r="O1120" s="2"/>
      <c r="P1120" s="2"/>
      <c r="Q1120" s="1"/>
      <c r="R1120" s="1"/>
      <c r="S1120" s="3"/>
      <c r="T1120" s="1"/>
      <c r="U1120" s="1"/>
      <c r="V1120" s="4"/>
      <c r="W1120" s="5"/>
      <c r="X1120" s="1"/>
      <c r="Y1120" s="1"/>
      <c r="Z1120" s="1"/>
      <c r="AA1120" s="1"/>
      <c r="AB1120" s="6"/>
      <c r="AC1120" s="6"/>
      <c r="AD1120" s="7"/>
      <c r="AE1120" s="8"/>
      <c r="AF1120" s="8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</row>
    <row r="1121" spans="1:59" ht="10.5" customHeight="1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2"/>
      <c r="O1121" s="2"/>
      <c r="P1121" s="2"/>
      <c r="Q1121" s="1"/>
      <c r="R1121" s="1"/>
      <c r="S1121" s="3"/>
      <c r="T1121" s="1"/>
      <c r="U1121" s="1"/>
      <c r="V1121" s="4"/>
      <c r="W1121" s="5"/>
      <c r="X1121" s="1"/>
      <c r="Y1121" s="1"/>
      <c r="Z1121" s="1"/>
      <c r="AA1121" s="1"/>
      <c r="AB1121" s="6"/>
      <c r="AC1121" s="6"/>
      <c r="AD1121" s="7"/>
      <c r="AE1121" s="8"/>
      <c r="AF1121" s="8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</row>
    <row r="1122" spans="1:59" ht="10.5" customHeight="1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2"/>
      <c r="O1122" s="2"/>
      <c r="P1122" s="2"/>
      <c r="Q1122" s="1"/>
      <c r="R1122" s="1"/>
      <c r="S1122" s="3"/>
      <c r="T1122" s="1"/>
      <c r="U1122" s="1"/>
      <c r="V1122" s="4"/>
      <c r="W1122" s="5"/>
      <c r="X1122" s="1"/>
      <c r="Y1122" s="1"/>
      <c r="Z1122" s="1"/>
      <c r="AA1122" s="1"/>
      <c r="AB1122" s="6"/>
      <c r="AC1122" s="6"/>
      <c r="AD1122" s="7"/>
      <c r="AE1122" s="8"/>
      <c r="AF1122" s="8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</row>
    <row r="1123" spans="1:59" ht="10.5" customHeight="1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2"/>
      <c r="O1123" s="2"/>
      <c r="P1123" s="2"/>
      <c r="Q1123" s="1"/>
      <c r="R1123" s="1"/>
      <c r="S1123" s="3"/>
      <c r="T1123" s="1"/>
      <c r="U1123" s="1"/>
      <c r="V1123" s="4"/>
      <c r="W1123" s="5"/>
      <c r="X1123" s="1"/>
      <c r="Y1123" s="1"/>
      <c r="Z1123" s="1"/>
      <c r="AA1123" s="1"/>
      <c r="AB1123" s="6"/>
      <c r="AC1123" s="6"/>
      <c r="AD1123" s="7"/>
      <c r="AE1123" s="8"/>
      <c r="AF1123" s="8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</row>
    <row r="1124" spans="1:59" ht="10.5" customHeight="1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2"/>
      <c r="O1124" s="2"/>
      <c r="P1124" s="2"/>
      <c r="Q1124" s="1"/>
      <c r="R1124" s="1"/>
      <c r="S1124" s="3"/>
      <c r="T1124" s="1"/>
      <c r="U1124" s="1"/>
      <c r="V1124" s="4"/>
      <c r="W1124" s="5"/>
      <c r="X1124" s="1"/>
      <c r="Y1124" s="1"/>
      <c r="Z1124" s="1"/>
      <c r="AA1124" s="1"/>
      <c r="AB1124" s="6"/>
      <c r="AC1124" s="6"/>
      <c r="AD1124" s="7"/>
      <c r="AE1124" s="8"/>
      <c r="AF1124" s="8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</row>
    <row r="1125" spans="1:59" ht="10.5" customHeight="1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2"/>
      <c r="O1125" s="2"/>
      <c r="P1125" s="2"/>
      <c r="Q1125" s="1"/>
      <c r="R1125" s="1"/>
      <c r="S1125" s="3"/>
      <c r="T1125" s="1"/>
      <c r="U1125" s="1"/>
      <c r="V1125" s="4"/>
      <c r="W1125" s="5"/>
      <c r="X1125" s="1"/>
      <c r="Y1125" s="1"/>
      <c r="Z1125" s="1"/>
      <c r="AA1125" s="1"/>
      <c r="AB1125" s="6"/>
      <c r="AC1125" s="6"/>
      <c r="AD1125" s="7"/>
      <c r="AE1125" s="8"/>
      <c r="AF1125" s="8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</row>
    <row r="1126" spans="1:59" ht="10.5" customHeight="1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2"/>
      <c r="O1126" s="2"/>
      <c r="P1126" s="2"/>
      <c r="Q1126" s="1"/>
      <c r="R1126" s="1"/>
      <c r="S1126" s="3"/>
      <c r="T1126" s="1"/>
      <c r="U1126" s="1"/>
      <c r="V1126" s="4"/>
      <c r="W1126" s="5"/>
      <c r="X1126" s="1"/>
      <c r="Y1126" s="1"/>
      <c r="Z1126" s="1"/>
      <c r="AA1126" s="1"/>
      <c r="AB1126" s="6"/>
      <c r="AC1126" s="6"/>
      <c r="AD1126" s="7"/>
      <c r="AE1126" s="8"/>
      <c r="AF1126" s="8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</row>
    <row r="1127" spans="1:59" ht="10.5" customHeight="1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2"/>
      <c r="O1127" s="2"/>
      <c r="P1127" s="2"/>
      <c r="Q1127" s="1"/>
      <c r="R1127" s="1"/>
      <c r="S1127" s="3"/>
      <c r="T1127" s="1"/>
      <c r="U1127" s="1"/>
      <c r="V1127" s="4"/>
      <c r="W1127" s="5"/>
      <c r="X1127" s="1"/>
      <c r="Y1127" s="1"/>
      <c r="Z1127" s="1"/>
      <c r="AA1127" s="1"/>
      <c r="AB1127" s="6"/>
      <c r="AC1127" s="6"/>
      <c r="AD1127" s="7"/>
      <c r="AE1127" s="8"/>
      <c r="AF1127" s="8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</row>
    <row r="1128" spans="1:59" ht="10.5" customHeight="1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2"/>
      <c r="O1128" s="2"/>
      <c r="P1128" s="2"/>
      <c r="Q1128" s="1"/>
      <c r="R1128" s="1"/>
      <c r="S1128" s="3"/>
      <c r="T1128" s="1"/>
      <c r="U1128" s="1"/>
      <c r="V1128" s="4"/>
      <c r="W1128" s="5"/>
      <c r="X1128" s="1"/>
      <c r="Y1128" s="1"/>
      <c r="Z1128" s="1"/>
      <c r="AA1128" s="1"/>
      <c r="AB1128" s="6"/>
      <c r="AC1128" s="6"/>
      <c r="AD1128" s="7"/>
      <c r="AE1128" s="8"/>
      <c r="AF1128" s="8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</row>
    <row r="1129" spans="1:59" ht="10.5" customHeight="1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2"/>
      <c r="O1129" s="2"/>
      <c r="P1129" s="2"/>
      <c r="Q1129" s="1"/>
      <c r="R1129" s="1"/>
      <c r="S1129" s="3"/>
      <c r="T1129" s="1"/>
      <c r="U1129" s="1"/>
      <c r="V1129" s="4"/>
      <c r="W1129" s="5"/>
      <c r="X1129" s="1"/>
      <c r="Y1129" s="1"/>
      <c r="Z1129" s="1"/>
      <c r="AA1129" s="1"/>
      <c r="AB1129" s="6"/>
      <c r="AC1129" s="6"/>
      <c r="AD1129" s="7"/>
      <c r="AE1129" s="8"/>
      <c r="AF1129" s="8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</row>
    <row r="1130" spans="1:59" ht="10.5" customHeight="1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2"/>
      <c r="O1130" s="2"/>
      <c r="P1130" s="2"/>
      <c r="Q1130" s="1"/>
      <c r="R1130" s="1"/>
      <c r="S1130" s="3"/>
      <c r="T1130" s="1"/>
      <c r="U1130" s="1"/>
      <c r="V1130" s="4"/>
      <c r="W1130" s="5"/>
      <c r="X1130" s="1"/>
      <c r="Y1130" s="1"/>
      <c r="Z1130" s="1"/>
      <c r="AA1130" s="1"/>
      <c r="AB1130" s="6"/>
      <c r="AC1130" s="6"/>
      <c r="AD1130" s="7"/>
      <c r="AE1130" s="8"/>
      <c r="AF1130" s="8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</row>
    <row r="1131" spans="1:59" ht="10.5" customHeight="1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2"/>
      <c r="O1131" s="2"/>
      <c r="P1131" s="2"/>
      <c r="Q1131" s="1"/>
      <c r="R1131" s="1"/>
      <c r="S1131" s="3"/>
      <c r="T1131" s="1"/>
      <c r="U1131" s="1"/>
      <c r="V1131" s="4"/>
      <c r="W1131" s="5"/>
      <c r="X1131" s="1"/>
      <c r="Y1131" s="1"/>
      <c r="Z1131" s="1"/>
      <c r="AA1131" s="1"/>
      <c r="AB1131" s="6"/>
      <c r="AC1131" s="6"/>
      <c r="AD1131" s="7"/>
      <c r="AE1131" s="8"/>
      <c r="AF1131" s="8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</row>
    <row r="1132" spans="1:59" ht="10.5" customHeight="1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2"/>
      <c r="O1132" s="2"/>
      <c r="P1132" s="2"/>
      <c r="Q1132" s="1"/>
      <c r="R1132" s="1"/>
      <c r="S1132" s="3"/>
      <c r="T1132" s="1"/>
      <c r="U1132" s="1"/>
      <c r="V1132" s="4"/>
      <c r="W1132" s="5"/>
      <c r="X1132" s="1"/>
      <c r="Y1132" s="1"/>
      <c r="Z1132" s="1"/>
      <c r="AA1132" s="1"/>
      <c r="AB1132" s="6"/>
      <c r="AC1132" s="6"/>
      <c r="AD1132" s="7"/>
      <c r="AE1132" s="8"/>
      <c r="AF1132" s="8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</row>
    <row r="1133" spans="1:59" ht="10.5" customHeight="1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2"/>
      <c r="O1133" s="2"/>
      <c r="P1133" s="2"/>
      <c r="Q1133" s="1"/>
      <c r="R1133" s="1"/>
      <c r="S1133" s="3"/>
      <c r="T1133" s="1"/>
      <c r="U1133" s="1"/>
      <c r="V1133" s="4"/>
      <c r="W1133" s="5"/>
      <c r="X1133" s="1"/>
      <c r="Y1133" s="1"/>
      <c r="Z1133" s="1"/>
      <c r="AA1133" s="1"/>
      <c r="AB1133" s="6"/>
      <c r="AC1133" s="6"/>
      <c r="AD1133" s="7"/>
      <c r="AE1133" s="8"/>
      <c r="AF1133" s="8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</row>
    <row r="1134" spans="1:59" ht="10.5" customHeight="1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2"/>
      <c r="O1134" s="2"/>
      <c r="P1134" s="2"/>
      <c r="Q1134" s="1"/>
      <c r="R1134" s="1"/>
      <c r="S1134" s="3"/>
      <c r="T1134" s="1"/>
      <c r="U1134" s="1"/>
      <c r="V1134" s="4"/>
      <c r="W1134" s="5"/>
      <c r="X1134" s="1"/>
      <c r="Y1134" s="1"/>
      <c r="Z1134" s="1"/>
      <c r="AA1134" s="1"/>
      <c r="AB1134" s="6"/>
      <c r="AC1134" s="6"/>
      <c r="AD1134" s="7"/>
      <c r="AE1134" s="8"/>
      <c r="AF1134" s="8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</row>
    <row r="1135" spans="1:59" ht="10.5" customHeight="1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2"/>
      <c r="O1135" s="2"/>
      <c r="P1135" s="2"/>
      <c r="Q1135" s="1"/>
      <c r="R1135" s="1"/>
      <c r="S1135" s="3"/>
      <c r="T1135" s="1"/>
      <c r="U1135" s="1"/>
      <c r="V1135" s="4"/>
      <c r="W1135" s="5"/>
      <c r="X1135" s="1"/>
      <c r="Y1135" s="1"/>
      <c r="Z1135" s="1"/>
      <c r="AA1135" s="1"/>
      <c r="AB1135" s="6"/>
      <c r="AC1135" s="6"/>
      <c r="AD1135" s="7"/>
      <c r="AE1135" s="8"/>
      <c r="AF1135" s="8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</row>
    <row r="1136" spans="1:59" ht="10.5" customHeight="1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2"/>
      <c r="O1136" s="2"/>
      <c r="P1136" s="2"/>
      <c r="Q1136" s="1"/>
      <c r="R1136" s="1"/>
      <c r="S1136" s="3"/>
      <c r="T1136" s="1"/>
      <c r="U1136" s="1"/>
      <c r="V1136" s="4"/>
      <c r="W1136" s="5"/>
      <c r="X1136" s="1"/>
      <c r="Y1136" s="1"/>
      <c r="Z1136" s="1"/>
      <c r="AA1136" s="1"/>
      <c r="AB1136" s="6"/>
      <c r="AC1136" s="6"/>
      <c r="AD1136" s="7"/>
      <c r="AE1136" s="8"/>
      <c r="AF1136" s="8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</row>
    <row r="1137" spans="1:59" ht="10.5" customHeight="1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2"/>
      <c r="O1137" s="2"/>
      <c r="P1137" s="2"/>
      <c r="Q1137" s="1"/>
      <c r="R1137" s="1"/>
      <c r="S1137" s="3"/>
      <c r="T1137" s="1"/>
      <c r="U1137" s="1"/>
      <c r="V1137" s="4"/>
      <c r="W1137" s="5"/>
      <c r="X1137" s="1"/>
      <c r="Y1137" s="1"/>
      <c r="Z1137" s="1"/>
      <c r="AA1137" s="1"/>
      <c r="AB1137" s="6"/>
      <c r="AC1137" s="6"/>
      <c r="AD1137" s="7"/>
      <c r="AE1137" s="8"/>
      <c r="AF1137" s="8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</row>
    <row r="1138" spans="1:59" ht="10.5" customHeight="1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2"/>
      <c r="O1138" s="2"/>
      <c r="P1138" s="2"/>
      <c r="Q1138" s="1"/>
      <c r="R1138" s="1"/>
      <c r="S1138" s="3"/>
      <c r="T1138" s="1"/>
      <c r="U1138" s="1"/>
      <c r="V1138" s="4"/>
      <c r="W1138" s="5"/>
      <c r="X1138" s="1"/>
      <c r="Y1138" s="1"/>
      <c r="Z1138" s="1"/>
      <c r="AA1138" s="1"/>
      <c r="AB1138" s="6"/>
      <c r="AC1138" s="6"/>
      <c r="AD1138" s="7"/>
      <c r="AE1138" s="8"/>
      <c r="AF1138" s="8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</row>
    <row r="1139" spans="1:59" ht="10.5" customHeight="1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2"/>
      <c r="O1139" s="2"/>
      <c r="P1139" s="2"/>
      <c r="Q1139" s="1"/>
      <c r="R1139" s="1"/>
      <c r="S1139" s="3"/>
      <c r="T1139" s="1"/>
      <c r="U1139" s="1"/>
      <c r="V1139" s="4"/>
      <c r="W1139" s="5"/>
      <c r="X1139" s="1"/>
      <c r="Y1139" s="1"/>
      <c r="Z1139" s="1"/>
      <c r="AA1139" s="1"/>
      <c r="AB1139" s="6"/>
      <c r="AC1139" s="6"/>
      <c r="AD1139" s="7"/>
      <c r="AE1139" s="8"/>
      <c r="AF1139" s="8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</row>
    <row r="1140" spans="1:59" ht="10.5" customHeight="1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2"/>
      <c r="O1140" s="2"/>
      <c r="P1140" s="2"/>
      <c r="Q1140" s="1"/>
      <c r="R1140" s="1"/>
      <c r="S1140" s="3"/>
      <c r="T1140" s="1"/>
      <c r="U1140" s="1"/>
      <c r="V1140" s="4"/>
      <c r="W1140" s="5"/>
      <c r="X1140" s="1"/>
      <c r="Y1140" s="1"/>
      <c r="Z1140" s="1"/>
      <c r="AA1140" s="1"/>
      <c r="AB1140" s="6"/>
      <c r="AC1140" s="6"/>
      <c r="AD1140" s="7"/>
      <c r="AE1140" s="8"/>
      <c r="AF1140" s="8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</row>
    <row r="1141" spans="1:59" ht="10.5" customHeight="1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2"/>
      <c r="O1141" s="2"/>
      <c r="P1141" s="2"/>
      <c r="Q1141" s="1"/>
      <c r="R1141" s="1"/>
      <c r="S1141" s="3"/>
      <c r="T1141" s="1"/>
      <c r="U1141" s="1"/>
      <c r="V1141" s="4"/>
      <c r="W1141" s="5"/>
      <c r="X1141" s="1"/>
      <c r="Y1141" s="1"/>
      <c r="Z1141" s="1"/>
      <c r="AA1141" s="1"/>
      <c r="AB1141" s="6"/>
      <c r="AC1141" s="6"/>
      <c r="AD1141" s="7"/>
      <c r="AE1141" s="8"/>
      <c r="AF1141" s="8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</row>
    <row r="1142" spans="1:59" ht="10.5" customHeight="1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2"/>
      <c r="O1142" s="2"/>
      <c r="P1142" s="2"/>
      <c r="Q1142" s="1"/>
      <c r="R1142" s="1"/>
      <c r="S1142" s="3"/>
      <c r="T1142" s="1"/>
      <c r="U1142" s="1"/>
      <c r="V1142" s="4"/>
      <c r="W1142" s="5"/>
      <c r="X1142" s="1"/>
      <c r="Y1142" s="1"/>
      <c r="Z1142" s="1"/>
      <c r="AA1142" s="1"/>
      <c r="AB1142" s="6"/>
      <c r="AC1142" s="6"/>
      <c r="AD1142" s="7"/>
      <c r="AE1142" s="8"/>
      <c r="AF1142" s="8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</row>
    <row r="1143" spans="1:59" ht="10.5" customHeight="1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2"/>
      <c r="O1143" s="2"/>
      <c r="P1143" s="2"/>
      <c r="Q1143" s="1"/>
      <c r="R1143" s="1"/>
      <c r="S1143" s="3"/>
      <c r="T1143" s="1"/>
      <c r="U1143" s="1"/>
      <c r="V1143" s="4"/>
      <c r="W1143" s="5"/>
      <c r="X1143" s="1"/>
      <c r="Y1143" s="1"/>
      <c r="Z1143" s="1"/>
      <c r="AA1143" s="1"/>
      <c r="AB1143" s="6"/>
      <c r="AC1143" s="6"/>
      <c r="AD1143" s="7"/>
      <c r="AE1143" s="8"/>
      <c r="AF1143" s="8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</row>
    <row r="1144" spans="1:59" ht="10.5" customHeight="1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2"/>
      <c r="O1144" s="2"/>
      <c r="P1144" s="2"/>
      <c r="Q1144" s="1"/>
      <c r="R1144" s="1"/>
      <c r="S1144" s="3"/>
      <c r="T1144" s="1"/>
      <c r="U1144" s="1"/>
      <c r="V1144" s="4"/>
      <c r="W1144" s="5"/>
      <c r="X1144" s="1"/>
      <c r="Y1144" s="1"/>
      <c r="Z1144" s="1"/>
      <c r="AA1144" s="1"/>
      <c r="AB1144" s="6"/>
      <c r="AC1144" s="6"/>
      <c r="AD1144" s="7"/>
      <c r="AE1144" s="8"/>
      <c r="AF1144" s="8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</row>
    <row r="1145" spans="1:59" ht="10.5" customHeight="1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2"/>
      <c r="O1145" s="2"/>
      <c r="P1145" s="2"/>
      <c r="Q1145" s="1"/>
      <c r="R1145" s="1"/>
      <c r="S1145" s="3"/>
      <c r="T1145" s="1"/>
      <c r="U1145" s="1"/>
      <c r="V1145" s="4"/>
      <c r="W1145" s="5"/>
      <c r="X1145" s="1"/>
      <c r="Y1145" s="1"/>
      <c r="Z1145" s="1"/>
      <c r="AA1145" s="1"/>
      <c r="AB1145" s="6"/>
      <c r="AC1145" s="6"/>
      <c r="AD1145" s="7"/>
      <c r="AE1145" s="8"/>
      <c r="AF1145" s="8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</row>
    <row r="1146" spans="1:59" ht="10.5" customHeight="1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2"/>
      <c r="O1146" s="2"/>
      <c r="P1146" s="2"/>
      <c r="Q1146" s="1"/>
      <c r="R1146" s="1"/>
      <c r="S1146" s="3"/>
      <c r="T1146" s="1"/>
      <c r="U1146" s="1"/>
      <c r="V1146" s="4"/>
      <c r="W1146" s="5"/>
      <c r="X1146" s="1"/>
      <c r="Y1146" s="1"/>
      <c r="Z1146" s="1"/>
      <c r="AA1146" s="1"/>
      <c r="AB1146" s="6"/>
      <c r="AC1146" s="6"/>
      <c r="AD1146" s="7"/>
      <c r="AE1146" s="8"/>
      <c r="AF1146" s="8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</row>
    <row r="1147" spans="1:59" ht="10.5" customHeight="1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2"/>
      <c r="O1147" s="2"/>
      <c r="P1147" s="2"/>
      <c r="Q1147" s="1"/>
      <c r="R1147" s="1"/>
      <c r="S1147" s="3"/>
      <c r="T1147" s="1"/>
      <c r="U1147" s="1"/>
      <c r="V1147" s="4"/>
      <c r="W1147" s="5"/>
      <c r="X1147" s="1"/>
      <c r="Y1147" s="1"/>
      <c r="Z1147" s="1"/>
      <c r="AA1147" s="1"/>
      <c r="AB1147" s="6"/>
      <c r="AC1147" s="6"/>
      <c r="AD1147" s="7"/>
      <c r="AE1147" s="8"/>
      <c r="AF1147" s="8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</row>
    <row r="1148" spans="1:59" ht="10.5" customHeight="1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2"/>
      <c r="O1148" s="2"/>
      <c r="P1148" s="2"/>
      <c r="Q1148" s="1"/>
      <c r="R1148" s="1"/>
      <c r="S1148" s="3"/>
      <c r="T1148" s="1"/>
      <c r="U1148" s="1"/>
      <c r="V1148" s="4"/>
      <c r="W1148" s="5"/>
      <c r="X1148" s="1"/>
      <c r="Y1148" s="1"/>
      <c r="Z1148" s="1"/>
      <c r="AA1148" s="1"/>
      <c r="AB1148" s="6"/>
      <c r="AC1148" s="6"/>
      <c r="AD1148" s="7"/>
      <c r="AE1148" s="8"/>
      <c r="AF1148" s="8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</row>
    <row r="1149" spans="1:59" ht="10.5" customHeight="1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2"/>
      <c r="O1149" s="2"/>
      <c r="P1149" s="2"/>
      <c r="Q1149" s="1"/>
      <c r="R1149" s="1"/>
      <c r="S1149" s="3"/>
      <c r="T1149" s="1"/>
      <c r="U1149" s="1"/>
      <c r="V1149" s="4"/>
      <c r="W1149" s="5"/>
      <c r="X1149" s="1"/>
      <c r="Y1149" s="1"/>
      <c r="Z1149" s="1"/>
      <c r="AA1149" s="1"/>
      <c r="AB1149" s="6"/>
      <c r="AC1149" s="6"/>
      <c r="AD1149" s="7"/>
      <c r="AE1149" s="8"/>
      <c r="AF1149" s="8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</row>
    <row r="1150" spans="1:59" ht="10.5" customHeight="1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2"/>
      <c r="O1150" s="2"/>
      <c r="P1150" s="2"/>
      <c r="Q1150" s="1"/>
      <c r="R1150" s="1"/>
      <c r="S1150" s="3"/>
      <c r="T1150" s="1"/>
      <c r="U1150" s="1"/>
      <c r="V1150" s="4"/>
      <c r="W1150" s="5"/>
      <c r="X1150" s="1"/>
      <c r="Y1150" s="1"/>
      <c r="Z1150" s="1"/>
      <c r="AA1150" s="1"/>
      <c r="AB1150" s="6"/>
      <c r="AC1150" s="6"/>
      <c r="AD1150" s="7"/>
      <c r="AE1150" s="8"/>
      <c r="AF1150" s="8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</row>
    <row r="1151" spans="1:59" ht="10.5" customHeight="1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2"/>
      <c r="O1151" s="2"/>
      <c r="P1151" s="2"/>
      <c r="Q1151" s="1"/>
      <c r="R1151" s="1"/>
      <c r="S1151" s="3"/>
      <c r="T1151" s="1"/>
      <c r="U1151" s="1"/>
      <c r="V1151" s="4"/>
      <c r="W1151" s="5"/>
      <c r="X1151" s="1"/>
      <c r="Y1151" s="1"/>
      <c r="Z1151" s="1"/>
      <c r="AA1151" s="1"/>
      <c r="AB1151" s="6"/>
      <c r="AC1151" s="6"/>
      <c r="AD1151" s="7"/>
      <c r="AE1151" s="8"/>
      <c r="AF1151" s="8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</row>
    <row r="1152" spans="1:59" ht="10.5" customHeight="1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2"/>
      <c r="O1152" s="2"/>
      <c r="P1152" s="2"/>
      <c r="Q1152" s="1"/>
      <c r="R1152" s="1"/>
      <c r="S1152" s="3"/>
      <c r="T1152" s="1"/>
      <c r="U1152" s="1"/>
      <c r="V1152" s="4"/>
      <c r="W1152" s="5"/>
      <c r="X1152" s="1"/>
      <c r="Y1152" s="1"/>
      <c r="Z1152" s="1"/>
      <c r="AA1152" s="1"/>
      <c r="AB1152" s="6"/>
      <c r="AC1152" s="6"/>
      <c r="AD1152" s="7"/>
      <c r="AE1152" s="8"/>
      <c r="AF1152" s="8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</row>
    <row r="1153" spans="1:59" ht="10.5" customHeight="1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2"/>
      <c r="O1153" s="2"/>
      <c r="P1153" s="2"/>
      <c r="Q1153" s="1"/>
      <c r="R1153" s="1"/>
      <c r="S1153" s="3"/>
      <c r="T1153" s="1"/>
      <c r="U1153" s="1"/>
      <c r="V1153" s="4"/>
      <c r="W1153" s="5"/>
      <c r="X1153" s="1"/>
      <c r="Y1153" s="1"/>
      <c r="Z1153" s="1"/>
      <c r="AA1153" s="1"/>
      <c r="AB1153" s="6"/>
      <c r="AC1153" s="6"/>
      <c r="AD1153" s="7"/>
      <c r="AE1153" s="8"/>
      <c r="AF1153" s="8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</row>
    <row r="1154" spans="1:59" ht="10.5" customHeight="1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2"/>
      <c r="O1154" s="2"/>
      <c r="P1154" s="2"/>
      <c r="Q1154" s="1"/>
      <c r="R1154" s="1"/>
      <c r="S1154" s="3"/>
      <c r="T1154" s="1"/>
      <c r="U1154" s="1"/>
      <c r="V1154" s="4"/>
      <c r="W1154" s="5"/>
      <c r="X1154" s="1"/>
      <c r="Y1154" s="1"/>
      <c r="Z1154" s="1"/>
      <c r="AA1154" s="1"/>
      <c r="AB1154" s="6"/>
      <c r="AC1154" s="6"/>
      <c r="AD1154" s="7"/>
      <c r="AE1154" s="8"/>
      <c r="AF1154" s="8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</row>
    <row r="1155" spans="1:59" ht="10.5" customHeight="1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2"/>
      <c r="O1155" s="2"/>
      <c r="P1155" s="2"/>
      <c r="Q1155" s="1"/>
      <c r="R1155" s="1"/>
      <c r="S1155" s="3"/>
      <c r="T1155" s="1"/>
      <c r="U1155" s="1"/>
      <c r="V1155" s="4"/>
      <c r="W1155" s="5"/>
      <c r="X1155" s="1"/>
      <c r="Y1155" s="1"/>
      <c r="Z1155" s="1"/>
      <c r="AA1155" s="1"/>
      <c r="AB1155" s="6"/>
      <c r="AC1155" s="6"/>
      <c r="AD1155" s="7"/>
      <c r="AE1155" s="8"/>
      <c r="AF1155" s="8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</row>
    <row r="1156" spans="1:59" ht="10.5" customHeight="1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2"/>
      <c r="O1156" s="2"/>
      <c r="P1156" s="2"/>
      <c r="Q1156" s="1"/>
      <c r="R1156" s="1"/>
      <c r="S1156" s="3"/>
      <c r="T1156" s="1"/>
      <c r="U1156" s="1"/>
      <c r="V1156" s="4"/>
      <c r="W1156" s="5"/>
      <c r="X1156" s="1"/>
      <c r="Y1156" s="1"/>
      <c r="Z1156" s="1"/>
      <c r="AA1156" s="1"/>
      <c r="AB1156" s="6"/>
      <c r="AC1156" s="6"/>
      <c r="AD1156" s="7"/>
      <c r="AE1156" s="8"/>
      <c r="AF1156" s="8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</row>
    <row r="1157" spans="1:59" ht="10.5" customHeight="1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2"/>
      <c r="O1157" s="2"/>
      <c r="P1157" s="2"/>
      <c r="Q1157" s="1"/>
      <c r="R1157" s="1"/>
      <c r="S1157" s="3"/>
      <c r="T1157" s="1"/>
      <c r="U1157" s="1"/>
      <c r="V1157" s="4"/>
      <c r="W1157" s="5"/>
      <c r="X1157" s="1"/>
      <c r="Y1157" s="1"/>
      <c r="Z1157" s="1"/>
      <c r="AA1157" s="1"/>
      <c r="AB1157" s="6"/>
      <c r="AC1157" s="6"/>
      <c r="AD1157" s="7"/>
      <c r="AE1157" s="8"/>
      <c r="AF1157" s="8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</row>
    <row r="1158" spans="1:59" ht="10.5" customHeight="1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2"/>
      <c r="O1158" s="2"/>
      <c r="P1158" s="2"/>
      <c r="Q1158" s="1"/>
      <c r="R1158" s="1"/>
      <c r="S1158" s="3"/>
      <c r="T1158" s="1"/>
      <c r="U1158" s="1"/>
      <c r="V1158" s="4"/>
      <c r="W1158" s="5"/>
      <c r="X1158" s="1"/>
      <c r="Y1158" s="1"/>
      <c r="Z1158" s="1"/>
      <c r="AA1158" s="1"/>
      <c r="AB1158" s="6"/>
      <c r="AC1158" s="6"/>
      <c r="AD1158" s="7"/>
      <c r="AE1158" s="8"/>
      <c r="AF1158" s="8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</row>
    <row r="1159" spans="1:59" ht="10.5" customHeight="1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2"/>
      <c r="O1159" s="2"/>
      <c r="P1159" s="2"/>
      <c r="Q1159" s="1"/>
      <c r="R1159" s="1"/>
      <c r="S1159" s="3"/>
      <c r="T1159" s="1"/>
      <c r="U1159" s="1"/>
      <c r="V1159" s="4"/>
      <c r="W1159" s="5"/>
      <c r="X1159" s="1"/>
      <c r="Y1159" s="1"/>
      <c r="Z1159" s="1"/>
      <c r="AA1159" s="1"/>
      <c r="AB1159" s="6"/>
      <c r="AC1159" s="6"/>
      <c r="AD1159" s="7"/>
      <c r="AE1159" s="8"/>
      <c r="AF1159" s="8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</row>
    <row r="1160" spans="1:59" ht="10.5" customHeight="1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2"/>
      <c r="O1160" s="2"/>
      <c r="P1160" s="2"/>
      <c r="Q1160" s="1"/>
      <c r="R1160" s="1"/>
      <c r="S1160" s="3"/>
      <c r="T1160" s="1"/>
      <c r="U1160" s="1"/>
      <c r="V1160" s="4"/>
      <c r="W1160" s="5"/>
      <c r="X1160" s="1"/>
      <c r="Y1160" s="1"/>
      <c r="Z1160" s="1"/>
      <c r="AA1160" s="1"/>
      <c r="AB1160" s="6"/>
      <c r="AC1160" s="6"/>
      <c r="AD1160" s="7"/>
      <c r="AE1160" s="8"/>
      <c r="AF1160" s="8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</row>
    <row r="1161" spans="1:59" ht="10.5" customHeight="1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2"/>
      <c r="O1161" s="2"/>
      <c r="P1161" s="2"/>
      <c r="Q1161" s="1"/>
      <c r="R1161" s="1"/>
      <c r="S1161" s="3"/>
      <c r="T1161" s="1"/>
      <c r="U1161" s="1"/>
      <c r="V1161" s="4"/>
      <c r="W1161" s="5"/>
      <c r="X1161" s="1"/>
      <c r="Y1161" s="1"/>
      <c r="Z1161" s="1"/>
      <c r="AA1161" s="1"/>
      <c r="AB1161" s="6"/>
      <c r="AC1161" s="6"/>
      <c r="AD1161" s="7"/>
      <c r="AE1161" s="8"/>
      <c r="AF1161" s="8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</row>
    <row r="1162" spans="1:59" ht="10.5" customHeight="1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2"/>
      <c r="O1162" s="2"/>
      <c r="P1162" s="2"/>
      <c r="Q1162" s="1"/>
      <c r="R1162" s="1"/>
      <c r="S1162" s="3"/>
      <c r="T1162" s="1"/>
      <c r="U1162" s="1"/>
      <c r="V1162" s="4"/>
      <c r="W1162" s="5"/>
      <c r="X1162" s="1"/>
      <c r="Y1162" s="1"/>
      <c r="Z1162" s="1"/>
      <c r="AA1162" s="1"/>
      <c r="AB1162" s="6"/>
      <c r="AC1162" s="6"/>
      <c r="AD1162" s="7"/>
      <c r="AE1162" s="8"/>
      <c r="AF1162" s="8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</row>
    <row r="1163" spans="1:59" ht="10.5" customHeight="1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2"/>
      <c r="O1163" s="2"/>
      <c r="P1163" s="2"/>
      <c r="Q1163" s="1"/>
      <c r="R1163" s="1"/>
      <c r="S1163" s="3"/>
      <c r="T1163" s="1"/>
      <c r="U1163" s="1"/>
      <c r="V1163" s="4"/>
      <c r="W1163" s="5"/>
      <c r="X1163" s="1"/>
      <c r="Y1163" s="1"/>
      <c r="Z1163" s="1"/>
      <c r="AA1163" s="1"/>
      <c r="AB1163" s="6"/>
      <c r="AC1163" s="6"/>
      <c r="AD1163" s="7"/>
      <c r="AE1163" s="8"/>
      <c r="AF1163" s="8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</row>
    <row r="1164" spans="1:59" ht="10.5" customHeight="1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2"/>
      <c r="O1164" s="2"/>
      <c r="P1164" s="2"/>
      <c r="Q1164" s="1"/>
      <c r="R1164" s="1"/>
      <c r="S1164" s="3"/>
      <c r="T1164" s="1"/>
      <c r="U1164" s="1"/>
      <c r="V1164" s="4"/>
      <c r="W1164" s="5"/>
      <c r="X1164" s="1"/>
      <c r="Y1164" s="1"/>
      <c r="Z1164" s="1"/>
      <c r="AA1164" s="1"/>
      <c r="AB1164" s="6"/>
      <c r="AC1164" s="6"/>
      <c r="AD1164" s="7"/>
      <c r="AE1164" s="8"/>
      <c r="AF1164" s="8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</row>
    <row r="1165" spans="1:59" ht="10.5" customHeight="1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2"/>
      <c r="O1165" s="2"/>
      <c r="P1165" s="2"/>
      <c r="Q1165" s="1"/>
      <c r="R1165" s="1"/>
      <c r="S1165" s="3"/>
      <c r="T1165" s="1"/>
      <c r="U1165" s="1"/>
      <c r="V1165" s="4"/>
      <c r="W1165" s="5"/>
      <c r="X1165" s="1"/>
      <c r="Y1165" s="1"/>
      <c r="Z1165" s="1"/>
      <c r="AA1165" s="1"/>
      <c r="AB1165" s="6"/>
      <c r="AC1165" s="6"/>
      <c r="AD1165" s="7"/>
      <c r="AE1165" s="8"/>
      <c r="AF1165" s="8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</row>
    <row r="1166" spans="1:59" ht="10.5" customHeight="1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2"/>
      <c r="O1166" s="2"/>
      <c r="P1166" s="2"/>
      <c r="Q1166" s="1"/>
      <c r="R1166" s="1"/>
      <c r="S1166" s="3"/>
      <c r="T1166" s="1"/>
      <c r="U1166" s="1"/>
      <c r="V1166" s="4"/>
      <c r="W1166" s="5"/>
      <c r="X1166" s="1"/>
      <c r="Y1166" s="1"/>
      <c r="Z1166" s="1"/>
      <c r="AA1166" s="1"/>
      <c r="AB1166" s="6"/>
      <c r="AC1166" s="6"/>
      <c r="AD1166" s="7"/>
      <c r="AE1166" s="8"/>
      <c r="AF1166" s="8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</row>
    <row r="1167" spans="1:59" ht="10.5" customHeight="1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2"/>
      <c r="O1167" s="2"/>
      <c r="P1167" s="2"/>
      <c r="Q1167" s="1"/>
      <c r="R1167" s="1"/>
      <c r="S1167" s="3"/>
      <c r="T1167" s="1"/>
      <c r="U1167" s="1"/>
      <c r="V1167" s="4"/>
      <c r="W1167" s="5"/>
      <c r="X1167" s="1"/>
      <c r="Y1167" s="1"/>
      <c r="Z1167" s="1"/>
      <c r="AA1167" s="1"/>
      <c r="AB1167" s="6"/>
      <c r="AC1167" s="6"/>
      <c r="AD1167" s="7"/>
      <c r="AE1167" s="8"/>
      <c r="AF1167" s="8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</row>
    <row r="1168" spans="1:59" ht="10.5" customHeight="1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2"/>
      <c r="O1168" s="2"/>
      <c r="P1168" s="2"/>
      <c r="Q1168" s="1"/>
      <c r="R1168" s="1"/>
      <c r="S1168" s="3"/>
      <c r="T1168" s="1"/>
      <c r="U1168" s="1"/>
      <c r="V1168" s="4"/>
      <c r="W1168" s="5"/>
      <c r="X1168" s="1"/>
      <c r="Y1168" s="1"/>
      <c r="Z1168" s="1"/>
      <c r="AA1168" s="1"/>
      <c r="AB1168" s="6"/>
      <c r="AC1168" s="6"/>
      <c r="AD1168" s="7"/>
      <c r="AE1168" s="8"/>
      <c r="AF1168" s="8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</row>
    <row r="1169" spans="1:59" ht="10.5" customHeight="1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2"/>
      <c r="O1169" s="2"/>
      <c r="P1169" s="2"/>
      <c r="Q1169" s="1"/>
      <c r="R1169" s="1"/>
      <c r="S1169" s="3"/>
      <c r="T1169" s="1"/>
      <c r="U1169" s="1"/>
      <c r="V1169" s="4"/>
      <c r="W1169" s="5"/>
      <c r="X1169" s="1"/>
      <c r="Y1169" s="1"/>
      <c r="Z1169" s="1"/>
      <c r="AA1169" s="1"/>
      <c r="AB1169" s="6"/>
      <c r="AC1169" s="6"/>
      <c r="AD1169" s="7"/>
      <c r="AE1169" s="8"/>
      <c r="AF1169" s="8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</row>
    <row r="1170" spans="1:59" ht="10.5" customHeight="1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2"/>
      <c r="O1170" s="2"/>
      <c r="P1170" s="2"/>
      <c r="Q1170" s="1"/>
      <c r="R1170" s="1"/>
      <c r="S1170" s="3"/>
      <c r="T1170" s="1"/>
      <c r="U1170" s="1"/>
      <c r="V1170" s="4"/>
      <c r="W1170" s="5"/>
      <c r="X1170" s="1"/>
      <c r="Y1170" s="1"/>
      <c r="Z1170" s="1"/>
      <c r="AA1170" s="1"/>
      <c r="AB1170" s="6"/>
      <c r="AC1170" s="6"/>
      <c r="AD1170" s="7"/>
      <c r="AE1170" s="8"/>
      <c r="AF1170" s="8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</row>
    <row r="1171" spans="1:59" ht="10.5" customHeight="1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2"/>
      <c r="O1171" s="2"/>
      <c r="P1171" s="2"/>
      <c r="Q1171" s="1"/>
      <c r="R1171" s="1"/>
      <c r="S1171" s="3"/>
      <c r="T1171" s="1"/>
      <c r="U1171" s="1"/>
      <c r="V1171" s="4"/>
      <c r="W1171" s="5"/>
      <c r="X1171" s="1"/>
      <c r="Y1171" s="1"/>
      <c r="Z1171" s="1"/>
      <c r="AA1171" s="1"/>
      <c r="AB1171" s="6"/>
      <c r="AC1171" s="6"/>
      <c r="AD1171" s="7"/>
      <c r="AE1171" s="8"/>
      <c r="AF1171" s="8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</row>
    <row r="1172" spans="1:59" ht="10.5" customHeight="1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2"/>
      <c r="O1172" s="2"/>
      <c r="P1172" s="2"/>
      <c r="Q1172" s="1"/>
      <c r="R1172" s="1"/>
      <c r="S1172" s="3"/>
      <c r="T1172" s="1"/>
      <c r="U1172" s="1"/>
      <c r="V1172" s="4"/>
      <c r="W1172" s="5"/>
      <c r="X1172" s="1"/>
      <c r="Y1172" s="1"/>
      <c r="Z1172" s="1"/>
      <c r="AA1172" s="1"/>
      <c r="AB1172" s="6"/>
      <c r="AC1172" s="6"/>
      <c r="AD1172" s="7"/>
      <c r="AE1172" s="8"/>
      <c r="AF1172" s="8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</row>
    <row r="1173" spans="1:59" ht="10.5" customHeight="1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2"/>
      <c r="O1173" s="2"/>
      <c r="P1173" s="2"/>
      <c r="Q1173" s="1"/>
      <c r="R1173" s="1"/>
      <c r="S1173" s="3"/>
      <c r="T1173" s="1"/>
      <c r="U1173" s="1"/>
      <c r="V1173" s="4"/>
      <c r="W1173" s="5"/>
      <c r="X1173" s="1"/>
      <c r="Y1173" s="1"/>
      <c r="Z1173" s="1"/>
      <c r="AA1173" s="1"/>
      <c r="AB1173" s="6"/>
      <c r="AC1173" s="6"/>
      <c r="AD1173" s="7"/>
      <c r="AE1173" s="8"/>
      <c r="AF1173" s="8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</row>
    <row r="1174" spans="1:59" ht="10.5" customHeight="1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2"/>
      <c r="O1174" s="2"/>
      <c r="P1174" s="2"/>
      <c r="Q1174" s="1"/>
      <c r="R1174" s="1"/>
      <c r="S1174" s="3"/>
      <c r="T1174" s="1"/>
      <c r="U1174" s="1"/>
      <c r="V1174" s="4"/>
      <c r="W1174" s="5"/>
      <c r="X1174" s="1"/>
      <c r="Y1174" s="1"/>
      <c r="Z1174" s="1"/>
      <c r="AA1174" s="1"/>
      <c r="AB1174" s="6"/>
      <c r="AC1174" s="6"/>
      <c r="AD1174" s="7"/>
      <c r="AE1174" s="8"/>
      <c r="AF1174" s="8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</row>
    <row r="1175" spans="1:59" ht="10.5" customHeight="1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2"/>
      <c r="O1175" s="2"/>
      <c r="P1175" s="2"/>
      <c r="Q1175" s="1"/>
      <c r="R1175" s="1"/>
      <c r="S1175" s="3"/>
      <c r="T1175" s="1"/>
      <c r="U1175" s="1"/>
      <c r="V1175" s="4"/>
      <c r="W1175" s="5"/>
      <c r="X1175" s="1"/>
      <c r="Y1175" s="1"/>
      <c r="Z1175" s="1"/>
      <c r="AA1175" s="1"/>
      <c r="AB1175" s="6"/>
      <c r="AC1175" s="6"/>
      <c r="AD1175" s="7"/>
      <c r="AE1175" s="8"/>
      <c r="AF1175" s="8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</row>
    <row r="1176" spans="1:59" ht="10.5" customHeight="1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2"/>
      <c r="O1176" s="2"/>
      <c r="P1176" s="2"/>
      <c r="Q1176" s="1"/>
      <c r="R1176" s="1"/>
      <c r="S1176" s="3"/>
      <c r="T1176" s="1"/>
      <c r="U1176" s="1"/>
      <c r="V1176" s="4"/>
      <c r="W1176" s="5"/>
      <c r="X1176" s="1"/>
      <c r="Y1176" s="1"/>
      <c r="Z1176" s="1"/>
      <c r="AA1176" s="1"/>
      <c r="AB1176" s="6"/>
      <c r="AC1176" s="6"/>
      <c r="AD1176" s="7"/>
      <c r="AE1176" s="8"/>
      <c r="AF1176" s="8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</row>
    <row r="1177" spans="1:59" ht="10.5" customHeight="1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2"/>
      <c r="O1177" s="2"/>
      <c r="P1177" s="2"/>
      <c r="Q1177" s="1"/>
      <c r="R1177" s="1"/>
      <c r="S1177" s="3"/>
      <c r="T1177" s="1"/>
      <c r="U1177" s="1"/>
      <c r="V1177" s="4"/>
      <c r="W1177" s="5"/>
      <c r="X1177" s="1"/>
      <c r="Y1177" s="1"/>
      <c r="Z1177" s="1"/>
      <c r="AA1177" s="1"/>
      <c r="AB1177" s="6"/>
      <c r="AC1177" s="6"/>
      <c r="AD1177" s="7"/>
      <c r="AE1177" s="8"/>
      <c r="AF1177" s="8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</row>
    <row r="1178" spans="1:59" ht="10.5" customHeight="1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2"/>
      <c r="O1178" s="2"/>
      <c r="P1178" s="2"/>
      <c r="Q1178" s="1"/>
      <c r="R1178" s="1"/>
      <c r="S1178" s="3"/>
      <c r="T1178" s="1"/>
      <c r="U1178" s="1"/>
      <c r="V1178" s="4"/>
      <c r="W1178" s="5"/>
      <c r="X1178" s="1"/>
      <c r="Y1178" s="1"/>
      <c r="Z1178" s="1"/>
      <c r="AA1178" s="1"/>
      <c r="AB1178" s="6"/>
      <c r="AC1178" s="6"/>
      <c r="AD1178" s="7"/>
      <c r="AE1178" s="8"/>
      <c r="AF1178" s="8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</row>
    <row r="1179" spans="1:59" ht="10.5" customHeight="1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2"/>
      <c r="O1179" s="2"/>
      <c r="P1179" s="2"/>
      <c r="Q1179" s="1"/>
      <c r="R1179" s="1"/>
      <c r="S1179" s="3"/>
      <c r="T1179" s="1"/>
      <c r="U1179" s="1"/>
      <c r="V1179" s="4"/>
      <c r="W1179" s="5"/>
      <c r="X1179" s="1"/>
      <c r="Y1179" s="1"/>
      <c r="Z1179" s="1"/>
      <c r="AA1179" s="1"/>
      <c r="AB1179" s="6"/>
      <c r="AC1179" s="6"/>
      <c r="AD1179" s="7"/>
      <c r="AE1179" s="8"/>
      <c r="AF1179" s="8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</row>
    <row r="1180" spans="1:59" ht="10.5" customHeight="1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2"/>
      <c r="O1180" s="2"/>
      <c r="P1180" s="2"/>
      <c r="Q1180" s="1"/>
      <c r="R1180" s="1"/>
      <c r="S1180" s="3"/>
      <c r="T1180" s="1"/>
      <c r="U1180" s="1"/>
      <c r="V1180" s="4"/>
      <c r="W1180" s="5"/>
      <c r="X1180" s="1"/>
      <c r="Y1180" s="1"/>
      <c r="Z1180" s="1"/>
      <c r="AA1180" s="1"/>
      <c r="AB1180" s="6"/>
      <c r="AC1180" s="6"/>
      <c r="AD1180" s="7"/>
      <c r="AE1180" s="8"/>
      <c r="AF1180" s="8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</row>
    <row r="1181" spans="1:59" ht="10.5" customHeight="1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2"/>
      <c r="O1181" s="2"/>
      <c r="P1181" s="2"/>
      <c r="Q1181" s="1"/>
      <c r="R1181" s="1"/>
      <c r="S1181" s="3"/>
      <c r="T1181" s="1"/>
      <c r="U1181" s="1"/>
      <c r="V1181" s="4"/>
      <c r="W1181" s="5"/>
      <c r="X1181" s="1"/>
      <c r="Y1181" s="1"/>
      <c r="Z1181" s="1"/>
      <c r="AA1181" s="1"/>
      <c r="AB1181" s="6"/>
      <c r="AC1181" s="6"/>
      <c r="AD1181" s="7"/>
      <c r="AE1181" s="8"/>
      <c r="AF1181" s="8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</row>
    <row r="1182" spans="1:59" ht="10.5" customHeight="1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2"/>
      <c r="O1182" s="2"/>
      <c r="P1182" s="2"/>
      <c r="Q1182" s="1"/>
      <c r="R1182" s="1"/>
      <c r="S1182" s="3"/>
      <c r="T1182" s="1"/>
      <c r="U1182" s="1"/>
      <c r="V1182" s="4"/>
      <c r="W1182" s="5"/>
      <c r="X1182" s="1"/>
      <c r="Y1182" s="1"/>
      <c r="Z1182" s="1"/>
      <c r="AA1182" s="1"/>
      <c r="AB1182" s="6"/>
      <c r="AC1182" s="6"/>
      <c r="AD1182" s="7"/>
      <c r="AE1182" s="8"/>
      <c r="AF1182" s="8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</row>
    <row r="1183" spans="1:59" ht="10.5" customHeight="1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2"/>
      <c r="O1183" s="2"/>
      <c r="P1183" s="2"/>
      <c r="Q1183" s="1"/>
      <c r="R1183" s="1"/>
      <c r="S1183" s="3"/>
      <c r="T1183" s="1"/>
      <c r="U1183" s="1"/>
      <c r="V1183" s="4"/>
      <c r="W1183" s="5"/>
      <c r="X1183" s="1"/>
      <c r="Y1183" s="1"/>
      <c r="Z1183" s="1"/>
      <c r="AA1183" s="1"/>
      <c r="AB1183" s="6"/>
      <c r="AC1183" s="6"/>
      <c r="AD1183" s="7"/>
      <c r="AE1183" s="8"/>
      <c r="AF1183" s="8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</row>
    <row r="1184" spans="1:59" ht="10.5" customHeight="1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2"/>
      <c r="O1184" s="2"/>
      <c r="P1184" s="2"/>
      <c r="Q1184" s="1"/>
      <c r="R1184" s="1"/>
      <c r="S1184" s="3"/>
      <c r="T1184" s="1"/>
      <c r="U1184" s="1"/>
      <c r="V1184" s="4"/>
      <c r="W1184" s="5"/>
      <c r="X1184" s="1"/>
      <c r="Y1184" s="1"/>
      <c r="Z1184" s="1"/>
      <c r="AA1184" s="1"/>
      <c r="AB1184" s="6"/>
      <c r="AC1184" s="6"/>
      <c r="AD1184" s="7"/>
      <c r="AE1184" s="8"/>
      <c r="AF1184" s="8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</row>
    <row r="1185" spans="1:59" ht="10.5" customHeight="1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2"/>
      <c r="O1185" s="2"/>
      <c r="P1185" s="2"/>
      <c r="Q1185" s="1"/>
      <c r="R1185" s="1"/>
      <c r="S1185" s="3"/>
      <c r="T1185" s="1"/>
      <c r="U1185" s="1"/>
      <c r="V1185" s="4"/>
      <c r="W1185" s="5"/>
      <c r="X1185" s="1"/>
      <c r="Y1185" s="1"/>
      <c r="Z1185" s="1"/>
      <c r="AA1185" s="1"/>
      <c r="AB1185" s="6"/>
      <c r="AC1185" s="6"/>
      <c r="AD1185" s="7"/>
      <c r="AE1185" s="8"/>
      <c r="AF1185" s="8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</row>
    <row r="1186" spans="1:59" ht="10.5" customHeight="1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2"/>
      <c r="O1186" s="2"/>
      <c r="P1186" s="2"/>
      <c r="Q1186" s="1"/>
      <c r="R1186" s="1"/>
      <c r="S1186" s="3"/>
      <c r="T1186" s="1"/>
      <c r="U1186" s="1"/>
      <c r="V1186" s="4"/>
      <c r="W1186" s="5"/>
      <c r="X1186" s="1"/>
      <c r="Y1186" s="1"/>
      <c r="Z1186" s="1"/>
      <c r="AA1186" s="1"/>
      <c r="AB1186" s="6"/>
      <c r="AC1186" s="6"/>
      <c r="AD1186" s="7"/>
      <c r="AE1186" s="8"/>
      <c r="AF1186" s="8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</row>
    <row r="1187" spans="1:59" ht="10.5" customHeight="1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2"/>
      <c r="O1187" s="2"/>
      <c r="P1187" s="2"/>
      <c r="Q1187" s="1"/>
      <c r="R1187" s="1"/>
      <c r="S1187" s="3"/>
      <c r="T1187" s="1"/>
      <c r="U1187" s="1"/>
      <c r="V1187" s="4"/>
      <c r="W1187" s="5"/>
      <c r="X1187" s="1"/>
      <c r="Y1187" s="1"/>
      <c r="Z1187" s="1"/>
      <c r="AA1187" s="1"/>
      <c r="AB1187" s="6"/>
      <c r="AC1187" s="6"/>
      <c r="AD1187" s="7"/>
      <c r="AE1187" s="8"/>
      <c r="AF1187" s="8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</row>
    <row r="1188" spans="1:59" ht="10.5" customHeight="1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2"/>
      <c r="O1188" s="2"/>
      <c r="P1188" s="2"/>
      <c r="Q1188" s="1"/>
      <c r="R1188" s="1"/>
      <c r="S1188" s="3"/>
      <c r="T1188" s="1"/>
      <c r="U1188" s="1"/>
      <c r="V1188" s="4"/>
      <c r="W1188" s="5"/>
      <c r="X1188" s="1"/>
      <c r="Y1188" s="1"/>
      <c r="Z1188" s="1"/>
      <c r="AA1188" s="1"/>
      <c r="AB1188" s="6"/>
      <c r="AC1188" s="6"/>
      <c r="AD1188" s="7"/>
      <c r="AE1188" s="8"/>
      <c r="AF1188" s="8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</row>
    <row r="1189" spans="1:59" ht="10.5" customHeight="1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2"/>
      <c r="O1189" s="2"/>
      <c r="P1189" s="2"/>
      <c r="Q1189" s="1"/>
      <c r="R1189" s="1"/>
      <c r="S1189" s="3"/>
      <c r="T1189" s="1"/>
      <c r="U1189" s="1"/>
      <c r="V1189" s="4"/>
      <c r="W1189" s="5"/>
      <c r="X1189" s="1"/>
      <c r="Y1189" s="1"/>
      <c r="Z1189" s="1"/>
      <c r="AA1189" s="1"/>
      <c r="AB1189" s="6"/>
      <c r="AC1189" s="6"/>
      <c r="AD1189" s="7"/>
      <c r="AE1189" s="8"/>
      <c r="AF1189" s="8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</row>
    <row r="1190" spans="1:59" ht="10.5" customHeight="1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2"/>
      <c r="O1190" s="2"/>
      <c r="P1190" s="2"/>
      <c r="Q1190" s="1"/>
      <c r="R1190" s="1"/>
      <c r="S1190" s="3"/>
      <c r="T1190" s="1"/>
      <c r="U1190" s="1"/>
      <c r="V1190" s="4"/>
      <c r="W1190" s="5"/>
      <c r="X1190" s="1"/>
      <c r="Y1190" s="1"/>
      <c r="Z1190" s="1"/>
      <c r="AA1190" s="1"/>
      <c r="AB1190" s="6"/>
      <c r="AC1190" s="6"/>
      <c r="AD1190" s="7"/>
      <c r="AE1190" s="8"/>
      <c r="AF1190" s="8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</row>
    <row r="1191" spans="1:59" ht="10.5" customHeight="1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2"/>
      <c r="O1191" s="2"/>
      <c r="P1191" s="2"/>
      <c r="Q1191" s="1"/>
      <c r="R1191" s="1"/>
      <c r="S1191" s="3"/>
      <c r="T1191" s="1"/>
      <c r="U1191" s="1"/>
      <c r="V1191" s="4"/>
      <c r="W1191" s="5"/>
      <c r="X1191" s="1"/>
      <c r="Y1191" s="1"/>
      <c r="Z1191" s="1"/>
      <c r="AA1191" s="1"/>
      <c r="AB1191" s="6"/>
      <c r="AC1191" s="6"/>
      <c r="AD1191" s="7"/>
      <c r="AE1191" s="8"/>
      <c r="AF1191" s="8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</row>
    <row r="1192" spans="1:59" ht="10.5" customHeight="1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2"/>
      <c r="O1192" s="2"/>
      <c r="P1192" s="2"/>
      <c r="Q1192" s="1"/>
      <c r="R1192" s="1"/>
      <c r="S1192" s="3"/>
      <c r="T1192" s="1"/>
      <c r="U1192" s="1"/>
      <c r="V1192" s="4"/>
      <c r="W1192" s="5"/>
      <c r="X1192" s="1"/>
      <c r="Y1192" s="1"/>
      <c r="Z1192" s="1"/>
      <c r="AA1192" s="1"/>
      <c r="AB1192" s="6"/>
      <c r="AC1192" s="6"/>
      <c r="AD1192" s="7"/>
      <c r="AE1192" s="8"/>
      <c r="AF1192" s="8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</row>
    <row r="1193" spans="1:59" ht="10.5" customHeight="1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2"/>
      <c r="O1193" s="2"/>
      <c r="P1193" s="2"/>
      <c r="Q1193" s="1"/>
      <c r="R1193" s="1"/>
      <c r="S1193" s="3"/>
      <c r="T1193" s="1"/>
      <c r="U1193" s="1"/>
      <c r="V1193" s="4"/>
      <c r="W1193" s="5"/>
      <c r="X1193" s="1"/>
      <c r="Y1193" s="1"/>
      <c r="Z1193" s="1"/>
      <c r="AA1193" s="1"/>
      <c r="AB1193" s="6"/>
      <c r="AC1193" s="6"/>
      <c r="AD1193" s="7"/>
      <c r="AE1193" s="8"/>
      <c r="AF1193" s="8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</row>
    <row r="1194" spans="1:59" ht="10.5" customHeight="1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2"/>
      <c r="O1194" s="2"/>
      <c r="P1194" s="2"/>
      <c r="Q1194" s="1"/>
      <c r="R1194" s="1"/>
      <c r="S1194" s="3"/>
      <c r="T1194" s="1"/>
      <c r="U1194" s="1"/>
      <c r="V1194" s="4"/>
      <c r="W1194" s="5"/>
      <c r="X1194" s="1"/>
      <c r="Y1194" s="1"/>
      <c r="Z1194" s="1"/>
      <c r="AA1194" s="1"/>
      <c r="AB1194" s="6"/>
      <c r="AC1194" s="6"/>
      <c r="AD1194" s="7"/>
      <c r="AE1194" s="8"/>
      <c r="AF1194" s="8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</row>
    <row r="1195" spans="1:59" ht="10.5" customHeight="1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2"/>
      <c r="O1195" s="2"/>
      <c r="P1195" s="2"/>
      <c r="Q1195" s="1"/>
      <c r="R1195" s="1"/>
      <c r="S1195" s="3"/>
      <c r="T1195" s="1"/>
      <c r="U1195" s="1"/>
      <c r="V1195" s="4"/>
      <c r="W1195" s="5"/>
      <c r="X1195" s="1"/>
      <c r="Y1195" s="1"/>
      <c r="Z1195" s="1"/>
      <c r="AA1195" s="1"/>
      <c r="AB1195" s="6"/>
      <c r="AC1195" s="6"/>
      <c r="AD1195" s="7"/>
      <c r="AE1195" s="8"/>
      <c r="AF1195" s="8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</row>
    <row r="1196" spans="1:59" ht="10.5" customHeight="1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2"/>
      <c r="O1196" s="2"/>
      <c r="P1196" s="2"/>
      <c r="Q1196" s="1"/>
      <c r="R1196" s="1"/>
      <c r="S1196" s="3"/>
      <c r="T1196" s="1"/>
      <c r="U1196" s="1"/>
      <c r="V1196" s="4"/>
      <c r="W1196" s="5"/>
      <c r="X1196" s="1"/>
      <c r="Y1196" s="1"/>
      <c r="Z1196" s="1"/>
      <c r="AA1196" s="1"/>
      <c r="AB1196" s="6"/>
      <c r="AC1196" s="6"/>
      <c r="AD1196" s="7"/>
      <c r="AE1196" s="8"/>
      <c r="AF1196" s="8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</row>
    <row r="1197" spans="1:59" ht="10.5" customHeight="1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2"/>
      <c r="O1197" s="2"/>
      <c r="P1197" s="2"/>
      <c r="Q1197" s="1"/>
      <c r="R1197" s="1"/>
      <c r="S1197" s="3"/>
      <c r="T1197" s="1"/>
      <c r="U1197" s="1"/>
      <c r="V1197" s="4"/>
      <c r="W1197" s="5"/>
      <c r="X1197" s="1"/>
      <c r="Y1197" s="1"/>
      <c r="Z1197" s="1"/>
      <c r="AA1197" s="1"/>
      <c r="AB1197" s="6"/>
      <c r="AC1197" s="6"/>
      <c r="AD1197" s="7"/>
      <c r="AE1197" s="8"/>
      <c r="AF1197" s="8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</row>
    <row r="1198" spans="1:59" ht="10.5" customHeight="1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2"/>
      <c r="O1198" s="2"/>
      <c r="P1198" s="2"/>
      <c r="Q1198" s="1"/>
      <c r="R1198" s="1"/>
      <c r="S1198" s="3"/>
      <c r="T1198" s="1"/>
      <c r="U1198" s="1"/>
      <c r="V1198" s="4"/>
      <c r="W1198" s="5"/>
      <c r="X1198" s="1"/>
      <c r="Y1198" s="1"/>
      <c r="Z1198" s="1"/>
      <c r="AA1198" s="1"/>
      <c r="AB1198" s="6"/>
      <c r="AC1198" s="6"/>
      <c r="AD1198" s="7"/>
      <c r="AE1198" s="8"/>
      <c r="AF1198" s="8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</row>
    <row r="1199" spans="1:59" ht="10.5" customHeight="1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2"/>
      <c r="O1199" s="2"/>
      <c r="P1199" s="2"/>
      <c r="Q1199" s="1"/>
      <c r="R1199" s="1"/>
      <c r="S1199" s="3"/>
      <c r="T1199" s="1"/>
      <c r="U1199" s="1"/>
      <c r="V1199" s="4"/>
      <c r="W1199" s="5"/>
      <c r="X1199" s="1"/>
      <c r="Y1199" s="1"/>
      <c r="Z1199" s="1"/>
      <c r="AA1199" s="1"/>
      <c r="AB1199" s="6"/>
      <c r="AC1199" s="6"/>
      <c r="AD1199" s="7"/>
      <c r="AE1199" s="8"/>
      <c r="AF1199" s="8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</row>
    <row r="1200" spans="1:59" ht="10.5" customHeight="1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2"/>
      <c r="O1200" s="2"/>
      <c r="P1200" s="2"/>
      <c r="Q1200" s="1"/>
      <c r="R1200" s="1"/>
      <c r="S1200" s="3"/>
      <c r="T1200" s="1"/>
      <c r="U1200" s="1"/>
      <c r="V1200" s="4"/>
      <c r="W1200" s="5"/>
      <c r="X1200" s="1"/>
      <c r="Y1200" s="1"/>
      <c r="Z1200" s="1"/>
      <c r="AA1200" s="1"/>
      <c r="AB1200" s="6"/>
      <c r="AC1200" s="6"/>
      <c r="AD1200" s="7"/>
      <c r="AE1200" s="8"/>
      <c r="AF1200" s="8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</row>
    <row r="1201" spans="1:59" ht="10.5" customHeight="1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2"/>
      <c r="O1201" s="2"/>
      <c r="P1201" s="2"/>
      <c r="Q1201" s="1"/>
      <c r="R1201" s="1"/>
      <c r="S1201" s="3"/>
      <c r="T1201" s="1"/>
      <c r="U1201" s="1"/>
      <c r="V1201" s="4"/>
      <c r="W1201" s="5"/>
      <c r="X1201" s="1"/>
      <c r="Y1201" s="1"/>
      <c r="Z1201" s="1"/>
      <c r="AA1201" s="1"/>
      <c r="AB1201" s="6"/>
      <c r="AC1201" s="6"/>
      <c r="AD1201" s="7"/>
      <c r="AE1201" s="8"/>
      <c r="AF1201" s="8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</row>
    <row r="1202" spans="1:59" ht="10.5" customHeight="1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2"/>
      <c r="O1202" s="2"/>
      <c r="P1202" s="2"/>
      <c r="Q1202" s="1"/>
      <c r="R1202" s="1"/>
      <c r="S1202" s="3"/>
      <c r="T1202" s="1"/>
      <c r="U1202" s="1"/>
      <c r="V1202" s="4"/>
      <c r="W1202" s="5"/>
      <c r="X1202" s="1"/>
      <c r="Y1202" s="1"/>
      <c r="Z1202" s="1"/>
      <c r="AA1202" s="1"/>
      <c r="AB1202" s="6"/>
      <c r="AC1202" s="6"/>
      <c r="AD1202" s="7"/>
      <c r="AE1202" s="8"/>
      <c r="AF1202" s="8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</row>
    <row r="1203" spans="1:59" ht="10.5" customHeight="1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2"/>
      <c r="O1203" s="2"/>
      <c r="P1203" s="2"/>
      <c r="Q1203" s="1"/>
      <c r="R1203" s="1"/>
      <c r="S1203" s="3"/>
      <c r="T1203" s="1"/>
      <c r="U1203" s="1"/>
      <c r="V1203" s="4"/>
      <c r="W1203" s="5"/>
      <c r="X1203" s="1"/>
      <c r="Y1203" s="1"/>
      <c r="Z1203" s="1"/>
      <c r="AA1203" s="1"/>
      <c r="AB1203" s="6"/>
      <c r="AC1203" s="6"/>
      <c r="AD1203" s="7"/>
      <c r="AE1203" s="8"/>
      <c r="AF1203" s="8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</row>
    <row r="1204" spans="1:59" ht="10.5" customHeight="1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2"/>
      <c r="O1204" s="2"/>
      <c r="P1204" s="2"/>
      <c r="Q1204" s="1"/>
      <c r="R1204" s="1"/>
      <c r="S1204" s="3"/>
      <c r="T1204" s="1"/>
      <c r="U1204" s="1"/>
      <c r="V1204" s="4"/>
      <c r="W1204" s="5"/>
      <c r="X1204" s="1"/>
      <c r="Y1204" s="1"/>
      <c r="Z1204" s="1"/>
      <c r="AA1204" s="1"/>
      <c r="AB1204" s="6"/>
      <c r="AC1204" s="6"/>
      <c r="AD1204" s="7"/>
      <c r="AE1204" s="8"/>
      <c r="AF1204" s="8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</row>
    <row r="1205" spans="1:59" ht="10.5" customHeight="1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2"/>
      <c r="O1205" s="2"/>
      <c r="P1205" s="2"/>
      <c r="Q1205" s="1"/>
      <c r="R1205" s="1"/>
      <c r="S1205" s="3"/>
      <c r="T1205" s="1"/>
      <c r="U1205" s="1"/>
      <c r="V1205" s="4"/>
      <c r="W1205" s="5"/>
      <c r="X1205" s="1"/>
      <c r="Y1205" s="1"/>
      <c r="Z1205" s="1"/>
      <c r="AA1205" s="1"/>
      <c r="AB1205" s="6"/>
      <c r="AC1205" s="6"/>
      <c r="AD1205" s="7"/>
      <c r="AE1205" s="8"/>
      <c r="AF1205" s="8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</row>
    <row r="1206" spans="1:59" ht="10.5" customHeight="1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2"/>
      <c r="O1206" s="2"/>
      <c r="P1206" s="2"/>
      <c r="Q1206" s="1"/>
      <c r="R1206" s="1"/>
      <c r="S1206" s="3"/>
      <c r="T1206" s="1"/>
      <c r="U1206" s="1"/>
      <c r="V1206" s="4"/>
      <c r="W1206" s="5"/>
      <c r="X1206" s="1"/>
      <c r="Y1206" s="1"/>
      <c r="Z1206" s="1"/>
      <c r="AA1206" s="1"/>
      <c r="AB1206" s="6"/>
      <c r="AC1206" s="6"/>
      <c r="AD1206" s="7"/>
      <c r="AE1206" s="8"/>
      <c r="AF1206" s="8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</row>
    <row r="1207" spans="1:59" ht="10.5" customHeight="1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2"/>
      <c r="O1207" s="2"/>
      <c r="P1207" s="2"/>
      <c r="Q1207" s="1"/>
      <c r="R1207" s="1"/>
      <c r="S1207" s="3"/>
      <c r="T1207" s="1"/>
      <c r="U1207" s="1"/>
      <c r="V1207" s="4"/>
      <c r="W1207" s="5"/>
      <c r="X1207" s="1"/>
      <c r="Y1207" s="1"/>
      <c r="Z1207" s="1"/>
      <c r="AA1207" s="1"/>
      <c r="AB1207" s="6"/>
      <c r="AC1207" s="6"/>
      <c r="AD1207" s="7"/>
      <c r="AE1207" s="8"/>
      <c r="AF1207" s="8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</row>
    <row r="1208" spans="1:59" ht="10.5" customHeight="1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2"/>
      <c r="O1208" s="2"/>
      <c r="P1208" s="2"/>
      <c r="Q1208" s="1"/>
      <c r="R1208" s="1"/>
      <c r="S1208" s="3"/>
      <c r="T1208" s="1"/>
      <c r="U1208" s="1"/>
      <c r="V1208" s="4"/>
      <c r="W1208" s="5"/>
      <c r="X1208" s="1"/>
      <c r="Y1208" s="1"/>
      <c r="Z1208" s="1"/>
      <c r="AA1208" s="1"/>
      <c r="AB1208" s="6"/>
      <c r="AC1208" s="6"/>
      <c r="AD1208" s="7"/>
      <c r="AE1208" s="8"/>
      <c r="AF1208" s="8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</row>
    <row r="1209" spans="1:59" ht="10.5" customHeight="1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2"/>
      <c r="O1209" s="2"/>
      <c r="P1209" s="2"/>
      <c r="Q1209" s="1"/>
      <c r="R1209" s="1"/>
      <c r="S1209" s="3"/>
      <c r="T1209" s="1"/>
      <c r="U1209" s="1"/>
      <c r="V1209" s="4"/>
      <c r="W1209" s="5"/>
      <c r="X1209" s="1"/>
      <c r="Y1209" s="1"/>
      <c r="Z1209" s="1"/>
      <c r="AA1209" s="1"/>
      <c r="AB1209" s="6"/>
      <c r="AC1209" s="6"/>
      <c r="AD1209" s="7"/>
      <c r="AE1209" s="8"/>
      <c r="AF1209" s="8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</row>
    <row r="1210" spans="1:59" ht="10.5" customHeight="1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2"/>
      <c r="O1210" s="2"/>
      <c r="P1210" s="2"/>
      <c r="Q1210" s="1"/>
      <c r="R1210" s="1"/>
      <c r="S1210" s="3"/>
      <c r="T1210" s="1"/>
      <c r="U1210" s="1"/>
      <c r="V1210" s="4"/>
      <c r="W1210" s="5"/>
      <c r="X1210" s="1"/>
      <c r="Y1210" s="1"/>
      <c r="Z1210" s="1"/>
      <c r="AA1210" s="1"/>
      <c r="AB1210" s="6"/>
      <c r="AC1210" s="6"/>
      <c r="AD1210" s="7"/>
      <c r="AE1210" s="8"/>
      <c r="AF1210" s="8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</row>
    <row r="1211" spans="1:59" ht="10.5" customHeight="1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2"/>
      <c r="O1211" s="2"/>
      <c r="P1211" s="2"/>
      <c r="Q1211" s="1"/>
      <c r="R1211" s="1"/>
      <c r="S1211" s="3"/>
      <c r="T1211" s="1"/>
      <c r="U1211" s="1"/>
      <c r="V1211" s="4"/>
      <c r="W1211" s="5"/>
      <c r="X1211" s="1"/>
      <c r="Y1211" s="1"/>
      <c r="Z1211" s="1"/>
      <c r="AA1211" s="1"/>
      <c r="AB1211" s="6"/>
      <c r="AC1211" s="6"/>
      <c r="AD1211" s="7"/>
      <c r="AE1211" s="8"/>
      <c r="AF1211" s="8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</row>
    <row r="1212" spans="1:59" ht="10.5" customHeight="1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2"/>
      <c r="O1212" s="2"/>
      <c r="P1212" s="2"/>
      <c r="Q1212" s="1"/>
      <c r="R1212" s="1"/>
      <c r="S1212" s="3"/>
      <c r="T1212" s="1"/>
      <c r="U1212" s="1"/>
      <c r="V1212" s="4"/>
      <c r="W1212" s="5"/>
      <c r="X1212" s="1"/>
      <c r="Y1212" s="1"/>
      <c r="Z1212" s="1"/>
      <c r="AA1212" s="1"/>
      <c r="AB1212" s="6"/>
      <c r="AC1212" s="6"/>
      <c r="AD1212" s="7"/>
      <c r="AE1212" s="8"/>
      <c r="AF1212" s="8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</row>
    <row r="1213" spans="1:59" ht="10.5" customHeight="1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2"/>
      <c r="O1213" s="2"/>
      <c r="P1213" s="2"/>
      <c r="Q1213" s="1"/>
      <c r="R1213" s="1"/>
      <c r="S1213" s="3"/>
      <c r="T1213" s="1"/>
      <c r="U1213" s="1"/>
      <c r="V1213" s="4"/>
      <c r="W1213" s="5"/>
      <c r="X1213" s="1"/>
      <c r="Y1213" s="1"/>
      <c r="Z1213" s="1"/>
      <c r="AA1213" s="1"/>
      <c r="AB1213" s="6"/>
      <c r="AC1213" s="6"/>
      <c r="AD1213" s="7"/>
      <c r="AE1213" s="8"/>
      <c r="AF1213" s="8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</row>
    <row r="1214" spans="1:59" ht="10.5" customHeight="1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2"/>
      <c r="O1214" s="2"/>
      <c r="P1214" s="2"/>
      <c r="Q1214" s="1"/>
      <c r="R1214" s="1"/>
      <c r="S1214" s="3"/>
      <c r="T1214" s="1"/>
      <c r="U1214" s="1"/>
      <c r="V1214" s="4"/>
      <c r="W1214" s="5"/>
      <c r="X1214" s="1"/>
      <c r="Y1214" s="1"/>
      <c r="Z1214" s="1"/>
      <c r="AA1214" s="1"/>
      <c r="AB1214" s="6"/>
      <c r="AC1214" s="6"/>
      <c r="AD1214" s="7"/>
      <c r="AE1214" s="8"/>
      <c r="AF1214" s="8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</row>
    <row r="1215" spans="1:59" ht="10.5" customHeight="1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2"/>
      <c r="O1215" s="2"/>
      <c r="P1215" s="2"/>
      <c r="Q1215" s="1"/>
      <c r="R1215" s="1"/>
      <c r="S1215" s="3"/>
      <c r="T1215" s="1"/>
      <c r="U1215" s="1"/>
      <c r="V1215" s="4"/>
      <c r="W1215" s="5"/>
      <c r="X1215" s="1"/>
      <c r="Y1215" s="1"/>
      <c r="Z1215" s="1"/>
      <c r="AA1215" s="1"/>
      <c r="AB1215" s="6"/>
      <c r="AC1215" s="6"/>
      <c r="AD1215" s="7"/>
      <c r="AE1215" s="8"/>
      <c r="AF1215" s="8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</row>
    <row r="1216" spans="1:59" ht="10.5" customHeight="1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2"/>
      <c r="O1216" s="2"/>
      <c r="P1216" s="2"/>
      <c r="Q1216" s="1"/>
      <c r="R1216" s="1"/>
      <c r="S1216" s="3"/>
      <c r="T1216" s="1"/>
      <c r="U1216" s="1"/>
      <c r="V1216" s="4"/>
      <c r="W1216" s="5"/>
      <c r="X1216" s="1"/>
      <c r="Y1216" s="1"/>
      <c r="Z1216" s="1"/>
      <c r="AA1216" s="1"/>
      <c r="AB1216" s="6"/>
      <c r="AC1216" s="6"/>
      <c r="AD1216" s="7"/>
      <c r="AE1216" s="8"/>
      <c r="AF1216" s="8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</row>
    <row r="1217" spans="1:59" ht="10.5" customHeight="1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2"/>
      <c r="O1217" s="2"/>
      <c r="P1217" s="2"/>
      <c r="Q1217" s="1"/>
      <c r="R1217" s="1"/>
      <c r="S1217" s="3"/>
      <c r="T1217" s="1"/>
      <c r="U1217" s="1"/>
      <c r="V1217" s="4"/>
      <c r="W1217" s="5"/>
      <c r="X1217" s="1"/>
      <c r="Y1217" s="1"/>
      <c r="Z1217" s="1"/>
      <c r="AA1217" s="1"/>
      <c r="AB1217" s="6"/>
      <c r="AC1217" s="6"/>
      <c r="AD1217" s="7"/>
      <c r="AE1217" s="8"/>
      <c r="AF1217" s="8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</row>
    <row r="1218" spans="1:59" ht="10.5" customHeight="1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2"/>
      <c r="O1218" s="2"/>
      <c r="P1218" s="2"/>
      <c r="Q1218" s="1"/>
      <c r="R1218" s="1"/>
      <c r="S1218" s="3"/>
      <c r="T1218" s="1"/>
      <c r="U1218" s="1"/>
      <c r="V1218" s="4"/>
      <c r="W1218" s="5"/>
      <c r="X1218" s="1"/>
      <c r="Y1218" s="1"/>
      <c r="Z1218" s="1"/>
      <c r="AA1218" s="1"/>
      <c r="AB1218" s="6"/>
      <c r="AC1218" s="6"/>
      <c r="AD1218" s="7"/>
      <c r="AE1218" s="8"/>
      <c r="AF1218" s="8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</row>
    <row r="1219" spans="1:59" ht="10.5" customHeight="1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2"/>
      <c r="O1219" s="2"/>
      <c r="P1219" s="2"/>
      <c r="Q1219" s="1"/>
      <c r="R1219" s="1"/>
      <c r="S1219" s="3"/>
      <c r="T1219" s="1"/>
      <c r="U1219" s="1"/>
      <c r="V1219" s="4"/>
      <c r="W1219" s="5"/>
      <c r="X1219" s="1"/>
      <c r="Y1219" s="1"/>
      <c r="Z1219" s="1"/>
      <c r="AA1219" s="1"/>
      <c r="AB1219" s="6"/>
      <c r="AC1219" s="6"/>
      <c r="AD1219" s="7"/>
      <c r="AE1219" s="8"/>
      <c r="AF1219" s="8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</row>
    <row r="1220" spans="1:59" ht="10.5" customHeight="1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2"/>
      <c r="O1220" s="2"/>
      <c r="P1220" s="2"/>
      <c r="Q1220" s="1"/>
      <c r="R1220" s="1"/>
      <c r="S1220" s="3"/>
      <c r="T1220" s="1"/>
      <c r="U1220" s="1"/>
      <c r="V1220" s="4"/>
      <c r="W1220" s="5"/>
      <c r="X1220" s="1"/>
      <c r="Y1220" s="1"/>
      <c r="Z1220" s="1"/>
      <c r="AA1220" s="1"/>
      <c r="AB1220" s="6"/>
      <c r="AC1220" s="6"/>
      <c r="AD1220" s="7"/>
      <c r="AE1220" s="8"/>
      <c r="AF1220" s="8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</row>
    <row r="1221" spans="1:59" ht="10.5" customHeight="1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2"/>
      <c r="O1221" s="2"/>
      <c r="P1221" s="2"/>
      <c r="Q1221" s="1"/>
      <c r="R1221" s="1"/>
      <c r="S1221" s="3"/>
      <c r="T1221" s="1"/>
      <c r="U1221" s="1"/>
      <c r="V1221" s="4"/>
      <c r="W1221" s="5"/>
      <c r="X1221" s="1"/>
      <c r="Y1221" s="1"/>
      <c r="Z1221" s="1"/>
      <c r="AA1221" s="1"/>
      <c r="AB1221" s="6"/>
      <c r="AC1221" s="6"/>
      <c r="AD1221" s="7"/>
      <c r="AE1221" s="8"/>
      <c r="AF1221" s="8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</row>
    <row r="1222" spans="1:59" ht="10.5" customHeight="1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2"/>
      <c r="O1222" s="2"/>
      <c r="P1222" s="2"/>
      <c r="Q1222" s="1"/>
      <c r="R1222" s="1"/>
      <c r="S1222" s="3"/>
      <c r="T1222" s="1"/>
      <c r="U1222" s="1"/>
      <c r="V1222" s="4"/>
      <c r="W1222" s="5"/>
      <c r="X1222" s="1"/>
      <c r="Y1222" s="1"/>
      <c r="Z1222" s="1"/>
      <c r="AA1222" s="1"/>
      <c r="AB1222" s="6"/>
      <c r="AC1222" s="6"/>
      <c r="AD1222" s="7"/>
      <c r="AE1222" s="8"/>
      <c r="AF1222" s="8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</row>
    <row r="1223" spans="1:59" ht="10.5" customHeight="1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2"/>
      <c r="O1223" s="2"/>
      <c r="P1223" s="2"/>
      <c r="Q1223" s="1"/>
      <c r="R1223" s="1"/>
      <c r="S1223" s="3"/>
      <c r="T1223" s="1"/>
      <c r="U1223" s="1"/>
      <c r="V1223" s="4"/>
      <c r="W1223" s="5"/>
      <c r="X1223" s="1"/>
      <c r="Y1223" s="1"/>
      <c r="Z1223" s="1"/>
      <c r="AA1223" s="1"/>
      <c r="AB1223" s="6"/>
      <c r="AC1223" s="6"/>
      <c r="AD1223" s="7"/>
      <c r="AE1223" s="8"/>
      <c r="AF1223" s="8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</row>
    <row r="1224" spans="1:59" ht="10.5" customHeight="1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2"/>
      <c r="O1224" s="2"/>
      <c r="P1224" s="2"/>
      <c r="Q1224" s="1"/>
      <c r="R1224" s="1"/>
      <c r="S1224" s="3"/>
      <c r="T1224" s="1"/>
      <c r="U1224" s="1"/>
      <c r="V1224" s="4"/>
      <c r="W1224" s="5"/>
      <c r="X1224" s="1"/>
      <c r="Y1224" s="1"/>
      <c r="Z1224" s="1"/>
      <c r="AA1224" s="1"/>
      <c r="AB1224" s="6"/>
      <c r="AC1224" s="6"/>
      <c r="AD1224" s="7"/>
      <c r="AE1224" s="8"/>
      <c r="AF1224" s="8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</row>
    <row r="1225" spans="1:59" ht="10.5" customHeight="1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2"/>
      <c r="O1225" s="2"/>
      <c r="P1225" s="2"/>
      <c r="Q1225" s="1"/>
      <c r="R1225" s="1"/>
      <c r="S1225" s="3"/>
      <c r="T1225" s="1"/>
      <c r="U1225" s="1"/>
      <c r="V1225" s="4"/>
      <c r="W1225" s="5"/>
      <c r="X1225" s="1"/>
      <c r="Y1225" s="1"/>
      <c r="Z1225" s="1"/>
      <c r="AA1225" s="1"/>
      <c r="AB1225" s="6"/>
      <c r="AC1225" s="6"/>
      <c r="AD1225" s="7"/>
      <c r="AE1225" s="8"/>
      <c r="AF1225" s="8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</row>
    <row r="1226" spans="1:59" ht="10.5" customHeight="1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2"/>
      <c r="O1226" s="2"/>
      <c r="P1226" s="2"/>
      <c r="Q1226" s="1"/>
      <c r="R1226" s="1"/>
      <c r="S1226" s="3"/>
      <c r="T1226" s="1"/>
      <c r="U1226" s="1"/>
      <c r="V1226" s="4"/>
      <c r="W1226" s="5"/>
      <c r="X1226" s="1"/>
      <c r="Y1226" s="1"/>
      <c r="Z1226" s="1"/>
      <c r="AA1226" s="1"/>
      <c r="AB1226" s="6"/>
      <c r="AC1226" s="6"/>
      <c r="AD1226" s="7"/>
      <c r="AE1226" s="8"/>
      <c r="AF1226" s="8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</row>
    <row r="1227" spans="1:59" ht="10.5" customHeight="1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2"/>
      <c r="O1227" s="2"/>
      <c r="P1227" s="2"/>
      <c r="Q1227" s="1"/>
      <c r="R1227" s="1"/>
      <c r="S1227" s="3"/>
      <c r="T1227" s="1"/>
      <c r="U1227" s="1"/>
      <c r="V1227" s="4"/>
      <c r="W1227" s="5"/>
      <c r="X1227" s="1"/>
      <c r="Y1227" s="1"/>
      <c r="Z1227" s="1"/>
      <c r="AA1227" s="1"/>
      <c r="AB1227" s="6"/>
      <c r="AC1227" s="6"/>
      <c r="AD1227" s="7"/>
      <c r="AE1227" s="8"/>
      <c r="AF1227" s="8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</row>
    <row r="1228" spans="1:59" ht="10.5" customHeight="1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2"/>
      <c r="O1228" s="2"/>
      <c r="P1228" s="2"/>
      <c r="Q1228" s="1"/>
      <c r="R1228" s="1"/>
      <c r="S1228" s="3"/>
      <c r="T1228" s="1"/>
      <c r="U1228" s="1"/>
      <c r="V1228" s="4"/>
      <c r="W1228" s="5"/>
      <c r="X1228" s="1"/>
      <c r="Y1228" s="1"/>
      <c r="Z1228" s="1"/>
      <c r="AA1228" s="1"/>
      <c r="AB1228" s="6"/>
      <c r="AC1228" s="6"/>
      <c r="AD1228" s="7"/>
      <c r="AE1228" s="8"/>
      <c r="AF1228" s="8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</row>
    <row r="1229" spans="1:59" ht="10.5" customHeight="1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2"/>
      <c r="O1229" s="2"/>
      <c r="P1229" s="2"/>
      <c r="Q1229" s="1"/>
      <c r="R1229" s="1"/>
      <c r="S1229" s="3"/>
      <c r="T1229" s="1"/>
      <c r="U1229" s="1"/>
      <c r="V1229" s="4"/>
      <c r="W1229" s="5"/>
      <c r="X1229" s="1"/>
      <c r="Y1229" s="1"/>
      <c r="Z1229" s="1"/>
      <c r="AA1229" s="1"/>
      <c r="AB1229" s="6"/>
      <c r="AC1229" s="6"/>
      <c r="AD1229" s="7"/>
      <c r="AE1229" s="8"/>
      <c r="AF1229" s="8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</row>
    <row r="1230" spans="1:59" ht="10.5" customHeight="1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2"/>
      <c r="O1230" s="2"/>
      <c r="P1230" s="2"/>
      <c r="Q1230" s="1"/>
      <c r="R1230" s="1"/>
      <c r="S1230" s="3"/>
      <c r="T1230" s="1"/>
      <c r="U1230" s="1"/>
      <c r="V1230" s="4"/>
      <c r="W1230" s="5"/>
      <c r="X1230" s="1"/>
      <c r="Y1230" s="1"/>
      <c r="Z1230" s="1"/>
      <c r="AA1230" s="1"/>
      <c r="AB1230" s="6"/>
      <c r="AC1230" s="6"/>
      <c r="AD1230" s="7"/>
      <c r="AE1230" s="8"/>
      <c r="AF1230" s="8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</row>
    <row r="1231" spans="1:59" ht="10.5" customHeight="1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2"/>
      <c r="O1231" s="2"/>
      <c r="P1231" s="2"/>
      <c r="Q1231" s="1"/>
      <c r="R1231" s="1"/>
      <c r="S1231" s="3"/>
      <c r="T1231" s="1"/>
      <c r="U1231" s="1"/>
      <c r="V1231" s="4"/>
      <c r="W1231" s="5"/>
      <c r="X1231" s="1"/>
      <c r="Y1231" s="1"/>
      <c r="Z1231" s="1"/>
      <c r="AA1231" s="1"/>
      <c r="AB1231" s="6"/>
      <c r="AC1231" s="6"/>
      <c r="AD1231" s="7"/>
      <c r="AE1231" s="8"/>
      <c r="AF1231" s="8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</row>
    <row r="1232" spans="1:59" ht="10.5" customHeight="1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2"/>
      <c r="O1232" s="2"/>
      <c r="P1232" s="2"/>
      <c r="Q1232" s="1"/>
      <c r="R1232" s="1"/>
      <c r="S1232" s="3"/>
      <c r="T1232" s="1"/>
      <c r="U1232" s="1"/>
      <c r="V1232" s="4"/>
      <c r="W1232" s="5"/>
      <c r="X1232" s="1"/>
      <c r="Y1232" s="1"/>
      <c r="Z1232" s="1"/>
      <c r="AA1232" s="1"/>
      <c r="AB1232" s="6"/>
      <c r="AC1232" s="6"/>
      <c r="AD1232" s="7"/>
      <c r="AE1232" s="8"/>
      <c r="AF1232" s="8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</row>
    <row r="1233" spans="1:59" ht="10.5" customHeight="1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2"/>
      <c r="O1233" s="2"/>
      <c r="P1233" s="2"/>
      <c r="Q1233" s="1"/>
      <c r="R1233" s="1"/>
      <c r="S1233" s="3"/>
      <c r="T1233" s="1"/>
      <c r="U1233" s="1"/>
      <c r="V1233" s="4"/>
      <c r="W1233" s="5"/>
      <c r="X1233" s="1"/>
      <c r="Y1233" s="1"/>
      <c r="Z1233" s="1"/>
      <c r="AA1233" s="1"/>
      <c r="AB1233" s="6"/>
      <c r="AC1233" s="6"/>
      <c r="AD1233" s="7"/>
      <c r="AE1233" s="8"/>
      <c r="AF1233" s="8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</row>
    <row r="1234" spans="1:59" ht="10.5" customHeight="1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2"/>
      <c r="O1234" s="2"/>
      <c r="P1234" s="2"/>
      <c r="Q1234" s="1"/>
      <c r="R1234" s="1"/>
      <c r="S1234" s="3"/>
      <c r="T1234" s="1"/>
      <c r="U1234" s="1"/>
      <c r="V1234" s="4"/>
      <c r="W1234" s="5"/>
      <c r="X1234" s="1"/>
      <c r="Y1234" s="1"/>
      <c r="Z1234" s="1"/>
      <c r="AA1234" s="1"/>
      <c r="AB1234" s="6"/>
      <c r="AC1234" s="6"/>
      <c r="AD1234" s="7"/>
      <c r="AE1234" s="8"/>
      <c r="AF1234" s="8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</row>
    <row r="1235" spans="1:59" ht="10.5" customHeight="1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2"/>
      <c r="O1235" s="2"/>
      <c r="P1235" s="2"/>
      <c r="Q1235" s="1"/>
      <c r="R1235" s="1"/>
      <c r="S1235" s="3"/>
      <c r="T1235" s="1"/>
      <c r="U1235" s="1"/>
      <c r="V1235" s="4"/>
      <c r="W1235" s="5"/>
      <c r="X1235" s="1"/>
      <c r="Y1235" s="1"/>
      <c r="Z1235" s="1"/>
      <c r="AA1235" s="1"/>
      <c r="AB1235" s="6"/>
      <c r="AC1235" s="6"/>
      <c r="AD1235" s="7"/>
      <c r="AE1235" s="8"/>
      <c r="AF1235" s="8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</row>
    <row r="1236" spans="1:59" ht="10.5" customHeight="1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2"/>
      <c r="O1236" s="2"/>
      <c r="P1236" s="2"/>
      <c r="Q1236" s="1"/>
      <c r="R1236" s="1"/>
      <c r="S1236" s="3"/>
      <c r="T1236" s="1"/>
      <c r="U1236" s="1"/>
      <c r="V1236" s="4"/>
      <c r="W1236" s="5"/>
      <c r="X1236" s="1"/>
      <c r="Y1236" s="1"/>
      <c r="Z1236" s="1"/>
      <c r="AA1236" s="1"/>
      <c r="AB1236" s="6"/>
      <c r="AC1236" s="6"/>
      <c r="AD1236" s="7"/>
      <c r="AE1236" s="8"/>
      <c r="AF1236" s="8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</row>
    <row r="1237" spans="1:59" ht="10.5" customHeight="1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2"/>
      <c r="O1237" s="2"/>
      <c r="P1237" s="2"/>
      <c r="Q1237" s="1"/>
      <c r="R1237" s="1"/>
      <c r="S1237" s="3"/>
      <c r="T1237" s="1"/>
      <c r="U1237" s="1"/>
      <c r="V1237" s="4"/>
      <c r="W1237" s="5"/>
      <c r="X1237" s="1"/>
      <c r="Y1237" s="1"/>
      <c r="Z1237" s="1"/>
      <c r="AA1237" s="1"/>
      <c r="AB1237" s="6"/>
      <c r="AC1237" s="6"/>
      <c r="AD1237" s="7"/>
      <c r="AE1237" s="8"/>
      <c r="AF1237" s="8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</row>
    <row r="1238" spans="1:59" ht="10.5" customHeight="1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2"/>
      <c r="O1238" s="2"/>
      <c r="P1238" s="2"/>
      <c r="Q1238" s="1"/>
      <c r="R1238" s="1"/>
      <c r="S1238" s="3"/>
      <c r="T1238" s="1"/>
      <c r="U1238" s="1"/>
      <c r="V1238" s="4"/>
      <c r="W1238" s="5"/>
      <c r="X1238" s="1"/>
      <c r="Y1238" s="1"/>
      <c r="Z1238" s="1"/>
      <c r="AA1238" s="1"/>
      <c r="AB1238" s="6"/>
      <c r="AC1238" s="6"/>
      <c r="AD1238" s="7"/>
      <c r="AE1238" s="8"/>
      <c r="AF1238" s="8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</row>
    <row r="1239" spans="1:59" ht="10.5" customHeight="1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2"/>
      <c r="O1239" s="2"/>
      <c r="P1239" s="2"/>
      <c r="Q1239" s="1"/>
      <c r="R1239" s="1"/>
      <c r="S1239" s="3"/>
      <c r="T1239" s="1"/>
      <c r="U1239" s="1"/>
      <c r="V1239" s="4"/>
      <c r="W1239" s="5"/>
      <c r="X1239" s="1"/>
      <c r="Y1239" s="1"/>
      <c r="Z1239" s="1"/>
      <c r="AA1239" s="1"/>
      <c r="AB1239" s="6"/>
      <c r="AC1239" s="6"/>
      <c r="AD1239" s="7"/>
      <c r="AE1239" s="8"/>
      <c r="AF1239" s="8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</row>
    <row r="1240" spans="1:59" ht="10.5" customHeight="1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2"/>
      <c r="O1240" s="2"/>
      <c r="P1240" s="2"/>
      <c r="Q1240" s="1"/>
      <c r="R1240" s="1"/>
      <c r="S1240" s="3"/>
      <c r="T1240" s="1"/>
      <c r="U1240" s="1"/>
      <c r="V1240" s="4"/>
      <c r="W1240" s="5"/>
      <c r="X1240" s="1"/>
      <c r="Y1240" s="1"/>
      <c r="Z1240" s="1"/>
      <c r="AA1240" s="1"/>
      <c r="AB1240" s="6"/>
      <c r="AC1240" s="6"/>
      <c r="AD1240" s="7"/>
      <c r="AE1240" s="8"/>
      <c r="AF1240" s="8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</row>
    <row r="1241" spans="1:59" ht="10.5" customHeight="1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2"/>
      <c r="O1241" s="2"/>
      <c r="P1241" s="2"/>
      <c r="Q1241" s="1"/>
      <c r="R1241" s="1"/>
      <c r="S1241" s="3"/>
      <c r="T1241" s="1"/>
      <c r="U1241" s="1"/>
      <c r="V1241" s="4"/>
      <c r="W1241" s="5"/>
      <c r="X1241" s="1"/>
      <c r="Y1241" s="1"/>
      <c r="Z1241" s="1"/>
      <c r="AA1241" s="1"/>
      <c r="AB1241" s="6"/>
      <c r="AC1241" s="6"/>
      <c r="AD1241" s="7"/>
      <c r="AE1241" s="8"/>
      <c r="AF1241" s="8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</row>
    <row r="1242" spans="1:59" ht="10.5" customHeight="1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2"/>
      <c r="O1242" s="2"/>
      <c r="P1242" s="2"/>
      <c r="Q1242" s="1"/>
      <c r="R1242" s="1"/>
      <c r="S1242" s="3"/>
      <c r="T1242" s="1"/>
      <c r="U1242" s="1"/>
      <c r="V1242" s="4"/>
      <c r="W1242" s="5"/>
      <c r="X1242" s="1"/>
      <c r="Y1242" s="1"/>
      <c r="Z1242" s="1"/>
      <c r="AA1242" s="1"/>
      <c r="AB1242" s="6"/>
      <c r="AC1242" s="6"/>
      <c r="AD1242" s="7"/>
      <c r="AE1242" s="8"/>
      <c r="AF1242" s="8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</row>
    <row r="1243" spans="1:59" ht="10.5" customHeight="1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2"/>
      <c r="O1243" s="2"/>
      <c r="P1243" s="2"/>
      <c r="Q1243" s="1"/>
      <c r="R1243" s="1"/>
      <c r="S1243" s="3"/>
      <c r="T1243" s="1"/>
      <c r="U1243" s="1"/>
      <c r="V1243" s="4"/>
      <c r="W1243" s="5"/>
      <c r="X1243" s="1"/>
      <c r="Y1243" s="1"/>
      <c r="Z1243" s="1"/>
      <c r="AA1243" s="1"/>
      <c r="AB1243" s="6"/>
      <c r="AC1243" s="6"/>
      <c r="AD1243" s="7"/>
      <c r="AE1243" s="8"/>
      <c r="AF1243" s="8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</row>
    <row r="1244" spans="1:59" ht="10.5" customHeight="1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2"/>
      <c r="O1244" s="2"/>
      <c r="P1244" s="2"/>
      <c r="Q1244" s="1"/>
      <c r="R1244" s="1"/>
      <c r="S1244" s="3"/>
      <c r="T1244" s="1"/>
      <c r="U1244" s="1"/>
      <c r="V1244" s="4"/>
      <c r="W1244" s="5"/>
      <c r="X1244" s="1"/>
      <c r="Y1244" s="1"/>
      <c r="Z1244" s="1"/>
      <c r="AA1244" s="1"/>
      <c r="AB1244" s="6"/>
      <c r="AC1244" s="6"/>
      <c r="AD1244" s="7"/>
      <c r="AE1244" s="8"/>
      <c r="AF1244" s="8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</row>
    <row r="1245" spans="1:59" ht="10.5" customHeight="1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2"/>
      <c r="O1245" s="2"/>
      <c r="P1245" s="2"/>
      <c r="Q1245" s="1"/>
      <c r="R1245" s="1"/>
      <c r="S1245" s="3"/>
      <c r="T1245" s="1"/>
      <c r="U1245" s="1"/>
      <c r="V1245" s="4"/>
      <c r="W1245" s="5"/>
      <c r="X1245" s="1"/>
      <c r="Y1245" s="1"/>
      <c r="Z1245" s="1"/>
      <c r="AA1245" s="1"/>
      <c r="AB1245" s="6"/>
      <c r="AC1245" s="6"/>
      <c r="AD1245" s="7"/>
      <c r="AE1245" s="8"/>
      <c r="AF1245" s="8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</row>
    <row r="1246" spans="1:59" ht="10.5" customHeight="1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2"/>
      <c r="O1246" s="2"/>
      <c r="P1246" s="2"/>
      <c r="Q1246" s="1"/>
      <c r="R1246" s="1"/>
      <c r="S1246" s="3"/>
      <c r="T1246" s="1"/>
      <c r="U1246" s="1"/>
      <c r="V1246" s="4"/>
      <c r="W1246" s="5"/>
      <c r="X1246" s="1"/>
      <c r="Y1246" s="1"/>
      <c r="Z1246" s="1"/>
      <c r="AA1246" s="1"/>
      <c r="AB1246" s="6"/>
      <c r="AC1246" s="6"/>
      <c r="AD1246" s="7"/>
      <c r="AE1246" s="8"/>
      <c r="AF1246" s="8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</row>
    <row r="1247" spans="1:59" ht="10.5" customHeight="1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2"/>
      <c r="O1247" s="2"/>
      <c r="P1247" s="2"/>
      <c r="Q1247" s="1"/>
      <c r="R1247" s="1"/>
      <c r="S1247" s="3"/>
      <c r="T1247" s="1"/>
      <c r="U1247" s="1"/>
      <c r="V1247" s="4"/>
      <c r="W1247" s="5"/>
      <c r="X1247" s="1"/>
      <c r="Y1247" s="1"/>
      <c r="Z1247" s="1"/>
      <c r="AA1247" s="1"/>
      <c r="AB1247" s="6"/>
      <c r="AC1247" s="6"/>
      <c r="AD1247" s="7"/>
      <c r="AE1247" s="8"/>
      <c r="AF1247" s="8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</row>
    <row r="1248" spans="1:59" ht="10.5" customHeight="1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2"/>
      <c r="O1248" s="2"/>
      <c r="P1248" s="2"/>
      <c r="Q1248" s="1"/>
      <c r="R1248" s="1"/>
      <c r="S1248" s="3"/>
      <c r="T1248" s="1"/>
      <c r="U1248" s="1"/>
      <c r="V1248" s="4"/>
      <c r="W1248" s="5"/>
      <c r="X1248" s="1"/>
      <c r="Y1248" s="1"/>
      <c r="Z1248" s="1"/>
      <c r="AA1248" s="1"/>
      <c r="AB1248" s="6"/>
      <c r="AC1248" s="6"/>
      <c r="AD1248" s="7"/>
      <c r="AE1248" s="8"/>
      <c r="AF1248" s="8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</row>
    <row r="1249" spans="1:59" ht="10.5" customHeight="1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2"/>
      <c r="O1249" s="2"/>
      <c r="P1249" s="2"/>
      <c r="Q1249" s="1"/>
      <c r="R1249" s="1"/>
      <c r="S1249" s="3"/>
      <c r="T1249" s="1"/>
      <c r="U1249" s="1"/>
      <c r="V1249" s="4"/>
      <c r="W1249" s="5"/>
      <c r="X1249" s="1"/>
      <c r="Y1249" s="1"/>
      <c r="Z1249" s="1"/>
      <c r="AA1249" s="1"/>
      <c r="AB1249" s="6"/>
      <c r="AC1249" s="6"/>
      <c r="AD1249" s="7"/>
      <c r="AE1249" s="8"/>
      <c r="AF1249" s="8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</row>
    <row r="1250" spans="1:59" ht="10.5" customHeight="1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2"/>
      <c r="O1250" s="2"/>
      <c r="P1250" s="2"/>
      <c r="Q1250" s="1"/>
      <c r="R1250" s="1"/>
      <c r="S1250" s="3"/>
      <c r="T1250" s="1"/>
      <c r="U1250" s="1"/>
      <c r="V1250" s="4"/>
      <c r="W1250" s="5"/>
      <c r="X1250" s="1"/>
      <c r="Y1250" s="1"/>
      <c r="Z1250" s="1"/>
      <c r="AA1250" s="1"/>
      <c r="AB1250" s="6"/>
      <c r="AC1250" s="6"/>
      <c r="AD1250" s="7"/>
      <c r="AE1250" s="8"/>
      <c r="AF1250" s="8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</row>
    <row r="1251" spans="1:59" ht="10.5" customHeight="1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2"/>
      <c r="O1251" s="2"/>
      <c r="P1251" s="2"/>
      <c r="Q1251" s="1"/>
      <c r="R1251" s="1"/>
      <c r="S1251" s="3"/>
      <c r="T1251" s="1"/>
      <c r="U1251" s="1"/>
      <c r="V1251" s="4"/>
      <c r="W1251" s="5"/>
      <c r="X1251" s="1"/>
      <c r="Y1251" s="1"/>
      <c r="Z1251" s="1"/>
      <c r="AA1251" s="1"/>
      <c r="AB1251" s="6"/>
      <c r="AC1251" s="6"/>
      <c r="AD1251" s="7"/>
      <c r="AE1251" s="8"/>
      <c r="AF1251" s="8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</row>
    <row r="1252" spans="1:59" ht="10.5" customHeight="1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2"/>
      <c r="O1252" s="2"/>
      <c r="P1252" s="2"/>
      <c r="Q1252" s="1"/>
      <c r="R1252" s="1"/>
      <c r="S1252" s="3"/>
      <c r="T1252" s="1"/>
      <c r="U1252" s="1"/>
      <c r="V1252" s="4"/>
      <c r="W1252" s="5"/>
      <c r="X1252" s="1"/>
      <c r="Y1252" s="1"/>
      <c r="Z1252" s="1"/>
      <c r="AA1252" s="1"/>
      <c r="AB1252" s="6"/>
      <c r="AC1252" s="6"/>
      <c r="AD1252" s="7"/>
      <c r="AE1252" s="8"/>
      <c r="AF1252" s="8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</row>
    <row r="1253" spans="1:59" ht="10.5" customHeight="1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2"/>
      <c r="O1253" s="2"/>
      <c r="P1253" s="2"/>
      <c r="Q1253" s="1"/>
      <c r="R1253" s="1"/>
      <c r="S1253" s="3"/>
      <c r="T1253" s="1"/>
      <c r="U1253" s="1"/>
      <c r="V1253" s="4"/>
      <c r="W1253" s="5"/>
      <c r="X1253" s="1"/>
      <c r="Y1253" s="1"/>
      <c r="Z1253" s="1"/>
      <c r="AA1253" s="1"/>
      <c r="AB1253" s="6"/>
      <c r="AC1253" s="6"/>
      <c r="AD1253" s="7"/>
      <c r="AE1253" s="8"/>
      <c r="AF1253" s="8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</row>
    <row r="1254" spans="1:59" ht="10.5" customHeight="1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2"/>
      <c r="O1254" s="2"/>
      <c r="P1254" s="2"/>
      <c r="Q1254" s="1"/>
      <c r="R1254" s="1"/>
      <c r="S1254" s="3"/>
      <c r="T1254" s="1"/>
      <c r="U1254" s="1"/>
      <c r="V1254" s="4"/>
      <c r="W1254" s="5"/>
      <c r="X1254" s="1"/>
      <c r="Y1254" s="1"/>
      <c r="Z1254" s="1"/>
      <c r="AA1254" s="1"/>
      <c r="AB1254" s="6"/>
      <c r="AC1254" s="6"/>
      <c r="AD1254" s="7"/>
      <c r="AE1254" s="8"/>
      <c r="AF1254" s="8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</row>
    <row r="1255" spans="1:59" ht="10.5" customHeight="1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2"/>
      <c r="O1255" s="2"/>
      <c r="P1255" s="2"/>
      <c r="Q1255" s="1"/>
      <c r="R1255" s="1"/>
      <c r="S1255" s="3"/>
      <c r="T1255" s="1"/>
      <c r="U1255" s="1"/>
      <c r="V1255" s="4"/>
      <c r="W1255" s="5"/>
      <c r="X1255" s="1"/>
      <c r="Y1255" s="1"/>
      <c r="Z1255" s="1"/>
      <c r="AA1255" s="1"/>
      <c r="AB1255" s="6"/>
      <c r="AC1255" s="6"/>
      <c r="AD1255" s="7"/>
      <c r="AE1255" s="8"/>
      <c r="AF1255" s="8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</row>
    <row r="1256" spans="1:59" ht="10.5" customHeight="1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2"/>
      <c r="O1256" s="2"/>
      <c r="P1256" s="2"/>
      <c r="Q1256" s="1"/>
      <c r="R1256" s="1"/>
      <c r="S1256" s="3"/>
      <c r="T1256" s="1"/>
      <c r="U1256" s="1"/>
      <c r="V1256" s="4"/>
      <c r="W1256" s="5"/>
      <c r="X1256" s="1"/>
      <c r="Y1256" s="1"/>
      <c r="Z1256" s="1"/>
      <c r="AA1256" s="1"/>
      <c r="AB1256" s="6"/>
      <c r="AC1256" s="6"/>
      <c r="AD1256" s="7"/>
      <c r="AE1256" s="8"/>
      <c r="AF1256" s="8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</row>
    <row r="1257" spans="1:59" ht="10.5" customHeight="1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2"/>
      <c r="O1257" s="2"/>
      <c r="P1257" s="2"/>
      <c r="Q1257" s="1"/>
      <c r="R1257" s="1"/>
      <c r="S1257" s="3"/>
      <c r="T1257" s="1"/>
      <c r="U1257" s="1"/>
      <c r="V1257" s="4"/>
      <c r="W1257" s="5"/>
      <c r="X1257" s="1"/>
      <c r="Y1257" s="1"/>
      <c r="Z1257" s="1"/>
      <c r="AA1257" s="1"/>
      <c r="AB1257" s="6"/>
      <c r="AC1257" s="6"/>
      <c r="AD1257" s="7"/>
      <c r="AE1257" s="8"/>
      <c r="AF1257" s="8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</row>
    <row r="1258" spans="1:59" ht="10.5" customHeight="1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2"/>
      <c r="O1258" s="2"/>
      <c r="P1258" s="2"/>
      <c r="Q1258" s="1"/>
      <c r="R1258" s="1"/>
      <c r="S1258" s="3"/>
      <c r="T1258" s="1"/>
      <c r="U1258" s="1"/>
      <c r="V1258" s="4"/>
      <c r="W1258" s="5"/>
      <c r="X1258" s="1"/>
      <c r="Y1258" s="1"/>
      <c r="Z1258" s="1"/>
      <c r="AA1258" s="1"/>
      <c r="AB1258" s="6"/>
      <c r="AC1258" s="6"/>
      <c r="AD1258" s="7"/>
      <c r="AE1258" s="8"/>
      <c r="AF1258" s="8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</row>
    <row r="1259" spans="1:59" ht="10.5" customHeight="1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2"/>
      <c r="O1259" s="2"/>
      <c r="P1259" s="2"/>
      <c r="Q1259" s="1"/>
      <c r="R1259" s="1"/>
      <c r="S1259" s="3"/>
      <c r="T1259" s="1"/>
      <c r="U1259" s="1"/>
      <c r="V1259" s="4"/>
      <c r="W1259" s="5"/>
      <c r="X1259" s="1"/>
      <c r="Y1259" s="1"/>
      <c r="Z1259" s="1"/>
      <c r="AA1259" s="1"/>
      <c r="AB1259" s="6"/>
      <c r="AC1259" s="6"/>
      <c r="AD1259" s="7"/>
      <c r="AE1259" s="8"/>
      <c r="AF1259" s="8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</row>
    <row r="1260" spans="1:59" ht="10.5" customHeight="1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2"/>
      <c r="O1260" s="2"/>
      <c r="P1260" s="2"/>
      <c r="Q1260" s="1"/>
      <c r="R1260" s="1"/>
      <c r="S1260" s="3"/>
      <c r="T1260" s="1"/>
      <c r="U1260" s="1"/>
      <c r="V1260" s="4"/>
      <c r="W1260" s="5"/>
      <c r="X1260" s="1"/>
      <c r="Y1260" s="1"/>
      <c r="Z1260" s="1"/>
      <c r="AA1260" s="1"/>
      <c r="AB1260" s="6"/>
      <c r="AC1260" s="6"/>
      <c r="AD1260" s="7"/>
      <c r="AE1260" s="8"/>
      <c r="AF1260" s="8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</row>
    <row r="1261" spans="1:59" ht="10.5" customHeight="1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2"/>
      <c r="O1261" s="2"/>
      <c r="P1261" s="2"/>
      <c r="Q1261" s="1"/>
      <c r="R1261" s="1"/>
      <c r="S1261" s="3"/>
      <c r="T1261" s="1"/>
      <c r="U1261" s="1"/>
      <c r="V1261" s="4"/>
      <c r="W1261" s="5"/>
      <c r="X1261" s="1"/>
      <c r="Y1261" s="1"/>
      <c r="Z1261" s="1"/>
      <c r="AA1261" s="1"/>
      <c r="AB1261" s="6"/>
      <c r="AC1261" s="6"/>
      <c r="AD1261" s="7"/>
      <c r="AE1261" s="8"/>
      <c r="AF1261" s="8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</row>
    <row r="1262" spans="1:59" ht="10.5" customHeight="1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2"/>
      <c r="O1262" s="2"/>
      <c r="P1262" s="2"/>
      <c r="Q1262" s="1"/>
      <c r="R1262" s="1"/>
      <c r="S1262" s="3"/>
      <c r="T1262" s="1"/>
      <c r="U1262" s="1"/>
      <c r="V1262" s="4"/>
      <c r="W1262" s="5"/>
      <c r="X1262" s="1"/>
      <c r="Y1262" s="1"/>
      <c r="Z1262" s="1"/>
      <c r="AA1262" s="1"/>
      <c r="AB1262" s="6"/>
      <c r="AC1262" s="6"/>
      <c r="AD1262" s="7"/>
      <c r="AE1262" s="8"/>
      <c r="AF1262" s="8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</row>
    <row r="1263" spans="1:59" ht="10.5" customHeight="1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2"/>
      <c r="O1263" s="2"/>
      <c r="P1263" s="2"/>
      <c r="Q1263" s="1"/>
      <c r="R1263" s="1"/>
      <c r="S1263" s="3"/>
      <c r="T1263" s="1"/>
      <c r="U1263" s="1"/>
      <c r="V1263" s="4"/>
      <c r="W1263" s="5"/>
      <c r="X1263" s="1"/>
      <c r="Y1263" s="1"/>
      <c r="Z1263" s="1"/>
      <c r="AA1263" s="1"/>
      <c r="AB1263" s="6"/>
      <c r="AC1263" s="6"/>
      <c r="AD1263" s="7"/>
      <c r="AE1263" s="8"/>
      <c r="AF1263" s="8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</row>
    <row r="1264" spans="1:59" ht="10.5" customHeight="1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2"/>
      <c r="O1264" s="2"/>
      <c r="P1264" s="2"/>
      <c r="Q1264" s="1"/>
      <c r="R1264" s="1"/>
      <c r="S1264" s="3"/>
      <c r="T1264" s="1"/>
      <c r="U1264" s="1"/>
      <c r="V1264" s="4"/>
      <c r="W1264" s="5"/>
      <c r="X1264" s="1"/>
      <c r="Y1264" s="1"/>
      <c r="Z1264" s="1"/>
      <c r="AA1264" s="1"/>
      <c r="AB1264" s="6"/>
      <c r="AC1264" s="6"/>
      <c r="AD1264" s="7"/>
      <c r="AE1264" s="8"/>
      <c r="AF1264" s="8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</row>
    <row r="1265" spans="1:59" ht="10.5" customHeight="1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2"/>
      <c r="O1265" s="2"/>
      <c r="P1265" s="2"/>
      <c r="Q1265" s="1"/>
      <c r="R1265" s="1"/>
      <c r="S1265" s="3"/>
      <c r="T1265" s="1"/>
      <c r="U1265" s="1"/>
      <c r="V1265" s="4"/>
      <c r="W1265" s="5"/>
      <c r="X1265" s="1"/>
      <c r="Y1265" s="1"/>
      <c r="Z1265" s="1"/>
      <c r="AA1265" s="1"/>
      <c r="AB1265" s="6"/>
      <c r="AC1265" s="6"/>
      <c r="AD1265" s="7"/>
      <c r="AE1265" s="8"/>
      <c r="AF1265" s="8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</row>
    <row r="1266" spans="1:59" ht="10.5" customHeight="1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2"/>
      <c r="O1266" s="2"/>
      <c r="P1266" s="2"/>
      <c r="Q1266" s="1"/>
      <c r="R1266" s="1"/>
      <c r="S1266" s="3"/>
      <c r="T1266" s="1"/>
      <c r="U1266" s="1"/>
      <c r="V1266" s="4"/>
      <c r="W1266" s="5"/>
      <c r="X1266" s="1"/>
      <c r="Y1266" s="1"/>
      <c r="Z1266" s="1"/>
      <c r="AA1266" s="1"/>
      <c r="AB1266" s="6"/>
      <c r="AC1266" s="6"/>
      <c r="AD1266" s="7"/>
      <c r="AE1266" s="8"/>
      <c r="AF1266" s="8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</row>
    <row r="1267" spans="1:59" ht="10.5" customHeight="1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2"/>
      <c r="O1267" s="2"/>
      <c r="P1267" s="2"/>
      <c r="Q1267" s="1"/>
      <c r="R1267" s="1"/>
      <c r="S1267" s="3"/>
      <c r="T1267" s="1"/>
      <c r="U1267" s="1"/>
      <c r="V1267" s="4"/>
      <c r="W1267" s="5"/>
      <c r="X1267" s="1"/>
      <c r="Y1267" s="1"/>
      <c r="Z1267" s="1"/>
      <c r="AA1267" s="1"/>
      <c r="AB1267" s="6"/>
      <c r="AC1267" s="6"/>
      <c r="AD1267" s="7"/>
      <c r="AE1267" s="8"/>
      <c r="AF1267" s="8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</row>
    <row r="1268" spans="1:59" ht="10.5" customHeight="1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2"/>
      <c r="O1268" s="2"/>
      <c r="P1268" s="2"/>
      <c r="Q1268" s="1"/>
      <c r="R1268" s="1"/>
      <c r="S1268" s="3"/>
      <c r="T1268" s="1"/>
      <c r="U1268" s="1"/>
      <c r="V1268" s="4"/>
      <c r="W1268" s="5"/>
      <c r="X1268" s="1"/>
      <c r="Y1268" s="1"/>
      <c r="Z1268" s="1"/>
      <c r="AA1268" s="1"/>
      <c r="AB1268" s="6"/>
      <c r="AC1268" s="6"/>
      <c r="AD1268" s="7"/>
      <c r="AE1268" s="8"/>
      <c r="AF1268" s="8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</row>
    <row r="1269" spans="1:59" ht="10.5" customHeight="1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2"/>
      <c r="O1269" s="2"/>
      <c r="P1269" s="2"/>
      <c r="Q1269" s="1"/>
      <c r="R1269" s="1"/>
      <c r="S1269" s="3"/>
      <c r="T1269" s="1"/>
      <c r="U1269" s="1"/>
      <c r="V1269" s="4"/>
      <c r="W1269" s="5"/>
      <c r="X1269" s="1"/>
      <c r="Y1269" s="1"/>
      <c r="Z1269" s="1"/>
      <c r="AA1269" s="1"/>
      <c r="AB1269" s="6"/>
      <c r="AC1269" s="6"/>
      <c r="AD1269" s="7"/>
      <c r="AE1269" s="8"/>
      <c r="AF1269" s="8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</row>
    <row r="1270" spans="1:59" ht="10.5" customHeight="1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2"/>
      <c r="O1270" s="2"/>
      <c r="P1270" s="2"/>
      <c r="Q1270" s="1"/>
      <c r="R1270" s="1"/>
      <c r="S1270" s="3"/>
      <c r="T1270" s="1"/>
      <c r="U1270" s="1"/>
      <c r="V1270" s="4"/>
      <c r="W1270" s="5"/>
      <c r="X1270" s="1"/>
      <c r="Y1270" s="1"/>
      <c r="Z1270" s="1"/>
      <c r="AA1270" s="1"/>
      <c r="AB1270" s="6"/>
      <c r="AC1270" s="6"/>
      <c r="AD1270" s="7"/>
      <c r="AE1270" s="8"/>
      <c r="AF1270" s="8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</row>
    <row r="1271" spans="1:59" ht="10.5" customHeight="1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2"/>
      <c r="O1271" s="2"/>
      <c r="P1271" s="2"/>
      <c r="Q1271" s="1"/>
      <c r="R1271" s="1"/>
      <c r="S1271" s="3"/>
      <c r="T1271" s="1"/>
      <c r="U1271" s="1"/>
      <c r="V1271" s="4"/>
      <c r="W1271" s="5"/>
      <c r="X1271" s="1"/>
      <c r="Y1271" s="1"/>
      <c r="Z1271" s="1"/>
      <c r="AA1271" s="1"/>
      <c r="AB1271" s="6"/>
      <c r="AC1271" s="6"/>
      <c r="AD1271" s="7"/>
      <c r="AE1271" s="8"/>
      <c r="AF1271" s="8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</row>
    <row r="1272" spans="1:59" ht="10.5" customHeight="1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2"/>
      <c r="O1272" s="2"/>
      <c r="P1272" s="2"/>
      <c r="Q1272" s="1"/>
      <c r="R1272" s="1"/>
      <c r="S1272" s="3"/>
      <c r="T1272" s="1"/>
      <c r="U1272" s="1"/>
      <c r="V1272" s="4"/>
      <c r="W1272" s="5"/>
      <c r="X1272" s="1"/>
      <c r="Y1272" s="1"/>
      <c r="Z1272" s="1"/>
      <c r="AA1272" s="1"/>
      <c r="AB1272" s="6"/>
      <c r="AC1272" s="6"/>
      <c r="AD1272" s="7"/>
      <c r="AE1272" s="8"/>
      <c r="AF1272" s="8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</row>
    <row r="1273" spans="1:59" ht="10.5" customHeight="1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2"/>
      <c r="O1273" s="2"/>
      <c r="P1273" s="2"/>
      <c r="Q1273" s="1"/>
      <c r="R1273" s="1"/>
      <c r="S1273" s="3"/>
      <c r="T1273" s="1"/>
      <c r="U1273" s="1"/>
      <c r="V1273" s="4"/>
      <c r="W1273" s="5"/>
      <c r="X1273" s="1"/>
      <c r="Y1273" s="1"/>
      <c r="Z1273" s="1"/>
      <c r="AA1273" s="1"/>
      <c r="AB1273" s="6"/>
      <c r="AC1273" s="6"/>
      <c r="AD1273" s="7"/>
      <c r="AE1273" s="8"/>
      <c r="AF1273" s="8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</row>
    <row r="1274" spans="1:59" ht="10.5" customHeight="1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2"/>
      <c r="O1274" s="2"/>
      <c r="P1274" s="2"/>
      <c r="Q1274" s="1"/>
      <c r="R1274" s="1"/>
      <c r="S1274" s="3"/>
      <c r="T1274" s="1"/>
      <c r="U1274" s="1"/>
      <c r="V1274" s="4"/>
      <c r="W1274" s="5"/>
      <c r="X1274" s="1"/>
      <c r="Y1274" s="1"/>
      <c r="Z1274" s="1"/>
      <c r="AA1274" s="1"/>
      <c r="AB1274" s="6"/>
      <c r="AC1274" s="6"/>
      <c r="AD1274" s="7"/>
      <c r="AE1274" s="8"/>
      <c r="AF1274" s="8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</row>
    <row r="1275" spans="1:59" ht="10.5" customHeight="1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2"/>
      <c r="O1275" s="2"/>
      <c r="P1275" s="2"/>
      <c r="Q1275" s="1"/>
      <c r="R1275" s="1"/>
      <c r="S1275" s="3"/>
      <c r="T1275" s="1"/>
      <c r="U1275" s="1"/>
      <c r="V1275" s="4"/>
      <c r="W1275" s="5"/>
      <c r="X1275" s="1"/>
      <c r="Y1275" s="1"/>
      <c r="Z1275" s="1"/>
      <c r="AA1275" s="1"/>
      <c r="AB1275" s="6"/>
      <c r="AC1275" s="6"/>
      <c r="AD1275" s="7"/>
      <c r="AE1275" s="8"/>
      <c r="AF1275" s="8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</row>
    <row r="1276" spans="1:59" ht="10.5" customHeight="1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2"/>
      <c r="O1276" s="2"/>
      <c r="P1276" s="2"/>
      <c r="Q1276" s="1"/>
      <c r="R1276" s="1"/>
      <c r="S1276" s="3"/>
      <c r="T1276" s="1"/>
      <c r="U1276" s="1"/>
      <c r="V1276" s="4"/>
      <c r="W1276" s="5"/>
      <c r="X1276" s="1"/>
      <c r="Y1276" s="1"/>
      <c r="Z1276" s="1"/>
      <c r="AA1276" s="1"/>
      <c r="AB1276" s="6"/>
      <c r="AC1276" s="6"/>
      <c r="AD1276" s="7"/>
      <c r="AE1276" s="8"/>
      <c r="AF1276" s="8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</row>
    <row r="1277" spans="1:59" ht="10.5" customHeight="1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2"/>
      <c r="O1277" s="2"/>
      <c r="P1277" s="2"/>
      <c r="Q1277" s="1"/>
      <c r="R1277" s="1"/>
      <c r="S1277" s="3"/>
      <c r="T1277" s="1"/>
      <c r="U1277" s="1"/>
      <c r="V1277" s="4"/>
      <c r="W1277" s="5"/>
      <c r="X1277" s="1"/>
      <c r="Y1277" s="1"/>
      <c r="Z1277" s="1"/>
      <c r="AA1277" s="1"/>
      <c r="AB1277" s="6"/>
      <c r="AC1277" s="6"/>
      <c r="AD1277" s="7"/>
      <c r="AE1277" s="8"/>
      <c r="AF1277" s="8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</row>
    <row r="1278" spans="1:59" ht="10.5" customHeight="1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2"/>
      <c r="O1278" s="2"/>
      <c r="P1278" s="2"/>
      <c r="Q1278" s="1"/>
      <c r="R1278" s="1"/>
      <c r="S1278" s="3"/>
      <c r="T1278" s="1"/>
      <c r="U1278" s="1"/>
      <c r="V1278" s="4"/>
      <c r="W1278" s="5"/>
      <c r="X1278" s="1"/>
      <c r="Y1278" s="1"/>
      <c r="Z1278" s="1"/>
      <c r="AA1278" s="1"/>
      <c r="AB1278" s="6"/>
      <c r="AC1278" s="6"/>
      <c r="AD1278" s="7"/>
      <c r="AE1278" s="8"/>
      <c r="AF1278" s="8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</row>
    <row r="1279" spans="1:59" ht="10.5" customHeight="1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2"/>
      <c r="O1279" s="2"/>
      <c r="P1279" s="2"/>
      <c r="Q1279" s="1"/>
      <c r="R1279" s="1"/>
      <c r="S1279" s="3"/>
      <c r="T1279" s="1"/>
      <c r="U1279" s="1"/>
      <c r="V1279" s="4"/>
      <c r="W1279" s="5"/>
      <c r="X1279" s="1"/>
      <c r="Y1279" s="1"/>
      <c r="Z1279" s="1"/>
      <c r="AA1279" s="1"/>
      <c r="AB1279" s="6"/>
      <c r="AC1279" s="6"/>
      <c r="AD1279" s="7"/>
      <c r="AE1279" s="8"/>
      <c r="AF1279" s="8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</row>
    <row r="1280" spans="1:59" ht="10.5" customHeight="1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2"/>
      <c r="O1280" s="2"/>
      <c r="P1280" s="2"/>
      <c r="Q1280" s="1"/>
      <c r="R1280" s="1"/>
      <c r="S1280" s="3"/>
      <c r="T1280" s="1"/>
      <c r="U1280" s="1"/>
      <c r="V1280" s="4"/>
      <c r="W1280" s="5"/>
      <c r="X1280" s="1"/>
      <c r="Y1280" s="1"/>
      <c r="Z1280" s="1"/>
      <c r="AA1280" s="1"/>
      <c r="AB1280" s="6"/>
      <c r="AC1280" s="6"/>
      <c r="AD1280" s="7"/>
      <c r="AE1280" s="8"/>
      <c r="AF1280" s="8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</row>
    <row r="1281" spans="1:59" ht="10.5" customHeight="1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2"/>
      <c r="O1281" s="2"/>
      <c r="P1281" s="2"/>
      <c r="Q1281" s="1"/>
      <c r="R1281" s="1"/>
      <c r="S1281" s="3"/>
      <c r="T1281" s="1"/>
      <c r="U1281" s="1"/>
      <c r="V1281" s="4"/>
      <c r="W1281" s="5"/>
      <c r="X1281" s="1"/>
      <c r="Y1281" s="1"/>
      <c r="Z1281" s="1"/>
      <c r="AA1281" s="1"/>
      <c r="AB1281" s="6"/>
      <c r="AC1281" s="6"/>
      <c r="AD1281" s="7"/>
      <c r="AE1281" s="8"/>
      <c r="AF1281" s="8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</row>
    <row r="1282" spans="1:59" ht="10.5" customHeight="1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2"/>
      <c r="O1282" s="2"/>
      <c r="P1282" s="2"/>
      <c r="Q1282" s="1"/>
      <c r="R1282" s="1"/>
      <c r="S1282" s="3"/>
      <c r="T1282" s="1"/>
      <c r="U1282" s="1"/>
      <c r="V1282" s="4"/>
      <c r="W1282" s="5"/>
      <c r="X1282" s="1"/>
      <c r="Y1282" s="1"/>
      <c r="Z1282" s="1"/>
      <c r="AA1282" s="1"/>
      <c r="AB1282" s="6"/>
      <c r="AC1282" s="6"/>
      <c r="AD1282" s="7"/>
      <c r="AE1282" s="8"/>
      <c r="AF1282" s="8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</row>
    <row r="1283" spans="1:59" ht="10.5" customHeight="1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2"/>
      <c r="O1283" s="2"/>
      <c r="P1283" s="2"/>
      <c r="Q1283" s="1"/>
      <c r="R1283" s="1"/>
      <c r="S1283" s="3"/>
      <c r="T1283" s="1"/>
      <c r="U1283" s="1"/>
      <c r="V1283" s="4"/>
      <c r="W1283" s="5"/>
      <c r="X1283" s="1"/>
      <c r="Y1283" s="1"/>
      <c r="Z1283" s="1"/>
      <c r="AA1283" s="1"/>
      <c r="AB1283" s="6"/>
      <c r="AC1283" s="6"/>
      <c r="AD1283" s="7"/>
      <c r="AE1283" s="8"/>
      <c r="AF1283" s="8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</row>
    <row r="1284" spans="1:59" ht="10.5" customHeight="1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2"/>
      <c r="O1284" s="2"/>
      <c r="P1284" s="2"/>
      <c r="Q1284" s="1"/>
      <c r="R1284" s="1"/>
      <c r="S1284" s="3"/>
      <c r="T1284" s="1"/>
      <c r="U1284" s="1"/>
      <c r="V1284" s="4"/>
      <c r="W1284" s="5"/>
      <c r="X1284" s="1"/>
      <c r="Y1284" s="1"/>
      <c r="Z1284" s="1"/>
      <c r="AA1284" s="1"/>
      <c r="AB1284" s="6"/>
      <c r="AC1284" s="6"/>
      <c r="AD1284" s="7"/>
      <c r="AE1284" s="8"/>
      <c r="AF1284" s="8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</row>
    <row r="1285" spans="1:59" ht="10.5" customHeight="1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2"/>
      <c r="O1285" s="2"/>
      <c r="P1285" s="2"/>
      <c r="Q1285" s="1"/>
      <c r="R1285" s="1"/>
      <c r="S1285" s="3"/>
      <c r="T1285" s="1"/>
      <c r="U1285" s="1"/>
      <c r="V1285" s="4"/>
      <c r="W1285" s="5"/>
      <c r="X1285" s="1"/>
      <c r="Y1285" s="1"/>
      <c r="Z1285" s="1"/>
      <c r="AA1285" s="1"/>
      <c r="AB1285" s="6"/>
      <c r="AC1285" s="6"/>
      <c r="AD1285" s="7"/>
      <c r="AE1285" s="8"/>
      <c r="AF1285" s="8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</row>
    <row r="1286" spans="1:59" ht="10.5" customHeight="1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2"/>
      <c r="O1286" s="2"/>
      <c r="P1286" s="2"/>
      <c r="Q1286" s="1"/>
      <c r="R1286" s="1"/>
      <c r="S1286" s="3"/>
      <c r="T1286" s="1"/>
      <c r="U1286" s="1"/>
      <c r="V1286" s="4"/>
      <c r="W1286" s="5"/>
      <c r="X1286" s="1"/>
      <c r="Y1286" s="1"/>
      <c r="Z1286" s="1"/>
      <c r="AA1286" s="1"/>
      <c r="AB1286" s="6"/>
      <c r="AC1286" s="6"/>
      <c r="AD1286" s="7"/>
      <c r="AE1286" s="8"/>
      <c r="AF1286" s="8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</row>
    <row r="1287" spans="1:59" ht="10.5" customHeight="1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2"/>
      <c r="O1287" s="2"/>
      <c r="P1287" s="2"/>
      <c r="Q1287" s="1"/>
      <c r="R1287" s="1"/>
      <c r="S1287" s="3"/>
      <c r="T1287" s="1"/>
      <c r="U1287" s="1"/>
      <c r="V1287" s="4"/>
      <c r="W1287" s="5"/>
      <c r="X1287" s="1"/>
      <c r="Y1287" s="1"/>
      <c r="Z1287" s="1"/>
      <c r="AA1287" s="1"/>
      <c r="AB1287" s="6"/>
      <c r="AC1287" s="6"/>
      <c r="AD1287" s="7"/>
      <c r="AE1287" s="8"/>
      <c r="AF1287" s="8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</row>
    <row r="1288" spans="1:59" ht="10.5" customHeight="1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2"/>
      <c r="O1288" s="2"/>
      <c r="P1288" s="2"/>
      <c r="Q1288" s="1"/>
      <c r="R1288" s="1"/>
      <c r="S1288" s="3"/>
      <c r="T1288" s="1"/>
      <c r="U1288" s="1"/>
      <c r="V1288" s="4"/>
      <c r="W1288" s="5"/>
      <c r="X1288" s="1"/>
      <c r="Y1288" s="1"/>
      <c r="Z1288" s="1"/>
      <c r="AA1288" s="1"/>
      <c r="AB1288" s="6"/>
      <c r="AC1288" s="6"/>
      <c r="AD1288" s="7"/>
      <c r="AE1288" s="8"/>
      <c r="AF1288" s="8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</row>
    <row r="1289" spans="1:59" ht="10.5" customHeight="1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2"/>
      <c r="O1289" s="2"/>
      <c r="P1289" s="2"/>
      <c r="Q1289" s="1"/>
      <c r="R1289" s="1"/>
      <c r="S1289" s="3"/>
      <c r="T1289" s="1"/>
      <c r="U1289" s="1"/>
      <c r="V1289" s="4"/>
      <c r="W1289" s="5"/>
      <c r="X1289" s="1"/>
      <c r="Y1289" s="1"/>
      <c r="Z1289" s="1"/>
      <c r="AA1289" s="1"/>
      <c r="AB1289" s="6"/>
      <c r="AC1289" s="6"/>
      <c r="AD1289" s="7"/>
      <c r="AE1289" s="8"/>
      <c r="AF1289" s="8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</row>
    <row r="1290" spans="1:59" ht="10.5" customHeight="1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2"/>
      <c r="O1290" s="2"/>
      <c r="P1290" s="2"/>
      <c r="Q1290" s="1"/>
      <c r="R1290" s="1"/>
      <c r="S1290" s="3"/>
      <c r="T1290" s="1"/>
      <c r="U1290" s="1"/>
      <c r="V1290" s="4"/>
      <c r="W1290" s="5"/>
      <c r="X1290" s="1"/>
      <c r="Y1290" s="1"/>
      <c r="Z1290" s="1"/>
      <c r="AA1290" s="1"/>
      <c r="AB1290" s="6"/>
      <c r="AC1290" s="6"/>
      <c r="AD1290" s="7"/>
      <c r="AE1290" s="8"/>
      <c r="AF1290" s="8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</row>
    <row r="1291" spans="1:59" ht="10.5" customHeight="1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2"/>
      <c r="O1291" s="2"/>
      <c r="P1291" s="2"/>
      <c r="Q1291" s="1"/>
      <c r="R1291" s="1"/>
      <c r="S1291" s="3"/>
      <c r="T1291" s="1"/>
      <c r="U1291" s="1"/>
      <c r="V1291" s="4"/>
      <c r="W1291" s="5"/>
      <c r="X1291" s="1"/>
      <c r="Y1291" s="1"/>
      <c r="Z1291" s="1"/>
      <c r="AA1291" s="1"/>
      <c r="AB1291" s="6"/>
      <c r="AC1291" s="6"/>
      <c r="AD1291" s="7"/>
      <c r="AE1291" s="8"/>
      <c r="AF1291" s="8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</row>
    <row r="1292" spans="1:59" ht="10.5" customHeight="1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2"/>
      <c r="O1292" s="2"/>
      <c r="P1292" s="2"/>
      <c r="Q1292" s="1"/>
      <c r="R1292" s="1"/>
      <c r="S1292" s="3"/>
      <c r="T1292" s="1"/>
      <c r="U1292" s="1"/>
      <c r="V1292" s="4"/>
      <c r="W1292" s="5"/>
      <c r="X1292" s="1"/>
      <c r="Y1292" s="1"/>
      <c r="Z1292" s="1"/>
      <c r="AA1292" s="1"/>
      <c r="AB1292" s="6"/>
      <c r="AC1292" s="6"/>
      <c r="AD1292" s="7"/>
      <c r="AE1292" s="8"/>
      <c r="AF1292" s="8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</row>
    <row r="1293" spans="1:59" ht="10.5" customHeight="1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2"/>
      <c r="O1293" s="2"/>
      <c r="P1293" s="2"/>
      <c r="Q1293" s="1"/>
      <c r="R1293" s="1"/>
      <c r="S1293" s="3"/>
      <c r="T1293" s="1"/>
      <c r="U1293" s="1"/>
      <c r="V1293" s="4"/>
      <c r="W1293" s="5"/>
      <c r="X1293" s="1"/>
      <c r="Y1293" s="1"/>
      <c r="Z1293" s="1"/>
      <c r="AA1293" s="1"/>
      <c r="AB1293" s="6"/>
      <c r="AC1293" s="6"/>
      <c r="AD1293" s="7"/>
      <c r="AE1293" s="8"/>
      <c r="AF1293" s="8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</row>
    <row r="1294" spans="1:59" ht="10.5" customHeight="1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2"/>
      <c r="O1294" s="2"/>
      <c r="P1294" s="2"/>
      <c r="Q1294" s="1"/>
      <c r="R1294" s="1"/>
      <c r="S1294" s="3"/>
      <c r="T1294" s="1"/>
      <c r="U1294" s="1"/>
      <c r="V1294" s="4"/>
      <c r="W1294" s="5"/>
      <c r="X1294" s="1"/>
      <c r="Y1294" s="1"/>
      <c r="Z1294" s="1"/>
      <c r="AA1294" s="1"/>
      <c r="AB1294" s="6"/>
      <c r="AC1294" s="6"/>
      <c r="AD1294" s="7"/>
      <c r="AE1294" s="8"/>
      <c r="AF1294" s="8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</row>
    <row r="1295" spans="1:59" ht="10.5" customHeight="1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2"/>
      <c r="O1295" s="2"/>
      <c r="P1295" s="2"/>
      <c r="Q1295" s="1"/>
      <c r="R1295" s="1"/>
      <c r="S1295" s="3"/>
      <c r="T1295" s="1"/>
      <c r="U1295" s="1"/>
      <c r="V1295" s="4"/>
      <c r="W1295" s="5"/>
      <c r="X1295" s="1"/>
      <c r="Y1295" s="1"/>
      <c r="Z1295" s="1"/>
      <c r="AA1295" s="1"/>
      <c r="AB1295" s="6"/>
      <c r="AC1295" s="6"/>
      <c r="AD1295" s="7"/>
      <c r="AE1295" s="8"/>
      <c r="AF1295" s="8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</row>
    <row r="1296" spans="1:59" ht="10.5" customHeight="1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2"/>
      <c r="O1296" s="2"/>
      <c r="P1296" s="2"/>
      <c r="Q1296" s="1"/>
      <c r="R1296" s="1"/>
      <c r="S1296" s="3"/>
      <c r="T1296" s="1"/>
      <c r="U1296" s="1"/>
      <c r="V1296" s="4"/>
      <c r="W1296" s="5"/>
      <c r="X1296" s="1"/>
      <c r="Y1296" s="1"/>
      <c r="Z1296" s="1"/>
      <c r="AA1296" s="1"/>
      <c r="AB1296" s="6"/>
      <c r="AC1296" s="6"/>
      <c r="AD1296" s="7"/>
      <c r="AE1296" s="8"/>
      <c r="AF1296" s="8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</row>
    <row r="1297" spans="1:59" ht="10.5" customHeight="1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2"/>
      <c r="O1297" s="2"/>
      <c r="P1297" s="2"/>
      <c r="Q1297" s="1"/>
      <c r="R1297" s="1"/>
      <c r="S1297" s="3"/>
      <c r="T1297" s="1"/>
      <c r="U1297" s="1"/>
      <c r="V1297" s="4"/>
      <c r="W1297" s="5"/>
      <c r="X1297" s="1"/>
      <c r="Y1297" s="1"/>
      <c r="Z1297" s="1"/>
      <c r="AA1297" s="1"/>
      <c r="AB1297" s="6"/>
      <c r="AC1297" s="6"/>
      <c r="AD1297" s="7"/>
      <c r="AE1297" s="8"/>
      <c r="AF1297" s="8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</row>
    <row r="1298" spans="1:59" ht="10.5" customHeight="1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2"/>
      <c r="O1298" s="2"/>
      <c r="P1298" s="2"/>
      <c r="Q1298" s="1"/>
      <c r="R1298" s="1"/>
      <c r="S1298" s="3"/>
      <c r="T1298" s="1"/>
      <c r="U1298" s="1"/>
      <c r="V1298" s="4"/>
      <c r="W1298" s="5"/>
      <c r="X1298" s="1"/>
      <c r="Y1298" s="1"/>
      <c r="Z1298" s="1"/>
      <c r="AA1298" s="1"/>
      <c r="AB1298" s="6"/>
      <c r="AC1298" s="6"/>
      <c r="AD1298" s="7"/>
      <c r="AE1298" s="8"/>
      <c r="AF1298" s="8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</row>
    <row r="1299" spans="1:59" ht="10.5" customHeight="1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2"/>
      <c r="O1299" s="2"/>
      <c r="P1299" s="2"/>
      <c r="Q1299" s="1"/>
      <c r="R1299" s="1"/>
      <c r="S1299" s="3"/>
      <c r="T1299" s="1"/>
      <c r="U1299" s="1"/>
      <c r="V1299" s="4"/>
      <c r="W1299" s="5"/>
      <c r="X1299" s="1"/>
      <c r="Y1299" s="1"/>
      <c r="Z1299" s="1"/>
      <c r="AA1299" s="1"/>
      <c r="AB1299" s="6"/>
      <c r="AC1299" s="6"/>
      <c r="AD1299" s="7"/>
      <c r="AE1299" s="8"/>
      <c r="AF1299" s="8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</row>
    <row r="1300" spans="1:59" ht="10.5" customHeight="1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2"/>
      <c r="O1300" s="2"/>
      <c r="P1300" s="2"/>
      <c r="Q1300" s="1"/>
      <c r="R1300" s="1"/>
      <c r="S1300" s="3"/>
      <c r="T1300" s="1"/>
      <c r="U1300" s="1"/>
      <c r="V1300" s="4"/>
      <c r="W1300" s="5"/>
      <c r="X1300" s="1"/>
      <c r="Y1300" s="1"/>
      <c r="Z1300" s="1"/>
      <c r="AA1300" s="1"/>
      <c r="AB1300" s="6"/>
      <c r="AC1300" s="6"/>
      <c r="AD1300" s="7"/>
      <c r="AE1300" s="8"/>
      <c r="AF1300" s="8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</row>
    <row r="1301" spans="1:59" ht="10.5" customHeight="1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2"/>
      <c r="O1301" s="2"/>
      <c r="P1301" s="2"/>
      <c r="Q1301" s="1"/>
      <c r="R1301" s="1"/>
      <c r="S1301" s="3"/>
      <c r="T1301" s="1"/>
      <c r="U1301" s="1"/>
      <c r="V1301" s="4"/>
      <c r="W1301" s="5"/>
      <c r="X1301" s="1"/>
      <c r="Y1301" s="1"/>
      <c r="Z1301" s="1"/>
      <c r="AA1301" s="1"/>
      <c r="AB1301" s="6"/>
      <c r="AC1301" s="6"/>
      <c r="AD1301" s="7"/>
      <c r="AE1301" s="8"/>
      <c r="AF1301" s="8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</row>
    <row r="1302" spans="1:59" ht="10.5" customHeight="1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2"/>
      <c r="O1302" s="2"/>
      <c r="P1302" s="2"/>
      <c r="Q1302" s="1"/>
      <c r="R1302" s="1"/>
      <c r="S1302" s="3"/>
      <c r="T1302" s="1"/>
      <c r="U1302" s="1"/>
      <c r="V1302" s="4"/>
      <c r="W1302" s="5"/>
      <c r="X1302" s="1"/>
      <c r="Y1302" s="1"/>
      <c r="Z1302" s="1"/>
      <c r="AA1302" s="1"/>
      <c r="AB1302" s="6"/>
      <c r="AC1302" s="6"/>
      <c r="AD1302" s="7"/>
      <c r="AE1302" s="8"/>
      <c r="AF1302" s="8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</row>
    <row r="1303" spans="1:59" ht="10.5" customHeight="1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2"/>
      <c r="O1303" s="2"/>
      <c r="P1303" s="2"/>
      <c r="Q1303" s="1"/>
      <c r="R1303" s="1"/>
      <c r="S1303" s="3"/>
      <c r="T1303" s="1"/>
      <c r="U1303" s="1"/>
      <c r="V1303" s="4"/>
      <c r="W1303" s="5"/>
      <c r="X1303" s="1"/>
      <c r="Y1303" s="1"/>
      <c r="Z1303" s="1"/>
      <c r="AA1303" s="1"/>
      <c r="AB1303" s="6"/>
      <c r="AC1303" s="6"/>
      <c r="AD1303" s="7"/>
      <c r="AE1303" s="8"/>
      <c r="AF1303" s="8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</row>
    <row r="1304" spans="1:59" ht="10.5" customHeight="1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2"/>
      <c r="O1304" s="2"/>
      <c r="P1304" s="2"/>
      <c r="Q1304" s="1"/>
      <c r="R1304" s="1"/>
      <c r="S1304" s="3"/>
      <c r="T1304" s="1"/>
      <c r="U1304" s="1"/>
      <c r="V1304" s="4"/>
      <c r="W1304" s="5"/>
      <c r="X1304" s="1"/>
      <c r="Y1304" s="1"/>
      <c r="Z1304" s="1"/>
      <c r="AA1304" s="1"/>
      <c r="AB1304" s="6"/>
      <c r="AC1304" s="6"/>
      <c r="AD1304" s="7"/>
      <c r="AE1304" s="8"/>
      <c r="AF1304" s="8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</row>
    <row r="1305" spans="1:59" ht="10.5" customHeight="1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2"/>
      <c r="O1305" s="2"/>
      <c r="P1305" s="2"/>
      <c r="Q1305" s="1"/>
      <c r="R1305" s="1"/>
      <c r="S1305" s="3"/>
      <c r="T1305" s="1"/>
      <c r="U1305" s="1"/>
      <c r="V1305" s="4"/>
      <c r="W1305" s="5"/>
      <c r="X1305" s="1"/>
      <c r="Y1305" s="1"/>
      <c r="Z1305" s="1"/>
      <c r="AA1305" s="1"/>
      <c r="AB1305" s="6"/>
      <c r="AC1305" s="6"/>
      <c r="AD1305" s="7"/>
      <c r="AE1305" s="8"/>
      <c r="AF1305" s="8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</row>
    <row r="1306" spans="1:59" ht="10.5" customHeight="1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2"/>
      <c r="O1306" s="2"/>
      <c r="P1306" s="2"/>
      <c r="Q1306" s="1"/>
      <c r="R1306" s="1"/>
      <c r="S1306" s="3"/>
      <c r="T1306" s="1"/>
      <c r="U1306" s="1"/>
      <c r="V1306" s="4"/>
      <c r="W1306" s="5"/>
      <c r="X1306" s="1"/>
      <c r="Y1306" s="1"/>
      <c r="Z1306" s="1"/>
      <c r="AA1306" s="1"/>
      <c r="AB1306" s="6"/>
      <c r="AC1306" s="6"/>
      <c r="AD1306" s="7"/>
      <c r="AE1306" s="8"/>
      <c r="AF1306" s="8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</row>
    <row r="1307" spans="1:59" ht="10.5" customHeight="1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2"/>
      <c r="O1307" s="2"/>
      <c r="P1307" s="2"/>
      <c r="Q1307" s="1"/>
      <c r="R1307" s="1"/>
      <c r="S1307" s="3"/>
      <c r="T1307" s="1"/>
      <c r="U1307" s="1"/>
      <c r="V1307" s="4"/>
      <c r="W1307" s="5"/>
      <c r="X1307" s="1"/>
      <c r="Y1307" s="1"/>
      <c r="Z1307" s="1"/>
      <c r="AA1307" s="1"/>
      <c r="AB1307" s="6"/>
      <c r="AC1307" s="6"/>
      <c r="AD1307" s="7"/>
      <c r="AE1307" s="8"/>
      <c r="AF1307" s="8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</row>
    <row r="1308" spans="1:59" ht="10.5" customHeight="1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2"/>
      <c r="O1308" s="2"/>
      <c r="P1308" s="2"/>
      <c r="Q1308" s="1"/>
      <c r="R1308" s="1"/>
      <c r="S1308" s="3"/>
      <c r="T1308" s="1"/>
      <c r="U1308" s="1"/>
      <c r="V1308" s="4"/>
      <c r="W1308" s="5"/>
      <c r="X1308" s="1"/>
      <c r="Y1308" s="1"/>
      <c r="Z1308" s="1"/>
      <c r="AA1308" s="1"/>
      <c r="AB1308" s="6"/>
      <c r="AC1308" s="6"/>
      <c r="AD1308" s="7"/>
      <c r="AE1308" s="8"/>
      <c r="AF1308" s="8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</row>
    <row r="1309" spans="1:59" ht="10.5" customHeight="1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2"/>
      <c r="O1309" s="2"/>
      <c r="P1309" s="2"/>
      <c r="Q1309" s="1"/>
      <c r="R1309" s="1"/>
      <c r="S1309" s="3"/>
      <c r="T1309" s="1"/>
      <c r="U1309" s="1"/>
      <c r="V1309" s="4"/>
      <c r="W1309" s="5"/>
      <c r="X1309" s="1"/>
      <c r="Y1309" s="1"/>
      <c r="Z1309" s="1"/>
      <c r="AA1309" s="1"/>
      <c r="AB1309" s="6"/>
      <c r="AC1309" s="6"/>
      <c r="AD1309" s="7"/>
      <c r="AE1309" s="8"/>
      <c r="AF1309" s="8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</row>
    <row r="1310" spans="1:59" ht="10.5" customHeight="1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2"/>
      <c r="O1310" s="2"/>
      <c r="P1310" s="2"/>
      <c r="Q1310" s="1"/>
      <c r="R1310" s="1"/>
      <c r="S1310" s="3"/>
      <c r="T1310" s="1"/>
      <c r="U1310" s="1"/>
      <c r="V1310" s="4"/>
      <c r="W1310" s="5"/>
      <c r="X1310" s="1"/>
      <c r="Y1310" s="1"/>
      <c r="Z1310" s="1"/>
      <c r="AA1310" s="1"/>
      <c r="AB1310" s="6"/>
      <c r="AC1310" s="6"/>
      <c r="AD1310" s="7"/>
      <c r="AE1310" s="8"/>
      <c r="AF1310" s="8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</row>
    <row r="1311" spans="1:59" ht="10.5" customHeight="1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2"/>
      <c r="O1311" s="2"/>
      <c r="P1311" s="2"/>
      <c r="Q1311" s="1"/>
      <c r="R1311" s="1"/>
      <c r="S1311" s="3"/>
      <c r="T1311" s="1"/>
      <c r="U1311" s="1"/>
      <c r="V1311" s="4"/>
      <c r="W1311" s="5"/>
      <c r="X1311" s="1"/>
      <c r="Y1311" s="1"/>
      <c r="Z1311" s="1"/>
      <c r="AA1311" s="1"/>
      <c r="AB1311" s="6"/>
      <c r="AC1311" s="6"/>
      <c r="AD1311" s="7"/>
      <c r="AE1311" s="8"/>
      <c r="AF1311" s="8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</row>
    <row r="1312" spans="1:59" ht="10.5" customHeight="1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2"/>
      <c r="O1312" s="2"/>
      <c r="P1312" s="2"/>
      <c r="Q1312" s="1"/>
      <c r="R1312" s="1"/>
      <c r="S1312" s="3"/>
      <c r="T1312" s="1"/>
      <c r="U1312" s="1"/>
      <c r="V1312" s="4"/>
      <c r="W1312" s="5"/>
      <c r="X1312" s="1"/>
      <c r="Y1312" s="1"/>
      <c r="Z1312" s="1"/>
      <c r="AA1312" s="1"/>
      <c r="AB1312" s="6"/>
      <c r="AC1312" s="6"/>
      <c r="AD1312" s="7"/>
      <c r="AE1312" s="8"/>
      <c r="AF1312" s="8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</row>
    <row r="1313" spans="1:59" ht="10.5" customHeight="1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2"/>
      <c r="O1313" s="2"/>
      <c r="P1313" s="2"/>
      <c r="Q1313" s="1"/>
      <c r="R1313" s="1"/>
      <c r="S1313" s="3"/>
      <c r="T1313" s="1"/>
      <c r="U1313" s="1"/>
      <c r="V1313" s="4"/>
      <c r="W1313" s="5"/>
      <c r="X1313" s="1"/>
      <c r="Y1313" s="1"/>
      <c r="Z1313" s="1"/>
      <c r="AA1313" s="1"/>
      <c r="AB1313" s="6"/>
      <c r="AC1313" s="6"/>
      <c r="AD1313" s="7"/>
      <c r="AE1313" s="8"/>
      <c r="AF1313" s="8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</row>
    <row r="1314" spans="1:59" ht="10.5" customHeight="1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2"/>
      <c r="O1314" s="2"/>
      <c r="P1314" s="2"/>
      <c r="Q1314" s="1"/>
      <c r="R1314" s="1"/>
      <c r="S1314" s="3"/>
      <c r="T1314" s="1"/>
      <c r="U1314" s="1"/>
      <c r="V1314" s="4"/>
      <c r="W1314" s="5"/>
      <c r="X1314" s="1"/>
      <c r="Y1314" s="1"/>
      <c r="Z1314" s="1"/>
      <c r="AA1314" s="1"/>
      <c r="AB1314" s="6"/>
      <c r="AC1314" s="6"/>
      <c r="AD1314" s="7"/>
      <c r="AE1314" s="8"/>
      <c r="AF1314" s="8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</row>
    <row r="1315" spans="1:59" ht="10.5" customHeight="1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2"/>
      <c r="O1315" s="2"/>
      <c r="P1315" s="2"/>
      <c r="Q1315" s="1"/>
      <c r="R1315" s="1"/>
      <c r="S1315" s="3"/>
      <c r="T1315" s="1"/>
      <c r="U1315" s="1"/>
      <c r="V1315" s="4"/>
      <c r="W1315" s="5"/>
      <c r="X1315" s="1"/>
      <c r="Y1315" s="1"/>
      <c r="Z1315" s="1"/>
      <c r="AA1315" s="1"/>
      <c r="AB1315" s="6"/>
      <c r="AC1315" s="6"/>
      <c r="AD1315" s="7"/>
      <c r="AE1315" s="8"/>
      <c r="AF1315" s="8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</row>
    <row r="1316" spans="1:59" ht="10.5" customHeight="1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2"/>
      <c r="O1316" s="2"/>
      <c r="P1316" s="2"/>
      <c r="Q1316" s="1"/>
      <c r="R1316" s="1"/>
      <c r="S1316" s="3"/>
      <c r="T1316" s="1"/>
      <c r="U1316" s="1"/>
      <c r="V1316" s="4"/>
      <c r="W1316" s="5"/>
      <c r="X1316" s="1"/>
      <c r="Y1316" s="1"/>
      <c r="Z1316" s="1"/>
      <c r="AA1316" s="1"/>
      <c r="AB1316" s="6"/>
      <c r="AC1316" s="6"/>
      <c r="AD1316" s="7"/>
      <c r="AE1316" s="8"/>
      <c r="AF1316" s="8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</row>
    <row r="1317" spans="1:59" ht="10.5" customHeight="1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2"/>
      <c r="O1317" s="2"/>
      <c r="P1317" s="2"/>
      <c r="Q1317" s="1"/>
      <c r="R1317" s="1"/>
      <c r="S1317" s="3"/>
      <c r="T1317" s="1"/>
      <c r="U1317" s="1"/>
      <c r="V1317" s="4"/>
      <c r="W1317" s="5"/>
      <c r="X1317" s="1"/>
      <c r="Y1317" s="1"/>
      <c r="Z1317" s="1"/>
      <c r="AA1317" s="1"/>
      <c r="AB1317" s="6"/>
      <c r="AC1317" s="6"/>
      <c r="AD1317" s="7"/>
      <c r="AE1317" s="8"/>
      <c r="AF1317" s="8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</row>
    <row r="1318" spans="1:59" ht="10.5" customHeight="1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2"/>
      <c r="O1318" s="2"/>
      <c r="P1318" s="2"/>
      <c r="Q1318" s="1"/>
      <c r="R1318" s="1"/>
      <c r="S1318" s="3"/>
      <c r="T1318" s="1"/>
      <c r="U1318" s="1"/>
      <c r="V1318" s="4"/>
      <c r="W1318" s="5"/>
      <c r="X1318" s="1"/>
      <c r="Y1318" s="1"/>
      <c r="Z1318" s="1"/>
      <c r="AA1318" s="1"/>
      <c r="AB1318" s="6"/>
      <c r="AC1318" s="6"/>
      <c r="AD1318" s="7"/>
      <c r="AE1318" s="8"/>
      <c r="AF1318" s="8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</row>
    <row r="1319" spans="1:59" ht="10.5" customHeight="1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2"/>
      <c r="O1319" s="2"/>
      <c r="P1319" s="2"/>
      <c r="Q1319" s="1"/>
      <c r="R1319" s="1"/>
      <c r="S1319" s="3"/>
      <c r="T1319" s="1"/>
      <c r="U1319" s="1"/>
      <c r="V1319" s="4"/>
      <c r="W1319" s="5"/>
      <c r="X1319" s="1"/>
      <c r="Y1319" s="1"/>
      <c r="Z1319" s="1"/>
      <c r="AA1319" s="1"/>
      <c r="AB1319" s="6"/>
      <c r="AC1319" s="6"/>
      <c r="AD1319" s="7"/>
      <c r="AE1319" s="8"/>
      <c r="AF1319" s="8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</row>
    <row r="1320" spans="1:59" ht="10.5" customHeight="1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2"/>
      <c r="O1320" s="2"/>
      <c r="P1320" s="2"/>
      <c r="Q1320" s="1"/>
      <c r="R1320" s="1"/>
      <c r="S1320" s="3"/>
      <c r="T1320" s="1"/>
      <c r="U1320" s="1"/>
      <c r="V1320" s="4"/>
      <c r="W1320" s="5"/>
      <c r="X1320" s="1"/>
      <c r="Y1320" s="1"/>
      <c r="Z1320" s="1"/>
      <c r="AA1320" s="1"/>
      <c r="AB1320" s="6"/>
      <c r="AC1320" s="6"/>
      <c r="AD1320" s="7"/>
      <c r="AE1320" s="8"/>
      <c r="AF1320" s="8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</row>
    <row r="1321" spans="1:59" ht="10.5" customHeight="1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2"/>
      <c r="O1321" s="2"/>
      <c r="P1321" s="2"/>
      <c r="Q1321" s="1"/>
      <c r="R1321" s="1"/>
      <c r="S1321" s="3"/>
      <c r="T1321" s="1"/>
      <c r="U1321" s="1"/>
      <c r="V1321" s="4"/>
      <c r="W1321" s="5"/>
      <c r="X1321" s="1"/>
      <c r="Y1321" s="1"/>
      <c r="Z1321" s="1"/>
      <c r="AA1321" s="1"/>
      <c r="AB1321" s="6"/>
      <c r="AC1321" s="6"/>
      <c r="AD1321" s="7"/>
      <c r="AE1321" s="8"/>
      <c r="AF1321" s="8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</row>
    <row r="1322" spans="1:59" ht="10.5" customHeight="1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2"/>
      <c r="O1322" s="2"/>
      <c r="P1322" s="2"/>
      <c r="Q1322" s="1"/>
      <c r="R1322" s="1"/>
      <c r="S1322" s="3"/>
      <c r="T1322" s="1"/>
      <c r="U1322" s="1"/>
      <c r="V1322" s="4"/>
      <c r="W1322" s="5"/>
      <c r="X1322" s="1"/>
      <c r="Y1322" s="1"/>
      <c r="Z1322" s="1"/>
      <c r="AA1322" s="1"/>
      <c r="AB1322" s="6"/>
      <c r="AC1322" s="6"/>
      <c r="AD1322" s="7"/>
      <c r="AE1322" s="8"/>
      <c r="AF1322" s="8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</row>
    <row r="1323" spans="1:59" ht="10.5" customHeight="1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2"/>
      <c r="O1323" s="2"/>
      <c r="P1323" s="2"/>
      <c r="Q1323" s="1"/>
      <c r="R1323" s="1"/>
      <c r="S1323" s="3"/>
      <c r="T1323" s="1"/>
      <c r="U1323" s="1"/>
      <c r="V1323" s="4"/>
      <c r="W1323" s="5"/>
      <c r="X1323" s="1"/>
      <c r="Y1323" s="1"/>
      <c r="Z1323" s="1"/>
      <c r="AA1323" s="1"/>
      <c r="AB1323" s="6"/>
      <c r="AC1323" s="6"/>
      <c r="AD1323" s="7"/>
      <c r="AE1323" s="8"/>
      <c r="AF1323" s="8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</row>
    <row r="1324" spans="1:59" ht="10.5" customHeight="1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2"/>
      <c r="O1324" s="2"/>
      <c r="P1324" s="2"/>
      <c r="Q1324" s="1"/>
      <c r="R1324" s="1"/>
      <c r="S1324" s="3"/>
      <c r="T1324" s="1"/>
      <c r="U1324" s="1"/>
      <c r="V1324" s="4"/>
      <c r="W1324" s="5"/>
      <c r="X1324" s="1"/>
      <c r="Y1324" s="1"/>
      <c r="Z1324" s="1"/>
      <c r="AA1324" s="1"/>
      <c r="AB1324" s="6"/>
      <c r="AC1324" s="6"/>
      <c r="AD1324" s="7"/>
      <c r="AE1324" s="8"/>
      <c r="AF1324" s="8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</row>
    <row r="1325" spans="1:59" ht="10.5" customHeight="1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2"/>
      <c r="O1325" s="2"/>
      <c r="P1325" s="2"/>
      <c r="Q1325" s="1"/>
      <c r="R1325" s="1"/>
      <c r="S1325" s="3"/>
      <c r="T1325" s="1"/>
      <c r="U1325" s="1"/>
      <c r="V1325" s="4"/>
      <c r="W1325" s="5"/>
      <c r="X1325" s="1"/>
      <c r="Y1325" s="1"/>
      <c r="Z1325" s="1"/>
      <c r="AA1325" s="1"/>
      <c r="AB1325" s="6"/>
      <c r="AC1325" s="6"/>
      <c r="AD1325" s="7"/>
      <c r="AE1325" s="8"/>
      <c r="AF1325" s="8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</row>
    <row r="1326" spans="1:59" ht="10.5" customHeight="1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2"/>
      <c r="O1326" s="2"/>
      <c r="P1326" s="2"/>
      <c r="Q1326" s="1"/>
      <c r="R1326" s="1"/>
      <c r="S1326" s="3"/>
      <c r="T1326" s="1"/>
      <c r="U1326" s="1"/>
      <c r="V1326" s="4"/>
      <c r="W1326" s="5"/>
      <c r="X1326" s="1"/>
      <c r="Y1326" s="1"/>
      <c r="Z1326" s="1"/>
      <c r="AA1326" s="1"/>
      <c r="AB1326" s="6"/>
      <c r="AC1326" s="6"/>
      <c r="AD1326" s="7"/>
      <c r="AE1326" s="8"/>
      <c r="AF1326" s="8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</row>
    <row r="1327" spans="1:59" ht="10.5" customHeight="1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2"/>
      <c r="O1327" s="2"/>
      <c r="P1327" s="2"/>
      <c r="Q1327" s="1"/>
      <c r="R1327" s="1"/>
      <c r="S1327" s="3"/>
      <c r="T1327" s="1"/>
      <c r="U1327" s="1"/>
      <c r="V1327" s="4"/>
      <c r="W1327" s="5"/>
      <c r="X1327" s="1"/>
      <c r="Y1327" s="1"/>
      <c r="Z1327" s="1"/>
      <c r="AA1327" s="1"/>
      <c r="AB1327" s="6"/>
      <c r="AC1327" s="6"/>
      <c r="AD1327" s="7"/>
      <c r="AE1327" s="8"/>
      <c r="AF1327" s="8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</row>
    <row r="1328" spans="1:59" ht="10.5" customHeight="1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2"/>
      <c r="O1328" s="2"/>
      <c r="P1328" s="2"/>
      <c r="Q1328" s="1"/>
      <c r="R1328" s="1"/>
      <c r="S1328" s="3"/>
      <c r="T1328" s="1"/>
      <c r="U1328" s="1"/>
      <c r="V1328" s="4"/>
      <c r="W1328" s="5"/>
      <c r="X1328" s="1"/>
      <c r="Y1328" s="1"/>
      <c r="Z1328" s="1"/>
      <c r="AA1328" s="1"/>
      <c r="AB1328" s="6"/>
      <c r="AC1328" s="6"/>
      <c r="AD1328" s="7"/>
      <c r="AE1328" s="8"/>
      <c r="AF1328" s="8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</row>
    <row r="1329" spans="1:59" ht="10.5" customHeight="1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2"/>
      <c r="O1329" s="2"/>
      <c r="P1329" s="2"/>
      <c r="Q1329" s="1"/>
      <c r="R1329" s="1"/>
      <c r="S1329" s="3"/>
      <c r="T1329" s="1"/>
      <c r="U1329" s="1"/>
      <c r="V1329" s="4"/>
      <c r="W1329" s="5"/>
      <c r="X1329" s="1"/>
      <c r="Y1329" s="1"/>
      <c r="Z1329" s="1"/>
      <c r="AA1329" s="1"/>
      <c r="AB1329" s="6"/>
      <c r="AC1329" s="6"/>
      <c r="AD1329" s="7"/>
      <c r="AE1329" s="8"/>
      <c r="AF1329" s="8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</row>
    <row r="1330" spans="1:59" ht="10.5" customHeight="1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2"/>
      <c r="O1330" s="2"/>
      <c r="P1330" s="2"/>
      <c r="Q1330" s="1"/>
      <c r="R1330" s="1"/>
      <c r="S1330" s="3"/>
      <c r="T1330" s="1"/>
      <c r="U1330" s="1"/>
      <c r="V1330" s="4"/>
      <c r="W1330" s="5"/>
      <c r="X1330" s="1"/>
      <c r="Y1330" s="1"/>
      <c r="Z1330" s="1"/>
      <c r="AA1330" s="1"/>
      <c r="AB1330" s="6"/>
      <c r="AC1330" s="6"/>
      <c r="AD1330" s="7"/>
      <c r="AE1330" s="8"/>
      <c r="AF1330" s="8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</row>
    <row r="1331" spans="1:59" ht="10.5" customHeight="1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2"/>
      <c r="O1331" s="2"/>
      <c r="P1331" s="2"/>
      <c r="Q1331" s="1"/>
      <c r="R1331" s="1"/>
      <c r="S1331" s="3"/>
      <c r="T1331" s="1"/>
      <c r="U1331" s="1"/>
      <c r="V1331" s="4"/>
      <c r="W1331" s="5"/>
      <c r="X1331" s="1"/>
      <c r="Y1331" s="1"/>
      <c r="Z1331" s="1"/>
      <c r="AA1331" s="1"/>
      <c r="AB1331" s="6"/>
      <c r="AC1331" s="6"/>
      <c r="AD1331" s="7"/>
      <c r="AE1331" s="8"/>
      <c r="AF1331" s="8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</row>
    <row r="1332" spans="1:59" ht="10.5" customHeight="1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2"/>
      <c r="O1332" s="2"/>
      <c r="P1332" s="2"/>
      <c r="Q1332" s="1"/>
      <c r="R1332" s="1"/>
      <c r="S1332" s="3"/>
      <c r="T1332" s="1"/>
      <c r="U1332" s="1"/>
      <c r="V1332" s="4"/>
      <c r="W1332" s="5"/>
      <c r="X1332" s="1"/>
      <c r="Y1332" s="1"/>
      <c r="Z1332" s="1"/>
      <c r="AA1332" s="1"/>
      <c r="AB1332" s="6"/>
      <c r="AC1332" s="6"/>
      <c r="AD1332" s="7"/>
      <c r="AE1332" s="8"/>
      <c r="AF1332" s="8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</row>
    <row r="1333" spans="1:59" ht="10.5" customHeight="1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2"/>
      <c r="O1333" s="2"/>
      <c r="P1333" s="2"/>
      <c r="Q1333" s="1"/>
      <c r="R1333" s="1"/>
      <c r="S1333" s="3"/>
      <c r="T1333" s="1"/>
      <c r="U1333" s="1"/>
      <c r="V1333" s="4"/>
      <c r="W1333" s="5"/>
      <c r="X1333" s="1"/>
      <c r="Y1333" s="1"/>
      <c r="Z1333" s="1"/>
      <c r="AA1333" s="1"/>
      <c r="AB1333" s="6"/>
      <c r="AC1333" s="6"/>
      <c r="AD1333" s="7"/>
      <c r="AE1333" s="8"/>
      <c r="AF1333" s="8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</row>
    <row r="1334" spans="1:59" ht="10.5" customHeight="1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2"/>
      <c r="O1334" s="2"/>
      <c r="P1334" s="2"/>
      <c r="Q1334" s="1"/>
      <c r="R1334" s="1"/>
      <c r="S1334" s="3"/>
      <c r="T1334" s="1"/>
      <c r="U1334" s="1"/>
      <c r="V1334" s="4"/>
      <c r="W1334" s="5"/>
      <c r="X1334" s="1"/>
      <c r="Y1334" s="1"/>
      <c r="Z1334" s="1"/>
      <c r="AA1334" s="1"/>
      <c r="AB1334" s="6"/>
      <c r="AC1334" s="6"/>
      <c r="AD1334" s="7"/>
      <c r="AE1334" s="8"/>
      <c r="AF1334" s="8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</row>
    <row r="1335" spans="1:59" ht="10.5" customHeight="1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2"/>
      <c r="O1335" s="2"/>
      <c r="P1335" s="2"/>
      <c r="Q1335" s="1"/>
      <c r="R1335" s="1"/>
      <c r="S1335" s="3"/>
      <c r="T1335" s="1"/>
      <c r="U1335" s="1"/>
      <c r="V1335" s="4"/>
      <c r="W1335" s="5"/>
      <c r="X1335" s="1"/>
      <c r="Y1335" s="1"/>
      <c r="Z1335" s="1"/>
      <c r="AA1335" s="1"/>
      <c r="AB1335" s="6"/>
      <c r="AC1335" s="6"/>
      <c r="AD1335" s="7"/>
      <c r="AE1335" s="8"/>
      <c r="AF1335" s="8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</row>
    <row r="1336" spans="1:59" ht="10.5" customHeight="1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2"/>
      <c r="O1336" s="2"/>
      <c r="P1336" s="2"/>
      <c r="Q1336" s="1"/>
      <c r="R1336" s="1"/>
      <c r="S1336" s="3"/>
      <c r="T1336" s="1"/>
      <c r="U1336" s="1"/>
      <c r="V1336" s="4"/>
      <c r="W1336" s="5"/>
      <c r="X1336" s="1"/>
      <c r="Y1336" s="1"/>
      <c r="Z1336" s="1"/>
      <c r="AA1336" s="1"/>
      <c r="AB1336" s="6"/>
      <c r="AC1336" s="6"/>
      <c r="AD1336" s="7"/>
      <c r="AE1336" s="8"/>
      <c r="AF1336" s="8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</row>
    <row r="1337" spans="1:59" ht="10.5" customHeight="1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2"/>
      <c r="O1337" s="2"/>
      <c r="P1337" s="2"/>
      <c r="Q1337" s="1"/>
      <c r="R1337" s="1"/>
      <c r="S1337" s="3"/>
      <c r="T1337" s="1"/>
      <c r="U1337" s="1"/>
      <c r="V1337" s="4"/>
      <c r="W1337" s="5"/>
      <c r="X1337" s="1"/>
      <c r="Y1337" s="1"/>
      <c r="Z1337" s="1"/>
      <c r="AA1337" s="1"/>
      <c r="AB1337" s="6"/>
      <c r="AC1337" s="6"/>
      <c r="AD1337" s="7"/>
      <c r="AE1337" s="8"/>
      <c r="AF1337" s="8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</row>
    <row r="1338" spans="1:59" ht="10.5" customHeight="1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2"/>
      <c r="O1338" s="2"/>
      <c r="P1338" s="2"/>
      <c r="Q1338" s="1"/>
      <c r="R1338" s="1"/>
      <c r="S1338" s="3"/>
      <c r="T1338" s="1"/>
      <c r="U1338" s="1"/>
      <c r="V1338" s="4"/>
      <c r="W1338" s="5"/>
      <c r="X1338" s="1"/>
      <c r="Y1338" s="1"/>
      <c r="Z1338" s="1"/>
      <c r="AA1338" s="1"/>
      <c r="AB1338" s="6"/>
      <c r="AC1338" s="6"/>
      <c r="AD1338" s="7"/>
      <c r="AE1338" s="8"/>
      <c r="AF1338" s="8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</row>
    <row r="1339" spans="1:59" ht="10.5" customHeight="1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2"/>
      <c r="O1339" s="2"/>
      <c r="P1339" s="2"/>
      <c r="Q1339" s="1"/>
      <c r="R1339" s="1"/>
      <c r="S1339" s="3"/>
      <c r="T1339" s="1"/>
      <c r="U1339" s="1"/>
      <c r="V1339" s="4"/>
      <c r="W1339" s="5"/>
      <c r="X1339" s="1"/>
      <c r="Y1339" s="1"/>
      <c r="Z1339" s="1"/>
      <c r="AA1339" s="1"/>
      <c r="AB1339" s="6"/>
      <c r="AC1339" s="6"/>
      <c r="AD1339" s="7"/>
      <c r="AE1339" s="8"/>
      <c r="AF1339" s="8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</row>
    <row r="1340" spans="1:59" ht="10.5" customHeight="1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2"/>
      <c r="O1340" s="2"/>
      <c r="P1340" s="2"/>
      <c r="Q1340" s="1"/>
      <c r="R1340" s="1"/>
      <c r="S1340" s="3"/>
      <c r="T1340" s="1"/>
      <c r="U1340" s="1"/>
      <c r="V1340" s="4"/>
      <c r="W1340" s="5"/>
      <c r="X1340" s="1"/>
      <c r="Y1340" s="1"/>
      <c r="Z1340" s="1"/>
      <c r="AA1340" s="1"/>
      <c r="AB1340" s="6"/>
      <c r="AC1340" s="6"/>
      <c r="AD1340" s="7"/>
      <c r="AE1340" s="8"/>
      <c r="AF1340" s="8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</row>
    <row r="1341" spans="1:59" ht="10.5" customHeight="1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2"/>
      <c r="O1341" s="2"/>
      <c r="P1341" s="2"/>
      <c r="Q1341" s="1"/>
      <c r="R1341" s="1"/>
      <c r="S1341" s="3"/>
      <c r="T1341" s="1"/>
      <c r="U1341" s="1"/>
      <c r="V1341" s="4"/>
      <c r="W1341" s="5"/>
      <c r="X1341" s="1"/>
      <c r="Y1341" s="1"/>
      <c r="Z1341" s="1"/>
      <c r="AA1341" s="1"/>
      <c r="AB1341" s="6"/>
      <c r="AC1341" s="6"/>
      <c r="AD1341" s="7"/>
      <c r="AE1341" s="8"/>
      <c r="AF1341" s="8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</row>
    <row r="1342" spans="1:59" ht="10.5" customHeight="1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2"/>
      <c r="O1342" s="2"/>
      <c r="P1342" s="2"/>
      <c r="Q1342" s="1"/>
      <c r="R1342" s="1"/>
      <c r="S1342" s="3"/>
      <c r="T1342" s="1"/>
      <c r="U1342" s="1"/>
      <c r="V1342" s="4"/>
      <c r="W1342" s="5"/>
      <c r="X1342" s="1"/>
      <c r="Y1342" s="1"/>
      <c r="Z1342" s="1"/>
      <c r="AA1342" s="1"/>
      <c r="AB1342" s="6"/>
      <c r="AC1342" s="6"/>
      <c r="AD1342" s="7"/>
      <c r="AE1342" s="8"/>
      <c r="AF1342" s="8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</row>
    <row r="1343" spans="1:59" ht="10.5" customHeight="1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2"/>
      <c r="O1343" s="2"/>
      <c r="P1343" s="2"/>
      <c r="Q1343" s="1"/>
      <c r="R1343" s="1"/>
      <c r="S1343" s="3"/>
      <c r="T1343" s="1"/>
      <c r="U1343" s="1"/>
      <c r="V1343" s="4"/>
      <c r="W1343" s="5"/>
      <c r="X1343" s="1"/>
      <c r="Y1343" s="1"/>
      <c r="Z1343" s="1"/>
      <c r="AA1343" s="1"/>
      <c r="AB1343" s="6"/>
      <c r="AC1343" s="6"/>
      <c r="AD1343" s="7"/>
      <c r="AE1343" s="8"/>
      <c r="AF1343" s="8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</row>
    <row r="1344" spans="1:59" ht="10.5" customHeight="1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2"/>
      <c r="O1344" s="2"/>
      <c r="P1344" s="2"/>
      <c r="Q1344" s="1"/>
      <c r="R1344" s="1"/>
      <c r="S1344" s="3"/>
      <c r="T1344" s="1"/>
      <c r="U1344" s="1"/>
      <c r="V1344" s="4"/>
      <c r="W1344" s="5"/>
      <c r="X1344" s="1"/>
      <c r="Y1344" s="1"/>
      <c r="Z1344" s="1"/>
      <c r="AA1344" s="1"/>
      <c r="AB1344" s="6"/>
      <c r="AC1344" s="6"/>
      <c r="AD1344" s="7"/>
      <c r="AE1344" s="8"/>
      <c r="AF1344" s="8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</row>
    <row r="1345" spans="1:59" ht="10.5" customHeight="1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2"/>
      <c r="O1345" s="2"/>
      <c r="P1345" s="2"/>
      <c r="Q1345" s="1"/>
      <c r="R1345" s="1"/>
      <c r="S1345" s="3"/>
      <c r="T1345" s="1"/>
      <c r="U1345" s="1"/>
      <c r="V1345" s="4"/>
      <c r="W1345" s="5"/>
      <c r="X1345" s="1"/>
      <c r="Y1345" s="1"/>
      <c r="Z1345" s="1"/>
      <c r="AA1345" s="1"/>
      <c r="AB1345" s="6"/>
      <c r="AC1345" s="6"/>
      <c r="AD1345" s="7"/>
      <c r="AE1345" s="8"/>
      <c r="AF1345" s="8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</row>
    <row r="1346" spans="1:59" ht="10.5" customHeight="1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2"/>
      <c r="O1346" s="2"/>
      <c r="P1346" s="2"/>
      <c r="Q1346" s="1"/>
      <c r="R1346" s="1"/>
      <c r="S1346" s="3"/>
      <c r="T1346" s="1"/>
      <c r="U1346" s="1"/>
      <c r="V1346" s="4"/>
      <c r="W1346" s="5"/>
      <c r="X1346" s="1"/>
      <c r="Y1346" s="1"/>
      <c r="Z1346" s="1"/>
      <c r="AA1346" s="1"/>
      <c r="AB1346" s="6"/>
      <c r="AC1346" s="6"/>
      <c r="AD1346" s="7"/>
      <c r="AE1346" s="8"/>
      <c r="AF1346" s="8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</row>
    <row r="1347" spans="1:59" ht="10.5" customHeight="1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2"/>
      <c r="O1347" s="2"/>
      <c r="P1347" s="2"/>
      <c r="Q1347" s="1"/>
      <c r="R1347" s="1"/>
      <c r="S1347" s="3"/>
      <c r="T1347" s="1"/>
      <c r="U1347" s="1"/>
      <c r="V1347" s="4"/>
      <c r="W1347" s="5"/>
      <c r="X1347" s="1"/>
      <c r="Y1347" s="1"/>
      <c r="Z1347" s="1"/>
      <c r="AA1347" s="1"/>
      <c r="AB1347" s="6"/>
      <c r="AC1347" s="6"/>
      <c r="AD1347" s="7"/>
      <c r="AE1347" s="8"/>
      <c r="AF1347" s="8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</row>
    <row r="1348" spans="1:59" ht="10.5" customHeight="1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2"/>
      <c r="O1348" s="2"/>
      <c r="P1348" s="2"/>
      <c r="Q1348" s="1"/>
      <c r="R1348" s="1"/>
      <c r="S1348" s="3"/>
      <c r="T1348" s="1"/>
      <c r="U1348" s="1"/>
      <c r="V1348" s="4"/>
      <c r="W1348" s="5"/>
      <c r="X1348" s="1"/>
      <c r="Y1348" s="1"/>
      <c r="Z1348" s="1"/>
      <c r="AA1348" s="1"/>
      <c r="AB1348" s="6"/>
      <c r="AC1348" s="6"/>
      <c r="AD1348" s="7"/>
      <c r="AE1348" s="8"/>
      <c r="AF1348" s="8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</row>
    <row r="1349" spans="1:59" ht="10.5" customHeight="1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2"/>
      <c r="O1349" s="2"/>
      <c r="P1349" s="2"/>
      <c r="Q1349" s="1"/>
      <c r="R1349" s="1"/>
      <c r="S1349" s="3"/>
      <c r="T1349" s="1"/>
      <c r="U1349" s="1"/>
      <c r="V1349" s="4"/>
      <c r="W1349" s="5"/>
      <c r="X1349" s="1"/>
      <c r="Y1349" s="1"/>
      <c r="Z1349" s="1"/>
      <c r="AA1349" s="1"/>
      <c r="AB1349" s="6"/>
      <c r="AC1349" s="6"/>
      <c r="AD1349" s="7"/>
      <c r="AE1349" s="8"/>
      <c r="AF1349" s="8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</row>
    <row r="1350" spans="1:59" ht="10.5" customHeight="1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2"/>
      <c r="O1350" s="2"/>
      <c r="P1350" s="2"/>
      <c r="Q1350" s="1"/>
      <c r="R1350" s="1"/>
      <c r="S1350" s="3"/>
      <c r="T1350" s="1"/>
      <c r="U1350" s="1"/>
      <c r="V1350" s="4"/>
      <c r="W1350" s="5"/>
      <c r="X1350" s="1"/>
      <c r="Y1350" s="1"/>
      <c r="Z1350" s="1"/>
      <c r="AA1350" s="1"/>
      <c r="AB1350" s="6"/>
      <c r="AC1350" s="6"/>
      <c r="AD1350" s="7"/>
      <c r="AE1350" s="8"/>
      <c r="AF1350" s="8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</row>
    <row r="1351" spans="1:59" ht="10.5" customHeight="1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2"/>
      <c r="O1351" s="2"/>
      <c r="P1351" s="2"/>
      <c r="Q1351" s="1"/>
      <c r="R1351" s="1"/>
      <c r="S1351" s="3"/>
      <c r="T1351" s="1"/>
      <c r="U1351" s="1"/>
      <c r="V1351" s="4"/>
      <c r="W1351" s="5"/>
      <c r="X1351" s="1"/>
      <c r="Y1351" s="1"/>
      <c r="Z1351" s="1"/>
      <c r="AA1351" s="1"/>
      <c r="AB1351" s="6"/>
      <c r="AC1351" s="6"/>
      <c r="AD1351" s="7"/>
      <c r="AE1351" s="8"/>
      <c r="AF1351" s="8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</row>
    <row r="1352" spans="1:59" ht="10.5" customHeight="1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2"/>
      <c r="O1352" s="2"/>
      <c r="P1352" s="2"/>
      <c r="Q1352" s="1"/>
      <c r="R1352" s="1"/>
      <c r="S1352" s="3"/>
      <c r="T1352" s="1"/>
      <c r="U1352" s="1"/>
      <c r="V1352" s="4"/>
      <c r="W1352" s="5"/>
      <c r="X1352" s="1"/>
      <c r="Y1352" s="1"/>
      <c r="Z1352" s="1"/>
      <c r="AA1352" s="1"/>
      <c r="AB1352" s="6"/>
      <c r="AC1352" s="6"/>
      <c r="AD1352" s="7"/>
      <c r="AE1352" s="8"/>
      <c r="AF1352" s="8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</row>
    <row r="1353" spans="1:59" ht="10.5" customHeight="1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2"/>
      <c r="O1353" s="2"/>
      <c r="P1353" s="2"/>
      <c r="Q1353" s="1"/>
      <c r="R1353" s="1"/>
      <c r="S1353" s="3"/>
      <c r="T1353" s="1"/>
      <c r="U1353" s="1"/>
      <c r="V1353" s="4"/>
      <c r="W1353" s="5"/>
      <c r="X1353" s="1"/>
      <c r="Y1353" s="1"/>
      <c r="Z1353" s="1"/>
      <c r="AA1353" s="1"/>
      <c r="AB1353" s="6"/>
      <c r="AC1353" s="6"/>
      <c r="AD1353" s="7"/>
      <c r="AE1353" s="8"/>
      <c r="AF1353" s="8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</row>
    <row r="1354" spans="1:59" ht="10.5" customHeight="1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2"/>
      <c r="O1354" s="2"/>
      <c r="P1354" s="2"/>
      <c r="Q1354" s="1"/>
      <c r="R1354" s="1"/>
      <c r="S1354" s="3"/>
      <c r="T1354" s="1"/>
      <c r="U1354" s="1"/>
      <c r="V1354" s="4"/>
      <c r="W1354" s="5"/>
      <c r="X1354" s="1"/>
      <c r="Y1354" s="1"/>
      <c r="Z1354" s="1"/>
      <c r="AA1354" s="1"/>
      <c r="AB1354" s="6"/>
      <c r="AC1354" s="6"/>
      <c r="AD1354" s="7"/>
      <c r="AE1354" s="8"/>
      <c r="AF1354" s="8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</row>
    <row r="1355" spans="1:59" ht="10.5" customHeight="1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2"/>
      <c r="O1355" s="2"/>
      <c r="P1355" s="2"/>
      <c r="Q1355" s="1"/>
      <c r="R1355" s="1"/>
      <c r="S1355" s="3"/>
      <c r="T1355" s="1"/>
      <c r="U1355" s="1"/>
      <c r="V1355" s="4"/>
      <c r="W1355" s="5"/>
      <c r="X1355" s="1"/>
      <c r="Y1355" s="1"/>
      <c r="Z1355" s="1"/>
      <c r="AA1355" s="1"/>
      <c r="AB1355" s="6"/>
      <c r="AC1355" s="6"/>
      <c r="AD1355" s="7"/>
      <c r="AE1355" s="8"/>
      <c r="AF1355" s="8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</row>
    <row r="1356" spans="1:59" ht="10.5" customHeight="1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2"/>
      <c r="O1356" s="2"/>
      <c r="P1356" s="2"/>
      <c r="Q1356" s="1"/>
      <c r="R1356" s="1"/>
      <c r="S1356" s="3"/>
      <c r="T1356" s="1"/>
      <c r="U1356" s="1"/>
      <c r="V1356" s="4"/>
      <c r="W1356" s="5"/>
      <c r="X1356" s="1"/>
      <c r="Y1356" s="1"/>
      <c r="Z1356" s="1"/>
      <c r="AA1356" s="1"/>
      <c r="AB1356" s="6"/>
      <c r="AC1356" s="6"/>
      <c r="AD1356" s="7"/>
      <c r="AE1356" s="8"/>
      <c r="AF1356" s="8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</row>
    <row r="1357" spans="1:59" ht="10.5" customHeight="1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2"/>
      <c r="O1357" s="2"/>
      <c r="P1357" s="2"/>
      <c r="Q1357" s="1"/>
      <c r="R1357" s="1"/>
      <c r="S1357" s="3"/>
      <c r="T1357" s="1"/>
      <c r="U1357" s="1"/>
      <c r="V1357" s="4"/>
      <c r="W1357" s="5"/>
      <c r="X1357" s="1"/>
      <c r="Y1357" s="1"/>
      <c r="Z1357" s="1"/>
      <c r="AA1357" s="1"/>
      <c r="AB1357" s="6"/>
      <c r="AC1357" s="6"/>
      <c r="AD1357" s="7"/>
      <c r="AE1357" s="8"/>
      <c r="AF1357" s="8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</row>
    <row r="1358" spans="1:59" ht="10.5" customHeight="1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2"/>
      <c r="O1358" s="2"/>
      <c r="P1358" s="2"/>
      <c r="Q1358" s="1"/>
      <c r="R1358" s="1"/>
      <c r="S1358" s="3"/>
      <c r="T1358" s="1"/>
      <c r="U1358" s="1"/>
      <c r="V1358" s="4"/>
      <c r="W1358" s="5"/>
      <c r="X1358" s="1"/>
      <c r="Y1358" s="1"/>
      <c r="Z1358" s="1"/>
      <c r="AA1358" s="1"/>
      <c r="AB1358" s="6"/>
      <c r="AC1358" s="6"/>
      <c r="AD1358" s="7"/>
      <c r="AE1358" s="8"/>
      <c r="AF1358" s="8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</row>
    <row r="1359" spans="1:59" ht="10.5" customHeight="1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2"/>
      <c r="O1359" s="2"/>
      <c r="P1359" s="2"/>
      <c r="Q1359" s="1"/>
      <c r="R1359" s="1"/>
      <c r="S1359" s="3"/>
      <c r="T1359" s="1"/>
      <c r="U1359" s="1"/>
      <c r="V1359" s="4"/>
      <c r="W1359" s="5"/>
      <c r="X1359" s="1"/>
      <c r="Y1359" s="1"/>
      <c r="Z1359" s="1"/>
      <c r="AA1359" s="1"/>
      <c r="AB1359" s="6"/>
      <c r="AC1359" s="6"/>
      <c r="AD1359" s="7"/>
      <c r="AE1359" s="8"/>
      <c r="AF1359" s="8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</row>
    <row r="1360" spans="1:59" ht="10.5" customHeight="1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2"/>
      <c r="O1360" s="2"/>
      <c r="P1360" s="2"/>
      <c r="Q1360" s="1"/>
      <c r="R1360" s="1"/>
      <c r="S1360" s="3"/>
      <c r="T1360" s="1"/>
      <c r="U1360" s="1"/>
      <c r="V1360" s="4"/>
      <c r="W1360" s="5"/>
      <c r="X1360" s="1"/>
      <c r="Y1360" s="1"/>
      <c r="Z1360" s="1"/>
      <c r="AA1360" s="1"/>
      <c r="AB1360" s="6"/>
      <c r="AC1360" s="6"/>
      <c r="AD1360" s="7"/>
      <c r="AE1360" s="8"/>
      <c r="AF1360" s="8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</row>
    <row r="1361" spans="1:59" ht="10.5" customHeight="1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2"/>
      <c r="O1361" s="2"/>
      <c r="P1361" s="2"/>
      <c r="Q1361" s="1"/>
      <c r="R1361" s="1"/>
      <c r="S1361" s="3"/>
      <c r="T1361" s="1"/>
      <c r="U1361" s="1"/>
      <c r="V1361" s="4"/>
      <c r="W1361" s="5"/>
      <c r="X1361" s="1"/>
      <c r="Y1361" s="1"/>
      <c r="Z1361" s="1"/>
      <c r="AA1361" s="1"/>
      <c r="AB1361" s="6"/>
      <c r="AC1361" s="6"/>
      <c r="AD1361" s="7"/>
      <c r="AE1361" s="8"/>
      <c r="AF1361" s="8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</row>
    <row r="1362" spans="1:59" ht="10.5" customHeight="1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2"/>
      <c r="O1362" s="2"/>
      <c r="P1362" s="2"/>
      <c r="Q1362" s="1"/>
      <c r="R1362" s="1"/>
      <c r="S1362" s="3"/>
      <c r="T1362" s="1"/>
      <c r="U1362" s="1"/>
      <c r="V1362" s="4"/>
      <c r="W1362" s="5"/>
      <c r="X1362" s="1"/>
      <c r="Y1362" s="1"/>
      <c r="Z1362" s="1"/>
      <c r="AA1362" s="1"/>
      <c r="AB1362" s="6"/>
      <c r="AC1362" s="6"/>
      <c r="AD1362" s="7"/>
      <c r="AE1362" s="8"/>
      <c r="AF1362" s="8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</row>
    <row r="1363" spans="1:59" ht="10.5" customHeight="1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2"/>
      <c r="O1363" s="2"/>
      <c r="P1363" s="2"/>
      <c r="Q1363" s="1"/>
      <c r="R1363" s="1"/>
      <c r="S1363" s="3"/>
      <c r="T1363" s="1"/>
      <c r="U1363" s="1"/>
      <c r="V1363" s="4"/>
      <c r="W1363" s="5"/>
      <c r="X1363" s="1"/>
      <c r="Y1363" s="1"/>
      <c r="Z1363" s="1"/>
      <c r="AA1363" s="1"/>
      <c r="AB1363" s="6"/>
      <c r="AC1363" s="6"/>
      <c r="AD1363" s="7"/>
      <c r="AE1363" s="8"/>
      <c r="AF1363" s="8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</row>
    <row r="1364" spans="1:59" ht="10.5" customHeight="1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2"/>
      <c r="O1364" s="2"/>
      <c r="P1364" s="2"/>
      <c r="Q1364" s="1"/>
      <c r="R1364" s="1"/>
      <c r="S1364" s="3"/>
      <c r="T1364" s="1"/>
      <c r="U1364" s="1"/>
      <c r="V1364" s="4"/>
      <c r="W1364" s="5"/>
      <c r="X1364" s="1"/>
      <c r="Y1364" s="1"/>
      <c r="Z1364" s="1"/>
      <c r="AA1364" s="1"/>
      <c r="AB1364" s="6"/>
      <c r="AC1364" s="6"/>
      <c r="AD1364" s="7"/>
      <c r="AE1364" s="8"/>
      <c r="AF1364" s="8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</row>
    <row r="1365" spans="1:59" ht="10.5" customHeight="1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2"/>
      <c r="O1365" s="2"/>
      <c r="P1365" s="2"/>
      <c r="Q1365" s="1"/>
      <c r="R1365" s="1"/>
      <c r="S1365" s="3"/>
      <c r="T1365" s="1"/>
      <c r="U1365" s="1"/>
      <c r="V1365" s="4"/>
      <c r="W1365" s="5"/>
      <c r="X1365" s="1"/>
      <c r="Y1365" s="1"/>
      <c r="Z1365" s="1"/>
      <c r="AA1365" s="1"/>
      <c r="AB1365" s="6"/>
      <c r="AC1365" s="6"/>
      <c r="AD1365" s="7"/>
      <c r="AE1365" s="8"/>
      <c r="AF1365" s="8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</row>
    <row r="1366" spans="1:59" ht="10.5" customHeight="1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2"/>
      <c r="O1366" s="2"/>
      <c r="P1366" s="2"/>
      <c r="Q1366" s="1"/>
      <c r="R1366" s="1"/>
      <c r="S1366" s="3"/>
      <c r="T1366" s="1"/>
      <c r="U1366" s="1"/>
      <c r="V1366" s="4"/>
      <c r="W1366" s="5"/>
      <c r="X1366" s="1"/>
      <c r="Y1366" s="1"/>
      <c r="Z1366" s="1"/>
      <c r="AA1366" s="1"/>
      <c r="AB1366" s="6"/>
      <c r="AC1366" s="6"/>
      <c r="AD1366" s="7"/>
      <c r="AE1366" s="8"/>
      <c r="AF1366" s="8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</row>
    <row r="1367" spans="1:59" ht="10.5" customHeight="1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2"/>
      <c r="O1367" s="2"/>
      <c r="P1367" s="2"/>
      <c r="Q1367" s="1"/>
      <c r="R1367" s="1"/>
      <c r="S1367" s="3"/>
      <c r="T1367" s="1"/>
      <c r="U1367" s="1"/>
      <c r="V1367" s="4"/>
      <c r="W1367" s="5"/>
      <c r="X1367" s="1"/>
      <c r="Y1367" s="1"/>
      <c r="Z1367" s="1"/>
      <c r="AA1367" s="1"/>
      <c r="AB1367" s="6"/>
      <c r="AC1367" s="6"/>
      <c r="AD1367" s="7"/>
      <c r="AE1367" s="8"/>
      <c r="AF1367" s="8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</row>
    <row r="1368" spans="1:59" ht="10.5" customHeight="1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2"/>
      <c r="O1368" s="2"/>
      <c r="P1368" s="2"/>
      <c r="Q1368" s="1"/>
      <c r="R1368" s="1"/>
      <c r="S1368" s="3"/>
      <c r="T1368" s="1"/>
      <c r="U1368" s="1"/>
      <c r="V1368" s="4"/>
      <c r="W1368" s="5"/>
      <c r="X1368" s="1"/>
      <c r="Y1368" s="1"/>
      <c r="Z1368" s="1"/>
      <c r="AA1368" s="1"/>
      <c r="AB1368" s="6"/>
      <c r="AC1368" s="6"/>
      <c r="AD1368" s="7"/>
      <c r="AE1368" s="8"/>
      <c r="AF1368" s="8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</row>
    <row r="1369" spans="1:59" ht="10.5" customHeight="1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2"/>
      <c r="O1369" s="2"/>
      <c r="P1369" s="2"/>
      <c r="Q1369" s="1"/>
      <c r="R1369" s="1"/>
      <c r="S1369" s="3"/>
      <c r="T1369" s="1"/>
      <c r="U1369" s="1"/>
      <c r="V1369" s="4"/>
      <c r="W1369" s="5"/>
      <c r="X1369" s="1"/>
      <c r="Y1369" s="1"/>
      <c r="Z1369" s="1"/>
      <c r="AA1369" s="1"/>
      <c r="AB1369" s="6"/>
      <c r="AC1369" s="6"/>
      <c r="AD1369" s="7"/>
      <c r="AE1369" s="8"/>
      <c r="AF1369" s="8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</row>
    <row r="1370" spans="1:59" ht="10.5" customHeight="1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2"/>
      <c r="O1370" s="2"/>
      <c r="P1370" s="2"/>
      <c r="Q1370" s="1"/>
      <c r="R1370" s="1"/>
      <c r="S1370" s="3"/>
      <c r="T1370" s="1"/>
      <c r="U1370" s="1"/>
      <c r="V1370" s="4"/>
      <c r="W1370" s="5"/>
      <c r="X1370" s="1"/>
      <c r="Y1370" s="1"/>
      <c r="Z1370" s="1"/>
      <c r="AA1370" s="1"/>
      <c r="AB1370" s="6"/>
      <c r="AC1370" s="6"/>
      <c r="AD1370" s="7"/>
      <c r="AE1370" s="8"/>
      <c r="AF1370" s="8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</row>
    <row r="1371" spans="1:59" ht="10.5" customHeight="1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2"/>
      <c r="O1371" s="2"/>
      <c r="P1371" s="2"/>
      <c r="Q1371" s="1"/>
      <c r="R1371" s="1"/>
      <c r="S1371" s="3"/>
      <c r="T1371" s="1"/>
      <c r="U1371" s="1"/>
      <c r="V1371" s="4"/>
      <c r="W1371" s="5"/>
      <c r="X1371" s="1"/>
      <c r="Y1371" s="1"/>
      <c r="Z1371" s="1"/>
      <c r="AA1371" s="1"/>
      <c r="AB1371" s="6"/>
      <c r="AC1371" s="6"/>
      <c r="AD1371" s="7"/>
      <c r="AE1371" s="8"/>
      <c r="AF1371" s="8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</row>
    <row r="1372" spans="1:59" ht="10.5" customHeight="1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2"/>
      <c r="O1372" s="2"/>
      <c r="P1372" s="2"/>
      <c r="Q1372" s="1"/>
      <c r="R1372" s="1"/>
      <c r="S1372" s="3"/>
      <c r="T1372" s="1"/>
      <c r="U1372" s="1"/>
      <c r="V1372" s="4"/>
      <c r="W1372" s="5"/>
      <c r="X1372" s="1"/>
      <c r="Y1372" s="1"/>
      <c r="Z1372" s="1"/>
      <c r="AA1372" s="1"/>
      <c r="AB1372" s="6"/>
      <c r="AC1372" s="6"/>
      <c r="AD1372" s="7"/>
      <c r="AE1372" s="8"/>
      <c r="AF1372" s="8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</row>
    <row r="1373" spans="1:59" ht="10.5" customHeight="1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2"/>
      <c r="O1373" s="2"/>
      <c r="P1373" s="2"/>
      <c r="Q1373" s="1"/>
      <c r="R1373" s="1"/>
      <c r="S1373" s="3"/>
      <c r="T1373" s="1"/>
      <c r="U1373" s="1"/>
      <c r="V1373" s="4"/>
      <c r="W1373" s="5"/>
      <c r="X1373" s="1"/>
      <c r="Y1373" s="1"/>
      <c r="Z1373" s="1"/>
      <c r="AA1373" s="1"/>
      <c r="AB1373" s="6"/>
      <c r="AC1373" s="6"/>
      <c r="AD1373" s="7"/>
      <c r="AE1373" s="8"/>
      <c r="AF1373" s="8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</row>
    <row r="1374" spans="1:59" ht="10.5" customHeight="1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2"/>
      <c r="O1374" s="2"/>
      <c r="P1374" s="2"/>
      <c r="Q1374" s="1"/>
      <c r="R1374" s="1"/>
      <c r="S1374" s="3"/>
      <c r="T1374" s="1"/>
      <c r="U1374" s="1"/>
      <c r="V1374" s="4"/>
      <c r="W1374" s="5"/>
      <c r="X1374" s="1"/>
      <c r="Y1374" s="1"/>
      <c r="Z1374" s="1"/>
      <c r="AA1374" s="1"/>
      <c r="AB1374" s="6"/>
      <c r="AC1374" s="6"/>
      <c r="AD1374" s="7"/>
      <c r="AE1374" s="8"/>
      <c r="AF1374" s="8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</row>
    <row r="1375" spans="1:59" ht="10.5" customHeight="1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2"/>
      <c r="O1375" s="2"/>
      <c r="P1375" s="2"/>
      <c r="Q1375" s="1"/>
      <c r="R1375" s="1"/>
      <c r="S1375" s="3"/>
      <c r="T1375" s="1"/>
      <c r="U1375" s="1"/>
      <c r="V1375" s="4"/>
      <c r="W1375" s="5"/>
      <c r="X1375" s="1"/>
      <c r="Y1375" s="1"/>
      <c r="Z1375" s="1"/>
      <c r="AA1375" s="1"/>
      <c r="AB1375" s="6"/>
      <c r="AC1375" s="6"/>
      <c r="AD1375" s="7"/>
      <c r="AE1375" s="8"/>
      <c r="AF1375" s="8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</row>
    <row r="1376" spans="1:59" ht="10.5" customHeight="1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2"/>
      <c r="O1376" s="2"/>
      <c r="P1376" s="2"/>
      <c r="Q1376" s="1"/>
      <c r="R1376" s="1"/>
      <c r="S1376" s="3"/>
      <c r="T1376" s="1"/>
      <c r="U1376" s="1"/>
      <c r="V1376" s="4"/>
      <c r="W1376" s="5"/>
      <c r="X1376" s="1"/>
      <c r="Y1376" s="1"/>
      <c r="Z1376" s="1"/>
      <c r="AA1376" s="1"/>
      <c r="AB1376" s="6"/>
      <c r="AC1376" s="6"/>
      <c r="AD1376" s="7"/>
      <c r="AE1376" s="8"/>
      <c r="AF1376" s="8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</row>
    <row r="1377" spans="1:59" ht="10.5" customHeight="1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2"/>
      <c r="O1377" s="2"/>
      <c r="P1377" s="2"/>
      <c r="Q1377" s="1"/>
      <c r="R1377" s="1"/>
      <c r="S1377" s="3"/>
      <c r="T1377" s="1"/>
      <c r="U1377" s="1"/>
      <c r="V1377" s="4"/>
      <c r="W1377" s="5"/>
      <c r="X1377" s="1"/>
      <c r="Y1377" s="1"/>
      <c r="Z1377" s="1"/>
      <c r="AA1377" s="1"/>
      <c r="AB1377" s="6"/>
      <c r="AC1377" s="6"/>
      <c r="AD1377" s="7"/>
      <c r="AE1377" s="8"/>
      <c r="AF1377" s="8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</row>
    <row r="1378" spans="1:59" ht="10.5" customHeight="1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2"/>
      <c r="O1378" s="2"/>
      <c r="P1378" s="2"/>
      <c r="Q1378" s="1"/>
      <c r="R1378" s="1"/>
      <c r="S1378" s="3"/>
      <c r="T1378" s="1"/>
      <c r="U1378" s="1"/>
      <c r="V1378" s="4"/>
      <c r="W1378" s="5"/>
      <c r="X1378" s="1"/>
      <c r="Y1378" s="1"/>
      <c r="Z1378" s="1"/>
      <c r="AA1378" s="1"/>
      <c r="AB1378" s="6"/>
      <c r="AC1378" s="6"/>
      <c r="AD1378" s="7"/>
      <c r="AE1378" s="8"/>
      <c r="AF1378" s="8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</row>
    <row r="1379" spans="1:59" ht="10.5" customHeight="1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2"/>
      <c r="O1379" s="2"/>
      <c r="P1379" s="2"/>
      <c r="Q1379" s="1"/>
      <c r="R1379" s="1"/>
      <c r="S1379" s="3"/>
      <c r="T1379" s="1"/>
      <c r="U1379" s="1"/>
      <c r="V1379" s="4"/>
      <c r="W1379" s="5"/>
      <c r="X1379" s="1"/>
      <c r="Y1379" s="1"/>
      <c r="Z1379" s="1"/>
      <c r="AA1379" s="1"/>
      <c r="AB1379" s="6"/>
      <c r="AC1379" s="6"/>
      <c r="AD1379" s="7"/>
      <c r="AE1379" s="8"/>
      <c r="AF1379" s="8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</row>
    <row r="1380" spans="1:59" ht="10.5" customHeight="1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2"/>
      <c r="O1380" s="2"/>
      <c r="P1380" s="2"/>
      <c r="Q1380" s="1"/>
      <c r="R1380" s="1"/>
      <c r="S1380" s="3"/>
      <c r="T1380" s="1"/>
      <c r="U1380" s="1"/>
      <c r="V1380" s="4"/>
      <c r="W1380" s="5"/>
      <c r="X1380" s="1"/>
      <c r="Y1380" s="1"/>
      <c r="Z1380" s="1"/>
      <c r="AA1380" s="1"/>
      <c r="AB1380" s="6"/>
      <c r="AC1380" s="6"/>
      <c r="AD1380" s="7"/>
      <c r="AE1380" s="8"/>
      <c r="AF1380" s="8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</row>
    <row r="1381" spans="1:59" ht="10.5" customHeight="1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2"/>
      <c r="O1381" s="2"/>
      <c r="P1381" s="2"/>
      <c r="Q1381" s="1"/>
      <c r="R1381" s="1"/>
      <c r="S1381" s="3"/>
      <c r="T1381" s="1"/>
      <c r="U1381" s="1"/>
      <c r="V1381" s="4"/>
      <c r="W1381" s="5"/>
      <c r="X1381" s="1"/>
      <c r="Y1381" s="1"/>
      <c r="Z1381" s="1"/>
      <c r="AA1381" s="1"/>
      <c r="AB1381" s="6"/>
      <c r="AC1381" s="6"/>
      <c r="AD1381" s="7"/>
      <c r="AE1381" s="8"/>
      <c r="AF1381" s="8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</row>
    <row r="1382" spans="1:59" ht="10.5" customHeight="1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2"/>
      <c r="O1382" s="2"/>
      <c r="P1382" s="2"/>
      <c r="Q1382" s="1"/>
      <c r="R1382" s="1"/>
      <c r="S1382" s="3"/>
      <c r="T1382" s="1"/>
      <c r="U1382" s="1"/>
      <c r="V1382" s="4"/>
      <c r="W1382" s="5"/>
      <c r="X1382" s="1"/>
      <c r="Y1382" s="1"/>
      <c r="Z1382" s="1"/>
      <c r="AA1382" s="1"/>
      <c r="AB1382" s="6"/>
      <c r="AC1382" s="6"/>
      <c r="AD1382" s="7"/>
      <c r="AE1382" s="8"/>
      <c r="AF1382" s="8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</row>
    <row r="1383" spans="1:59" ht="10.5" customHeight="1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2"/>
      <c r="O1383" s="2"/>
      <c r="P1383" s="2"/>
      <c r="Q1383" s="1"/>
      <c r="R1383" s="1"/>
      <c r="S1383" s="3"/>
      <c r="T1383" s="1"/>
      <c r="U1383" s="1"/>
      <c r="V1383" s="4"/>
      <c r="W1383" s="5"/>
      <c r="X1383" s="1"/>
      <c r="Y1383" s="1"/>
      <c r="Z1383" s="1"/>
      <c r="AA1383" s="1"/>
      <c r="AB1383" s="6"/>
      <c r="AC1383" s="6"/>
      <c r="AD1383" s="7"/>
      <c r="AE1383" s="8"/>
      <c r="AF1383" s="8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</row>
    <row r="1384" spans="1:59" ht="10.5" customHeight="1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2"/>
      <c r="O1384" s="2"/>
      <c r="P1384" s="2"/>
      <c r="Q1384" s="1"/>
      <c r="R1384" s="1"/>
      <c r="S1384" s="3"/>
      <c r="T1384" s="1"/>
      <c r="U1384" s="1"/>
      <c r="V1384" s="4"/>
      <c r="W1384" s="5"/>
      <c r="X1384" s="1"/>
      <c r="Y1384" s="1"/>
      <c r="Z1384" s="1"/>
      <c r="AA1384" s="1"/>
      <c r="AB1384" s="6"/>
      <c r="AC1384" s="6"/>
      <c r="AD1384" s="7"/>
      <c r="AE1384" s="8"/>
      <c r="AF1384" s="8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</row>
    <row r="1385" spans="1:59" ht="10.5" customHeight="1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2"/>
      <c r="O1385" s="2"/>
      <c r="P1385" s="2"/>
      <c r="Q1385" s="1"/>
      <c r="R1385" s="1"/>
      <c r="S1385" s="3"/>
      <c r="T1385" s="1"/>
      <c r="U1385" s="1"/>
      <c r="V1385" s="4"/>
      <c r="W1385" s="5"/>
      <c r="X1385" s="1"/>
      <c r="Y1385" s="1"/>
      <c r="Z1385" s="1"/>
      <c r="AA1385" s="1"/>
      <c r="AB1385" s="6"/>
      <c r="AC1385" s="6"/>
      <c r="AD1385" s="7"/>
      <c r="AE1385" s="8"/>
      <c r="AF1385" s="8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</row>
    <row r="1386" spans="1:59" ht="10.5" customHeight="1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2"/>
      <c r="O1386" s="2"/>
      <c r="P1386" s="2"/>
      <c r="Q1386" s="1"/>
      <c r="R1386" s="1"/>
      <c r="S1386" s="3"/>
      <c r="T1386" s="1"/>
      <c r="U1386" s="1"/>
      <c r="V1386" s="4"/>
      <c r="W1386" s="5"/>
      <c r="X1386" s="1"/>
      <c r="Y1386" s="1"/>
      <c r="Z1386" s="1"/>
      <c r="AA1386" s="1"/>
      <c r="AB1386" s="6"/>
      <c r="AC1386" s="6"/>
      <c r="AD1386" s="7"/>
      <c r="AE1386" s="8"/>
      <c r="AF1386" s="8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</row>
    <row r="1387" spans="1:59" ht="10.5" customHeight="1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2"/>
      <c r="O1387" s="2"/>
      <c r="P1387" s="2"/>
      <c r="Q1387" s="1"/>
      <c r="R1387" s="1"/>
      <c r="S1387" s="3"/>
      <c r="T1387" s="1"/>
      <c r="U1387" s="1"/>
      <c r="V1387" s="4"/>
      <c r="W1387" s="5"/>
      <c r="X1387" s="1"/>
      <c r="Y1387" s="1"/>
      <c r="Z1387" s="1"/>
      <c r="AA1387" s="1"/>
      <c r="AB1387" s="6"/>
      <c r="AC1387" s="6"/>
      <c r="AD1387" s="7"/>
      <c r="AE1387" s="8"/>
      <c r="AF1387" s="8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</row>
    <row r="1388" spans="1:59" ht="10.5" customHeight="1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2"/>
      <c r="O1388" s="2"/>
      <c r="P1388" s="2"/>
      <c r="Q1388" s="1"/>
      <c r="R1388" s="1"/>
      <c r="S1388" s="3"/>
      <c r="T1388" s="1"/>
      <c r="U1388" s="1"/>
      <c r="V1388" s="4"/>
      <c r="W1388" s="5"/>
      <c r="X1388" s="1"/>
      <c r="Y1388" s="1"/>
      <c r="Z1388" s="1"/>
      <c r="AA1388" s="1"/>
      <c r="AB1388" s="6"/>
      <c r="AC1388" s="6"/>
      <c r="AD1388" s="7"/>
      <c r="AE1388" s="8"/>
      <c r="AF1388" s="8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</row>
    <row r="1389" spans="1:59" ht="10.5" customHeight="1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2"/>
      <c r="O1389" s="2"/>
      <c r="P1389" s="2"/>
      <c r="Q1389" s="1"/>
      <c r="R1389" s="1"/>
      <c r="S1389" s="3"/>
      <c r="T1389" s="1"/>
      <c r="U1389" s="1"/>
      <c r="V1389" s="4"/>
      <c r="W1389" s="5"/>
      <c r="X1389" s="1"/>
      <c r="Y1389" s="1"/>
      <c r="Z1389" s="1"/>
      <c r="AA1389" s="1"/>
      <c r="AB1389" s="6"/>
      <c r="AC1389" s="6"/>
      <c r="AD1389" s="7"/>
      <c r="AE1389" s="8"/>
      <c r="AF1389" s="8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</row>
    <row r="1390" spans="1:59" ht="10.5" customHeight="1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2"/>
      <c r="O1390" s="2"/>
      <c r="P1390" s="2"/>
      <c r="Q1390" s="1"/>
      <c r="R1390" s="1"/>
      <c r="S1390" s="3"/>
      <c r="T1390" s="1"/>
      <c r="U1390" s="1"/>
      <c r="V1390" s="4"/>
      <c r="W1390" s="5"/>
      <c r="X1390" s="1"/>
      <c r="Y1390" s="1"/>
      <c r="Z1390" s="1"/>
      <c r="AA1390" s="1"/>
      <c r="AB1390" s="6"/>
      <c r="AC1390" s="6"/>
      <c r="AD1390" s="7"/>
      <c r="AE1390" s="8"/>
      <c r="AF1390" s="8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</row>
    <row r="1391" spans="1:59" ht="10.5" customHeight="1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2"/>
      <c r="O1391" s="2"/>
      <c r="P1391" s="2"/>
      <c r="Q1391" s="1"/>
      <c r="R1391" s="1"/>
      <c r="S1391" s="3"/>
      <c r="T1391" s="1"/>
      <c r="U1391" s="1"/>
      <c r="V1391" s="4"/>
      <c r="W1391" s="5"/>
      <c r="X1391" s="1"/>
      <c r="Y1391" s="1"/>
      <c r="Z1391" s="1"/>
      <c r="AA1391" s="1"/>
      <c r="AB1391" s="6"/>
      <c r="AC1391" s="6"/>
      <c r="AD1391" s="7"/>
      <c r="AE1391" s="8"/>
      <c r="AF1391" s="8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</row>
    <row r="1392" spans="1:59" ht="10.5" customHeight="1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2"/>
      <c r="O1392" s="2"/>
      <c r="P1392" s="2"/>
      <c r="Q1392" s="1"/>
      <c r="R1392" s="1"/>
      <c r="S1392" s="3"/>
      <c r="T1392" s="1"/>
      <c r="U1392" s="1"/>
      <c r="V1392" s="4"/>
      <c r="W1392" s="5"/>
      <c r="X1392" s="1"/>
      <c r="Y1392" s="1"/>
      <c r="Z1392" s="1"/>
      <c r="AA1392" s="1"/>
      <c r="AB1392" s="6"/>
      <c r="AC1392" s="6"/>
      <c r="AD1392" s="7"/>
      <c r="AE1392" s="8"/>
      <c r="AF1392" s="8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</row>
    <row r="1393" spans="1:59" ht="10.5" customHeight="1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2"/>
      <c r="O1393" s="2"/>
      <c r="P1393" s="2"/>
      <c r="Q1393" s="1"/>
      <c r="R1393" s="1"/>
      <c r="S1393" s="3"/>
      <c r="T1393" s="1"/>
      <c r="U1393" s="1"/>
      <c r="V1393" s="4"/>
      <c r="W1393" s="5"/>
      <c r="X1393" s="1"/>
      <c r="Y1393" s="1"/>
      <c r="Z1393" s="1"/>
      <c r="AA1393" s="1"/>
      <c r="AB1393" s="6"/>
      <c r="AC1393" s="6"/>
      <c r="AD1393" s="7"/>
      <c r="AE1393" s="8"/>
      <c r="AF1393" s="8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</row>
    <row r="1394" spans="1:59" ht="10.5" customHeight="1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2"/>
      <c r="O1394" s="2"/>
      <c r="P1394" s="2"/>
      <c r="Q1394" s="1"/>
      <c r="R1394" s="1"/>
      <c r="S1394" s="3"/>
      <c r="T1394" s="1"/>
      <c r="U1394" s="1"/>
      <c r="V1394" s="4"/>
      <c r="W1394" s="5"/>
      <c r="X1394" s="1"/>
      <c r="Y1394" s="1"/>
      <c r="Z1394" s="1"/>
      <c r="AA1394" s="1"/>
      <c r="AB1394" s="6"/>
      <c r="AC1394" s="6"/>
      <c r="AD1394" s="7"/>
      <c r="AE1394" s="8"/>
      <c r="AF1394" s="8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</row>
    <row r="1395" spans="1:59" ht="10.5" customHeight="1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2"/>
      <c r="O1395" s="2"/>
      <c r="P1395" s="2"/>
      <c r="Q1395" s="1"/>
      <c r="R1395" s="1"/>
      <c r="S1395" s="3"/>
      <c r="T1395" s="1"/>
      <c r="U1395" s="1"/>
      <c r="V1395" s="4"/>
      <c r="W1395" s="5"/>
      <c r="X1395" s="1"/>
      <c r="Y1395" s="1"/>
      <c r="Z1395" s="1"/>
      <c r="AA1395" s="1"/>
      <c r="AB1395" s="6"/>
      <c r="AC1395" s="6"/>
      <c r="AD1395" s="7"/>
      <c r="AE1395" s="8"/>
      <c r="AF1395" s="8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</row>
    <row r="1396" spans="1:59" ht="10.5" customHeight="1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2"/>
      <c r="O1396" s="2"/>
      <c r="P1396" s="2"/>
      <c r="Q1396" s="1"/>
      <c r="R1396" s="1"/>
      <c r="S1396" s="3"/>
      <c r="T1396" s="1"/>
      <c r="U1396" s="1"/>
      <c r="V1396" s="4"/>
      <c r="W1396" s="5"/>
      <c r="X1396" s="1"/>
      <c r="Y1396" s="1"/>
      <c r="Z1396" s="1"/>
      <c r="AA1396" s="1"/>
      <c r="AB1396" s="6"/>
      <c r="AC1396" s="6"/>
      <c r="AD1396" s="7"/>
      <c r="AE1396" s="8"/>
      <c r="AF1396" s="8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</row>
    <row r="1397" spans="1:59" ht="10.5" customHeight="1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2"/>
      <c r="O1397" s="2"/>
      <c r="P1397" s="2"/>
      <c r="Q1397" s="1"/>
      <c r="R1397" s="1"/>
      <c r="S1397" s="3"/>
      <c r="T1397" s="1"/>
      <c r="U1397" s="1"/>
      <c r="V1397" s="4"/>
      <c r="W1397" s="5"/>
      <c r="X1397" s="1"/>
      <c r="Y1397" s="1"/>
      <c r="Z1397" s="1"/>
      <c r="AA1397" s="1"/>
      <c r="AB1397" s="6"/>
      <c r="AC1397" s="6"/>
      <c r="AD1397" s="7"/>
      <c r="AE1397" s="8"/>
      <c r="AF1397" s="8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</row>
    <row r="1398" spans="1:59" ht="10.5" customHeight="1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2"/>
      <c r="O1398" s="2"/>
      <c r="P1398" s="2"/>
      <c r="Q1398" s="1"/>
      <c r="R1398" s="1"/>
      <c r="S1398" s="3"/>
      <c r="T1398" s="1"/>
      <c r="U1398" s="1"/>
      <c r="V1398" s="4"/>
      <c r="W1398" s="5"/>
      <c r="X1398" s="1"/>
      <c r="Y1398" s="1"/>
      <c r="Z1398" s="1"/>
      <c r="AA1398" s="1"/>
      <c r="AB1398" s="6"/>
      <c r="AC1398" s="6"/>
      <c r="AD1398" s="7"/>
      <c r="AE1398" s="8"/>
      <c r="AF1398" s="8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</row>
    <row r="1399" spans="1:59" ht="10.5" customHeight="1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2"/>
      <c r="O1399" s="2"/>
      <c r="P1399" s="2"/>
      <c r="Q1399" s="1"/>
      <c r="R1399" s="1"/>
      <c r="S1399" s="3"/>
      <c r="T1399" s="1"/>
      <c r="U1399" s="1"/>
      <c r="V1399" s="4"/>
      <c r="W1399" s="5"/>
      <c r="X1399" s="1"/>
      <c r="Y1399" s="1"/>
      <c r="Z1399" s="1"/>
      <c r="AA1399" s="1"/>
      <c r="AB1399" s="6"/>
      <c r="AC1399" s="6"/>
      <c r="AD1399" s="7"/>
      <c r="AE1399" s="8"/>
      <c r="AF1399" s="8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</row>
    <row r="1400" spans="1:59" ht="10.5" customHeight="1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2"/>
      <c r="O1400" s="2"/>
      <c r="P1400" s="2"/>
      <c r="Q1400" s="1"/>
      <c r="R1400" s="1"/>
      <c r="S1400" s="3"/>
      <c r="T1400" s="1"/>
      <c r="U1400" s="1"/>
      <c r="V1400" s="4"/>
      <c r="W1400" s="5"/>
      <c r="X1400" s="1"/>
      <c r="Y1400" s="1"/>
      <c r="Z1400" s="1"/>
      <c r="AA1400" s="1"/>
      <c r="AB1400" s="6"/>
      <c r="AC1400" s="6"/>
      <c r="AD1400" s="7"/>
      <c r="AE1400" s="8"/>
      <c r="AF1400" s="8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</row>
    <row r="1401" spans="1:59" ht="10.5" customHeight="1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2"/>
      <c r="O1401" s="2"/>
      <c r="P1401" s="2"/>
      <c r="Q1401" s="1"/>
      <c r="R1401" s="1"/>
      <c r="S1401" s="3"/>
      <c r="T1401" s="1"/>
      <c r="U1401" s="1"/>
      <c r="V1401" s="4"/>
      <c r="W1401" s="5"/>
      <c r="X1401" s="1"/>
      <c r="Y1401" s="1"/>
      <c r="Z1401" s="1"/>
      <c r="AA1401" s="1"/>
      <c r="AB1401" s="6"/>
      <c r="AC1401" s="6"/>
      <c r="AD1401" s="7"/>
      <c r="AE1401" s="8"/>
      <c r="AF1401" s="8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</row>
    <row r="1402" spans="1:59" ht="10.5" customHeight="1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2"/>
      <c r="O1402" s="2"/>
      <c r="P1402" s="2"/>
      <c r="Q1402" s="1"/>
      <c r="R1402" s="1"/>
      <c r="S1402" s="3"/>
      <c r="T1402" s="1"/>
      <c r="U1402" s="1"/>
      <c r="V1402" s="4"/>
      <c r="W1402" s="5"/>
      <c r="X1402" s="1"/>
      <c r="Y1402" s="1"/>
      <c r="Z1402" s="1"/>
      <c r="AA1402" s="1"/>
      <c r="AB1402" s="6"/>
      <c r="AC1402" s="6"/>
      <c r="AD1402" s="7"/>
      <c r="AE1402" s="8"/>
      <c r="AF1402" s="8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</row>
    <row r="1403" spans="1:59" ht="10.5" customHeight="1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2"/>
      <c r="O1403" s="2"/>
      <c r="P1403" s="2"/>
      <c r="Q1403" s="1"/>
      <c r="R1403" s="1"/>
      <c r="S1403" s="3"/>
      <c r="T1403" s="1"/>
      <c r="U1403" s="1"/>
      <c r="V1403" s="4"/>
      <c r="W1403" s="5"/>
      <c r="X1403" s="1"/>
      <c r="Y1403" s="1"/>
      <c r="Z1403" s="1"/>
      <c r="AA1403" s="1"/>
      <c r="AB1403" s="6"/>
      <c r="AC1403" s="6"/>
      <c r="AD1403" s="7"/>
      <c r="AE1403" s="8"/>
      <c r="AF1403" s="8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</row>
    <row r="1404" spans="1:59" ht="10.5" customHeight="1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2"/>
      <c r="O1404" s="2"/>
      <c r="P1404" s="2"/>
      <c r="Q1404" s="1"/>
      <c r="R1404" s="1"/>
      <c r="S1404" s="3"/>
      <c r="T1404" s="1"/>
      <c r="U1404" s="1"/>
      <c r="V1404" s="4"/>
      <c r="W1404" s="5"/>
      <c r="X1404" s="1"/>
      <c r="Y1404" s="1"/>
      <c r="Z1404" s="1"/>
      <c r="AA1404" s="1"/>
      <c r="AB1404" s="6"/>
      <c r="AC1404" s="6"/>
      <c r="AD1404" s="7"/>
      <c r="AE1404" s="8"/>
      <c r="AF1404" s="8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</row>
    <row r="1405" spans="1:59" ht="10.5" customHeight="1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2"/>
      <c r="O1405" s="2"/>
      <c r="P1405" s="2"/>
      <c r="Q1405" s="1"/>
      <c r="R1405" s="1"/>
      <c r="S1405" s="3"/>
      <c r="T1405" s="1"/>
      <c r="U1405" s="1"/>
      <c r="V1405" s="4"/>
      <c r="W1405" s="5"/>
      <c r="X1405" s="1"/>
      <c r="Y1405" s="1"/>
      <c r="Z1405" s="1"/>
      <c r="AA1405" s="1"/>
      <c r="AB1405" s="6"/>
      <c r="AC1405" s="6"/>
      <c r="AD1405" s="7"/>
      <c r="AE1405" s="8"/>
      <c r="AF1405" s="8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</row>
    <row r="1406" spans="1:59" ht="10.5" customHeight="1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2"/>
      <c r="O1406" s="2"/>
      <c r="P1406" s="2"/>
      <c r="Q1406" s="1"/>
      <c r="R1406" s="1"/>
      <c r="S1406" s="3"/>
      <c r="T1406" s="1"/>
      <c r="U1406" s="1"/>
      <c r="V1406" s="4"/>
      <c r="W1406" s="5"/>
      <c r="X1406" s="1"/>
      <c r="Y1406" s="1"/>
      <c r="Z1406" s="1"/>
      <c r="AA1406" s="1"/>
      <c r="AB1406" s="6"/>
      <c r="AC1406" s="6"/>
      <c r="AD1406" s="7"/>
      <c r="AE1406" s="8"/>
      <c r="AF1406" s="8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</row>
    <row r="1407" spans="1:59" ht="10.5" customHeight="1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2"/>
      <c r="O1407" s="2"/>
      <c r="P1407" s="2"/>
      <c r="Q1407" s="1"/>
      <c r="R1407" s="1"/>
      <c r="S1407" s="3"/>
      <c r="T1407" s="1"/>
      <c r="U1407" s="1"/>
      <c r="V1407" s="4"/>
      <c r="W1407" s="5"/>
      <c r="X1407" s="1"/>
      <c r="Y1407" s="1"/>
      <c r="Z1407" s="1"/>
      <c r="AA1407" s="1"/>
      <c r="AB1407" s="6"/>
      <c r="AC1407" s="6"/>
      <c r="AD1407" s="7"/>
      <c r="AE1407" s="8"/>
      <c r="AF1407" s="8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</row>
    <row r="1408" spans="1:59" ht="10.5" customHeight="1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2"/>
      <c r="O1408" s="2"/>
      <c r="P1408" s="2"/>
      <c r="Q1408" s="1"/>
      <c r="R1408" s="1"/>
      <c r="S1408" s="3"/>
      <c r="T1408" s="1"/>
      <c r="U1408" s="1"/>
      <c r="V1408" s="4"/>
      <c r="W1408" s="5"/>
      <c r="X1408" s="1"/>
      <c r="Y1408" s="1"/>
      <c r="Z1408" s="1"/>
      <c r="AA1408" s="1"/>
      <c r="AB1408" s="6"/>
      <c r="AC1408" s="6"/>
      <c r="AD1408" s="7"/>
      <c r="AE1408" s="8"/>
      <c r="AF1408" s="8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</row>
    <row r="1409" spans="1:59" ht="10.5" customHeight="1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2"/>
      <c r="O1409" s="2"/>
      <c r="P1409" s="2"/>
      <c r="Q1409" s="1"/>
      <c r="R1409" s="1"/>
      <c r="S1409" s="3"/>
      <c r="T1409" s="1"/>
      <c r="U1409" s="1"/>
      <c r="V1409" s="4"/>
      <c r="W1409" s="5"/>
      <c r="X1409" s="1"/>
      <c r="Y1409" s="1"/>
      <c r="Z1409" s="1"/>
      <c r="AA1409" s="1"/>
      <c r="AB1409" s="6"/>
      <c r="AC1409" s="6"/>
      <c r="AD1409" s="7"/>
      <c r="AE1409" s="8"/>
      <c r="AF1409" s="8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</row>
    <row r="1410" spans="1:59" ht="10.5" customHeight="1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2"/>
      <c r="O1410" s="2"/>
      <c r="P1410" s="2"/>
      <c r="Q1410" s="1"/>
      <c r="R1410" s="1"/>
      <c r="S1410" s="3"/>
      <c r="T1410" s="1"/>
      <c r="U1410" s="1"/>
      <c r="V1410" s="4"/>
      <c r="W1410" s="5"/>
      <c r="X1410" s="1"/>
      <c r="Y1410" s="1"/>
      <c r="Z1410" s="1"/>
      <c r="AA1410" s="1"/>
      <c r="AB1410" s="6"/>
      <c r="AC1410" s="6"/>
      <c r="AD1410" s="7"/>
      <c r="AE1410" s="8"/>
      <c r="AF1410" s="8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</row>
    <row r="1411" spans="1:59" ht="10.5" customHeight="1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2"/>
      <c r="O1411" s="2"/>
      <c r="P1411" s="2"/>
      <c r="Q1411" s="1"/>
      <c r="R1411" s="1"/>
      <c r="S1411" s="3"/>
      <c r="T1411" s="1"/>
      <c r="U1411" s="1"/>
      <c r="V1411" s="4"/>
      <c r="W1411" s="5"/>
      <c r="X1411" s="1"/>
      <c r="Y1411" s="1"/>
      <c r="Z1411" s="1"/>
      <c r="AA1411" s="1"/>
      <c r="AB1411" s="6"/>
      <c r="AC1411" s="6"/>
      <c r="AD1411" s="7"/>
      <c r="AE1411" s="8"/>
      <c r="AF1411" s="8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</row>
    <row r="1412" spans="1:59" ht="10.5" customHeight="1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2"/>
      <c r="O1412" s="2"/>
      <c r="P1412" s="2"/>
      <c r="Q1412" s="1"/>
      <c r="R1412" s="1"/>
      <c r="S1412" s="3"/>
      <c r="T1412" s="1"/>
      <c r="U1412" s="1"/>
      <c r="V1412" s="4"/>
      <c r="W1412" s="5"/>
      <c r="X1412" s="1"/>
      <c r="Y1412" s="1"/>
      <c r="Z1412" s="1"/>
      <c r="AA1412" s="1"/>
      <c r="AB1412" s="6"/>
      <c r="AC1412" s="6"/>
      <c r="AD1412" s="7"/>
      <c r="AE1412" s="8"/>
      <c r="AF1412" s="8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</row>
    <row r="1413" spans="1:59" ht="10.5" customHeight="1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2"/>
      <c r="O1413" s="2"/>
      <c r="P1413" s="2"/>
      <c r="Q1413" s="1"/>
      <c r="R1413" s="1"/>
      <c r="S1413" s="3"/>
      <c r="T1413" s="1"/>
      <c r="U1413" s="1"/>
      <c r="V1413" s="4"/>
      <c r="W1413" s="5"/>
      <c r="X1413" s="1"/>
      <c r="Y1413" s="1"/>
      <c r="Z1413" s="1"/>
      <c r="AA1413" s="1"/>
      <c r="AB1413" s="6"/>
      <c r="AC1413" s="6"/>
      <c r="AD1413" s="7"/>
      <c r="AE1413" s="8"/>
      <c r="AF1413" s="8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</row>
    <row r="1414" spans="1:59" ht="10.5" customHeight="1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2"/>
      <c r="O1414" s="2"/>
      <c r="P1414" s="2"/>
      <c r="Q1414" s="1"/>
      <c r="R1414" s="1"/>
      <c r="S1414" s="3"/>
      <c r="T1414" s="1"/>
      <c r="U1414" s="1"/>
      <c r="V1414" s="4"/>
      <c r="W1414" s="5"/>
      <c r="X1414" s="1"/>
      <c r="Y1414" s="1"/>
      <c r="Z1414" s="1"/>
      <c r="AA1414" s="1"/>
      <c r="AB1414" s="6"/>
      <c r="AC1414" s="6"/>
      <c r="AD1414" s="7"/>
      <c r="AE1414" s="8"/>
      <c r="AF1414" s="8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</row>
    <row r="1415" spans="1:59" ht="10.5" customHeight="1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2"/>
      <c r="O1415" s="2"/>
      <c r="P1415" s="2"/>
      <c r="Q1415" s="1"/>
      <c r="R1415" s="1"/>
      <c r="S1415" s="3"/>
      <c r="T1415" s="1"/>
      <c r="U1415" s="1"/>
      <c r="V1415" s="4"/>
      <c r="W1415" s="5"/>
      <c r="X1415" s="1"/>
      <c r="Y1415" s="1"/>
      <c r="Z1415" s="1"/>
      <c r="AA1415" s="1"/>
      <c r="AB1415" s="6"/>
      <c r="AC1415" s="6"/>
      <c r="AD1415" s="7"/>
      <c r="AE1415" s="8"/>
      <c r="AF1415" s="8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</row>
    <row r="1416" spans="1:59" ht="10.5" customHeight="1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2"/>
      <c r="O1416" s="2"/>
      <c r="P1416" s="2"/>
      <c r="Q1416" s="1"/>
      <c r="R1416" s="1"/>
      <c r="S1416" s="3"/>
      <c r="T1416" s="1"/>
      <c r="U1416" s="1"/>
      <c r="V1416" s="4"/>
      <c r="W1416" s="5"/>
      <c r="X1416" s="1"/>
      <c r="Y1416" s="1"/>
      <c r="Z1416" s="1"/>
      <c r="AA1416" s="1"/>
      <c r="AB1416" s="6"/>
      <c r="AC1416" s="6"/>
      <c r="AD1416" s="7"/>
      <c r="AE1416" s="8"/>
      <c r="AF1416" s="8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</row>
    <row r="1417" spans="1:59" ht="10.5" customHeight="1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2"/>
      <c r="O1417" s="2"/>
      <c r="P1417" s="2"/>
      <c r="Q1417" s="1"/>
      <c r="R1417" s="1"/>
      <c r="S1417" s="3"/>
      <c r="T1417" s="1"/>
      <c r="U1417" s="1"/>
      <c r="V1417" s="4"/>
      <c r="W1417" s="5"/>
      <c r="X1417" s="1"/>
      <c r="Y1417" s="1"/>
      <c r="Z1417" s="1"/>
      <c r="AA1417" s="1"/>
      <c r="AB1417" s="6"/>
      <c r="AC1417" s="6"/>
      <c r="AD1417" s="7"/>
      <c r="AE1417" s="8"/>
      <c r="AF1417" s="8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</row>
    <row r="1418" spans="1:59" ht="10.5" customHeight="1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2"/>
      <c r="O1418" s="2"/>
      <c r="P1418" s="2"/>
      <c r="Q1418" s="1"/>
      <c r="R1418" s="1"/>
      <c r="S1418" s="3"/>
      <c r="T1418" s="1"/>
      <c r="U1418" s="1"/>
      <c r="V1418" s="4"/>
      <c r="W1418" s="5"/>
      <c r="X1418" s="1"/>
      <c r="Y1418" s="1"/>
      <c r="Z1418" s="1"/>
      <c r="AA1418" s="1"/>
      <c r="AB1418" s="6"/>
      <c r="AC1418" s="6"/>
      <c r="AD1418" s="7"/>
      <c r="AE1418" s="8"/>
      <c r="AF1418" s="8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</row>
    <row r="1419" spans="1:59" ht="10.5" customHeight="1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2"/>
      <c r="O1419" s="2"/>
      <c r="P1419" s="2"/>
      <c r="Q1419" s="1"/>
      <c r="R1419" s="1"/>
      <c r="S1419" s="3"/>
      <c r="T1419" s="1"/>
      <c r="U1419" s="1"/>
      <c r="V1419" s="4"/>
      <c r="W1419" s="5"/>
      <c r="X1419" s="1"/>
      <c r="Y1419" s="1"/>
      <c r="Z1419" s="1"/>
      <c r="AA1419" s="1"/>
      <c r="AB1419" s="6"/>
      <c r="AC1419" s="6"/>
      <c r="AD1419" s="7"/>
      <c r="AE1419" s="8"/>
      <c r="AF1419" s="8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</row>
    <row r="1420" spans="1:59" ht="10.5" customHeight="1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2"/>
      <c r="O1420" s="2"/>
      <c r="P1420" s="2"/>
      <c r="Q1420" s="1"/>
      <c r="R1420" s="1"/>
      <c r="S1420" s="3"/>
      <c r="T1420" s="1"/>
      <c r="U1420" s="1"/>
      <c r="V1420" s="4"/>
      <c r="W1420" s="5"/>
      <c r="X1420" s="1"/>
      <c r="Y1420" s="1"/>
      <c r="Z1420" s="1"/>
      <c r="AA1420" s="1"/>
      <c r="AB1420" s="6"/>
      <c r="AC1420" s="6"/>
      <c r="AD1420" s="7"/>
      <c r="AE1420" s="8"/>
      <c r="AF1420" s="8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</row>
    <row r="1421" spans="1:59" ht="10.5" customHeight="1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2"/>
      <c r="O1421" s="2"/>
      <c r="P1421" s="2"/>
      <c r="Q1421" s="1"/>
      <c r="R1421" s="1"/>
      <c r="S1421" s="3"/>
      <c r="T1421" s="1"/>
      <c r="U1421" s="1"/>
      <c r="V1421" s="4"/>
      <c r="W1421" s="5"/>
      <c r="X1421" s="1"/>
      <c r="Y1421" s="1"/>
      <c r="Z1421" s="1"/>
      <c r="AA1421" s="1"/>
      <c r="AB1421" s="6"/>
      <c r="AC1421" s="6"/>
      <c r="AD1421" s="7"/>
      <c r="AE1421" s="8"/>
      <c r="AF1421" s="8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</row>
    <row r="1422" spans="1:59" ht="10.5" customHeight="1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2"/>
      <c r="O1422" s="2"/>
      <c r="P1422" s="2"/>
      <c r="Q1422" s="1"/>
      <c r="R1422" s="1"/>
      <c r="S1422" s="3"/>
      <c r="T1422" s="1"/>
      <c r="U1422" s="1"/>
      <c r="V1422" s="4"/>
      <c r="W1422" s="5"/>
      <c r="X1422" s="1"/>
      <c r="Y1422" s="1"/>
      <c r="Z1422" s="1"/>
      <c r="AA1422" s="1"/>
      <c r="AB1422" s="6"/>
      <c r="AC1422" s="6"/>
      <c r="AD1422" s="7"/>
      <c r="AE1422" s="8"/>
      <c r="AF1422" s="8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</row>
    <row r="1423" spans="1:59" ht="10.5" customHeight="1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2"/>
      <c r="O1423" s="2"/>
      <c r="P1423" s="2"/>
      <c r="Q1423" s="1"/>
      <c r="R1423" s="1"/>
      <c r="S1423" s="3"/>
      <c r="T1423" s="1"/>
      <c r="U1423" s="1"/>
      <c r="V1423" s="4"/>
      <c r="W1423" s="5"/>
      <c r="X1423" s="1"/>
      <c r="Y1423" s="1"/>
      <c r="Z1423" s="1"/>
      <c r="AA1423" s="1"/>
      <c r="AB1423" s="6"/>
      <c r="AC1423" s="6"/>
      <c r="AD1423" s="7"/>
      <c r="AE1423" s="8"/>
      <c r="AF1423" s="8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</row>
    <row r="1424" spans="1:59" ht="10.5" customHeight="1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2"/>
      <c r="O1424" s="2"/>
      <c r="P1424" s="2"/>
      <c r="Q1424" s="1"/>
      <c r="R1424" s="1"/>
      <c r="S1424" s="3"/>
      <c r="T1424" s="1"/>
      <c r="U1424" s="1"/>
      <c r="V1424" s="4"/>
      <c r="W1424" s="5"/>
      <c r="X1424" s="1"/>
      <c r="Y1424" s="1"/>
      <c r="Z1424" s="1"/>
      <c r="AA1424" s="1"/>
      <c r="AB1424" s="6"/>
      <c r="AC1424" s="6"/>
      <c r="AD1424" s="7"/>
      <c r="AE1424" s="8"/>
      <c r="AF1424" s="8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</row>
    <row r="1425" spans="1:59" ht="10.5" customHeight="1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2"/>
      <c r="O1425" s="2"/>
      <c r="P1425" s="2"/>
      <c r="Q1425" s="1"/>
      <c r="R1425" s="1"/>
      <c r="S1425" s="3"/>
      <c r="T1425" s="1"/>
      <c r="U1425" s="1"/>
      <c r="V1425" s="4"/>
      <c r="W1425" s="5"/>
      <c r="X1425" s="1"/>
      <c r="Y1425" s="1"/>
      <c r="Z1425" s="1"/>
      <c r="AA1425" s="1"/>
      <c r="AB1425" s="6"/>
      <c r="AC1425" s="6"/>
      <c r="AD1425" s="7"/>
      <c r="AE1425" s="8"/>
      <c r="AF1425" s="8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</row>
    <row r="1426" spans="1:59" ht="10.5" customHeight="1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2"/>
      <c r="O1426" s="2"/>
      <c r="P1426" s="2"/>
      <c r="Q1426" s="1"/>
      <c r="R1426" s="1"/>
      <c r="S1426" s="3"/>
      <c r="T1426" s="1"/>
      <c r="U1426" s="1"/>
      <c r="V1426" s="4"/>
      <c r="W1426" s="5"/>
      <c r="X1426" s="1"/>
      <c r="Y1426" s="1"/>
      <c r="Z1426" s="1"/>
      <c r="AA1426" s="1"/>
      <c r="AB1426" s="6"/>
      <c r="AC1426" s="6"/>
      <c r="AD1426" s="7"/>
      <c r="AE1426" s="8"/>
      <c r="AF1426" s="8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</row>
    <row r="1427" spans="1:59" ht="10.5" customHeight="1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2"/>
      <c r="O1427" s="2"/>
      <c r="P1427" s="2"/>
      <c r="Q1427" s="1"/>
      <c r="R1427" s="1"/>
      <c r="S1427" s="3"/>
      <c r="T1427" s="1"/>
      <c r="U1427" s="1"/>
      <c r="V1427" s="4"/>
      <c r="W1427" s="5"/>
      <c r="X1427" s="1"/>
      <c r="Y1427" s="1"/>
      <c r="Z1427" s="1"/>
      <c r="AA1427" s="1"/>
      <c r="AB1427" s="6"/>
      <c r="AC1427" s="6"/>
      <c r="AD1427" s="7"/>
      <c r="AE1427" s="8"/>
      <c r="AF1427" s="8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</row>
    <row r="1428" spans="1:59" ht="10.5" customHeight="1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2"/>
      <c r="O1428" s="2"/>
      <c r="P1428" s="2"/>
      <c r="Q1428" s="1"/>
      <c r="R1428" s="1"/>
      <c r="S1428" s="3"/>
      <c r="T1428" s="1"/>
      <c r="U1428" s="1"/>
      <c r="V1428" s="4"/>
      <c r="W1428" s="5"/>
      <c r="X1428" s="1"/>
      <c r="Y1428" s="1"/>
      <c r="Z1428" s="1"/>
      <c r="AA1428" s="1"/>
      <c r="AB1428" s="6"/>
      <c r="AC1428" s="6"/>
      <c r="AD1428" s="7"/>
      <c r="AE1428" s="8"/>
      <c r="AF1428" s="8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</row>
    <row r="1429" spans="1:59" ht="10.5" customHeight="1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2"/>
      <c r="O1429" s="2"/>
      <c r="P1429" s="2"/>
      <c r="Q1429" s="1"/>
      <c r="R1429" s="1"/>
      <c r="S1429" s="3"/>
      <c r="T1429" s="1"/>
      <c r="U1429" s="1"/>
      <c r="V1429" s="4"/>
      <c r="W1429" s="5"/>
      <c r="X1429" s="1"/>
      <c r="Y1429" s="1"/>
      <c r="Z1429" s="1"/>
      <c r="AA1429" s="1"/>
      <c r="AB1429" s="6"/>
      <c r="AC1429" s="6"/>
      <c r="AD1429" s="7"/>
      <c r="AE1429" s="8"/>
      <c r="AF1429" s="8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</row>
    <row r="1430" spans="1:59" ht="10.5" customHeight="1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2"/>
      <c r="O1430" s="2"/>
      <c r="P1430" s="2"/>
      <c r="Q1430" s="1"/>
      <c r="R1430" s="1"/>
      <c r="S1430" s="3"/>
      <c r="T1430" s="1"/>
      <c r="U1430" s="1"/>
      <c r="V1430" s="4"/>
      <c r="W1430" s="5"/>
      <c r="X1430" s="1"/>
      <c r="Y1430" s="1"/>
      <c r="Z1430" s="1"/>
      <c r="AA1430" s="1"/>
      <c r="AB1430" s="6"/>
      <c r="AC1430" s="6"/>
      <c r="AD1430" s="7"/>
      <c r="AE1430" s="8"/>
      <c r="AF1430" s="8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</row>
    <row r="1431" spans="1:59" ht="10.5" customHeight="1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2"/>
      <c r="O1431" s="2"/>
      <c r="P1431" s="2"/>
      <c r="Q1431" s="1"/>
      <c r="R1431" s="1"/>
      <c r="S1431" s="3"/>
      <c r="T1431" s="1"/>
      <c r="U1431" s="1"/>
      <c r="V1431" s="4"/>
      <c r="W1431" s="5"/>
      <c r="X1431" s="1"/>
      <c r="Y1431" s="1"/>
      <c r="Z1431" s="1"/>
      <c r="AA1431" s="1"/>
      <c r="AB1431" s="6"/>
      <c r="AC1431" s="6"/>
      <c r="AD1431" s="7"/>
      <c r="AE1431" s="8"/>
      <c r="AF1431" s="8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</row>
    <row r="1432" spans="1:59" ht="10.5" customHeight="1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2"/>
      <c r="O1432" s="2"/>
      <c r="P1432" s="2"/>
      <c r="Q1432" s="1"/>
      <c r="R1432" s="1"/>
      <c r="S1432" s="3"/>
      <c r="T1432" s="1"/>
      <c r="U1432" s="1"/>
      <c r="V1432" s="4"/>
      <c r="W1432" s="5"/>
      <c r="X1432" s="1"/>
      <c r="Y1432" s="1"/>
      <c r="Z1432" s="1"/>
      <c r="AA1432" s="1"/>
      <c r="AB1432" s="6"/>
      <c r="AC1432" s="6"/>
      <c r="AD1432" s="7"/>
      <c r="AE1432" s="8"/>
      <c r="AF1432" s="8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</row>
    <row r="1433" spans="1:59" ht="10.5" customHeight="1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2"/>
      <c r="O1433" s="2"/>
      <c r="P1433" s="2"/>
      <c r="Q1433" s="1"/>
      <c r="R1433" s="1"/>
      <c r="S1433" s="3"/>
      <c r="T1433" s="1"/>
      <c r="U1433" s="1"/>
      <c r="V1433" s="4"/>
      <c r="W1433" s="5"/>
      <c r="X1433" s="1"/>
      <c r="Y1433" s="1"/>
      <c r="Z1433" s="1"/>
      <c r="AA1433" s="1"/>
      <c r="AB1433" s="6"/>
      <c r="AC1433" s="6"/>
      <c r="AD1433" s="7"/>
      <c r="AE1433" s="8"/>
      <c r="AF1433" s="8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</row>
    <row r="1434" spans="1:59" ht="10.5" customHeight="1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2"/>
      <c r="O1434" s="2"/>
      <c r="P1434" s="2"/>
      <c r="Q1434" s="1"/>
      <c r="R1434" s="1"/>
      <c r="S1434" s="3"/>
      <c r="T1434" s="1"/>
      <c r="U1434" s="1"/>
      <c r="V1434" s="4"/>
      <c r="W1434" s="5"/>
      <c r="X1434" s="1"/>
      <c r="Y1434" s="1"/>
      <c r="Z1434" s="1"/>
      <c r="AA1434" s="1"/>
      <c r="AB1434" s="6"/>
      <c r="AC1434" s="6"/>
      <c r="AD1434" s="7"/>
      <c r="AE1434" s="8"/>
      <c r="AF1434" s="8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</row>
    <row r="1435" spans="1:59" ht="10.5" customHeight="1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2"/>
      <c r="O1435" s="2"/>
      <c r="P1435" s="2"/>
      <c r="Q1435" s="1"/>
      <c r="R1435" s="1"/>
      <c r="S1435" s="3"/>
      <c r="T1435" s="1"/>
      <c r="U1435" s="1"/>
      <c r="V1435" s="4"/>
      <c r="W1435" s="5"/>
      <c r="X1435" s="1"/>
      <c r="Y1435" s="1"/>
      <c r="Z1435" s="1"/>
      <c r="AA1435" s="1"/>
      <c r="AB1435" s="6"/>
      <c r="AC1435" s="6"/>
      <c r="AD1435" s="7"/>
      <c r="AE1435" s="8"/>
      <c r="AF1435" s="8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</row>
    <row r="1436" spans="1:59" ht="10.5" customHeight="1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2"/>
      <c r="O1436" s="2"/>
      <c r="P1436" s="2"/>
      <c r="Q1436" s="1"/>
      <c r="R1436" s="1"/>
      <c r="S1436" s="3"/>
      <c r="T1436" s="1"/>
      <c r="U1436" s="1"/>
      <c r="V1436" s="4"/>
      <c r="W1436" s="5"/>
      <c r="X1436" s="1"/>
      <c r="Y1436" s="1"/>
      <c r="Z1436" s="1"/>
      <c r="AA1436" s="1"/>
      <c r="AB1436" s="6"/>
      <c r="AC1436" s="6"/>
      <c r="AD1436" s="7"/>
      <c r="AE1436" s="8"/>
      <c r="AF1436" s="8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</row>
    <row r="1437" spans="1:59" ht="10.5" customHeight="1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2"/>
      <c r="O1437" s="2"/>
      <c r="P1437" s="2"/>
      <c r="Q1437" s="1"/>
      <c r="R1437" s="1"/>
      <c r="S1437" s="3"/>
      <c r="T1437" s="1"/>
      <c r="U1437" s="1"/>
      <c r="V1437" s="4"/>
      <c r="W1437" s="5"/>
      <c r="X1437" s="1"/>
      <c r="Y1437" s="1"/>
      <c r="Z1437" s="1"/>
      <c r="AA1437" s="1"/>
      <c r="AB1437" s="6"/>
      <c r="AC1437" s="6"/>
      <c r="AD1437" s="7"/>
      <c r="AE1437" s="8"/>
      <c r="AF1437" s="8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</row>
    <row r="1438" spans="1:59" ht="10.5" customHeight="1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2"/>
      <c r="O1438" s="2"/>
      <c r="P1438" s="2"/>
      <c r="Q1438" s="1"/>
      <c r="R1438" s="1"/>
      <c r="S1438" s="3"/>
      <c r="T1438" s="1"/>
      <c r="U1438" s="1"/>
      <c r="V1438" s="4"/>
      <c r="W1438" s="5"/>
      <c r="X1438" s="1"/>
      <c r="Y1438" s="1"/>
      <c r="Z1438" s="1"/>
      <c r="AA1438" s="1"/>
      <c r="AB1438" s="6"/>
      <c r="AC1438" s="6"/>
      <c r="AD1438" s="7"/>
      <c r="AE1438" s="8"/>
      <c r="AF1438" s="8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</row>
    <row r="1439" spans="1:59" ht="10.5" customHeight="1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2"/>
      <c r="O1439" s="2"/>
      <c r="P1439" s="2"/>
      <c r="Q1439" s="1"/>
      <c r="R1439" s="1"/>
      <c r="S1439" s="3"/>
      <c r="T1439" s="1"/>
      <c r="U1439" s="1"/>
      <c r="V1439" s="4"/>
      <c r="W1439" s="5"/>
      <c r="X1439" s="1"/>
      <c r="Y1439" s="1"/>
      <c r="Z1439" s="1"/>
      <c r="AA1439" s="1"/>
      <c r="AB1439" s="6"/>
      <c r="AC1439" s="6"/>
      <c r="AD1439" s="7"/>
      <c r="AE1439" s="8"/>
      <c r="AF1439" s="8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</row>
    <row r="1440" spans="1:59" ht="10.5" customHeight="1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2"/>
      <c r="O1440" s="2"/>
      <c r="P1440" s="2"/>
      <c r="Q1440" s="1"/>
      <c r="R1440" s="1"/>
      <c r="S1440" s="3"/>
      <c r="T1440" s="1"/>
      <c r="U1440" s="1"/>
      <c r="V1440" s="4"/>
      <c r="W1440" s="5"/>
      <c r="X1440" s="1"/>
      <c r="Y1440" s="1"/>
      <c r="Z1440" s="1"/>
      <c r="AA1440" s="1"/>
      <c r="AB1440" s="6"/>
      <c r="AC1440" s="6"/>
      <c r="AD1440" s="7"/>
      <c r="AE1440" s="8"/>
      <c r="AF1440" s="8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</row>
    <row r="1441" spans="1:59" ht="10.5" customHeight="1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2"/>
      <c r="O1441" s="2"/>
      <c r="P1441" s="2"/>
      <c r="Q1441" s="1"/>
      <c r="R1441" s="1"/>
      <c r="S1441" s="3"/>
      <c r="T1441" s="1"/>
      <c r="U1441" s="1"/>
      <c r="V1441" s="4"/>
      <c r="W1441" s="5"/>
      <c r="X1441" s="1"/>
      <c r="Y1441" s="1"/>
      <c r="Z1441" s="1"/>
      <c r="AA1441" s="1"/>
      <c r="AB1441" s="6"/>
      <c r="AC1441" s="6"/>
      <c r="AD1441" s="7"/>
      <c r="AE1441" s="8"/>
      <c r="AF1441" s="8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</row>
    <row r="1442" spans="1:59" ht="10.5" customHeight="1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2"/>
      <c r="O1442" s="2"/>
      <c r="P1442" s="2"/>
      <c r="Q1442" s="1"/>
      <c r="R1442" s="1"/>
      <c r="S1442" s="3"/>
      <c r="T1442" s="1"/>
      <c r="U1442" s="1"/>
      <c r="V1442" s="4"/>
      <c r="W1442" s="5"/>
      <c r="X1442" s="1"/>
      <c r="Y1442" s="1"/>
      <c r="Z1442" s="1"/>
      <c r="AA1442" s="1"/>
      <c r="AB1442" s="6"/>
      <c r="AC1442" s="6"/>
      <c r="AD1442" s="7"/>
      <c r="AE1442" s="8"/>
      <c r="AF1442" s="8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</row>
    <row r="1443" spans="1:59" ht="10.5" customHeight="1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2"/>
      <c r="O1443" s="2"/>
      <c r="P1443" s="2"/>
      <c r="Q1443" s="1"/>
      <c r="R1443" s="1"/>
      <c r="S1443" s="3"/>
      <c r="T1443" s="1"/>
      <c r="U1443" s="1"/>
      <c r="V1443" s="4"/>
      <c r="W1443" s="5"/>
      <c r="X1443" s="1"/>
      <c r="Y1443" s="1"/>
      <c r="Z1443" s="1"/>
      <c r="AA1443" s="1"/>
      <c r="AB1443" s="6"/>
      <c r="AC1443" s="6"/>
      <c r="AD1443" s="7"/>
      <c r="AE1443" s="8"/>
      <c r="AF1443" s="8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</row>
    <row r="1444" spans="1:59" ht="10.5" customHeight="1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2"/>
      <c r="O1444" s="2"/>
      <c r="P1444" s="2"/>
      <c r="Q1444" s="1"/>
      <c r="R1444" s="1"/>
      <c r="S1444" s="3"/>
      <c r="T1444" s="1"/>
      <c r="U1444" s="1"/>
      <c r="V1444" s="4"/>
      <c r="W1444" s="5"/>
      <c r="X1444" s="1"/>
      <c r="Y1444" s="1"/>
      <c r="Z1444" s="1"/>
      <c r="AA1444" s="1"/>
      <c r="AB1444" s="6"/>
      <c r="AC1444" s="6"/>
      <c r="AD1444" s="7"/>
      <c r="AE1444" s="8"/>
      <c r="AF1444" s="8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</row>
    <row r="1445" spans="1:59" ht="10.5" customHeight="1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2"/>
      <c r="O1445" s="2"/>
      <c r="P1445" s="2"/>
      <c r="Q1445" s="1"/>
      <c r="R1445" s="1"/>
      <c r="S1445" s="3"/>
      <c r="T1445" s="1"/>
      <c r="U1445" s="1"/>
      <c r="V1445" s="4"/>
      <c r="W1445" s="5"/>
      <c r="X1445" s="1"/>
      <c r="Y1445" s="1"/>
      <c r="Z1445" s="1"/>
      <c r="AA1445" s="1"/>
      <c r="AB1445" s="6"/>
      <c r="AC1445" s="6"/>
      <c r="AD1445" s="7"/>
      <c r="AE1445" s="8"/>
      <c r="AF1445" s="8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</row>
    <row r="1446" spans="1:59" ht="10.5" customHeight="1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2"/>
      <c r="O1446" s="2"/>
      <c r="P1446" s="2"/>
      <c r="Q1446" s="1"/>
      <c r="R1446" s="1"/>
      <c r="S1446" s="3"/>
      <c r="T1446" s="1"/>
      <c r="U1446" s="1"/>
      <c r="V1446" s="4"/>
      <c r="W1446" s="5"/>
      <c r="X1446" s="1"/>
      <c r="Y1446" s="1"/>
      <c r="Z1446" s="1"/>
      <c r="AA1446" s="1"/>
      <c r="AB1446" s="6"/>
      <c r="AC1446" s="6"/>
      <c r="AD1446" s="7"/>
      <c r="AE1446" s="8"/>
      <c r="AF1446" s="8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</row>
    <row r="1447" spans="1:59" ht="10.5" customHeight="1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2"/>
      <c r="O1447" s="2"/>
      <c r="P1447" s="2"/>
      <c r="Q1447" s="1"/>
      <c r="R1447" s="1"/>
      <c r="S1447" s="3"/>
      <c r="T1447" s="1"/>
      <c r="U1447" s="1"/>
      <c r="V1447" s="4"/>
      <c r="W1447" s="5"/>
      <c r="X1447" s="1"/>
      <c r="Y1447" s="1"/>
      <c r="Z1447" s="1"/>
      <c r="AA1447" s="1"/>
      <c r="AB1447" s="6"/>
      <c r="AC1447" s="6"/>
      <c r="AD1447" s="7"/>
      <c r="AE1447" s="8"/>
      <c r="AF1447" s="8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</row>
    <row r="1448" spans="1:59" ht="10.5" customHeight="1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2"/>
      <c r="O1448" s="2"/>
      <c r="P1448" s="2"/>
      <c r="Q1448" s="1"/>
      <c r="R1448" s="1"/>
      <c r="S1448" s="3"/>
      <c r="T1448" s="1"/>
      <c r="U1448" s="1"/>
      <c r="V1448" s="4"/>
      <c r="W1448" s="5"/>
      <c r="X1448" s="1"/>
      <c r="Y1448" s="1"/>
      <c r="Z1448" s="1"/>
      <c r="AA1448" s="1"/>
      <c r="AB1448" s="6"/>
      <c r="AC1448" s="6"/>
      <c r="AD1448" s="7"/>
      <c r="AE1448" s="8"/>
      <c r="AF1448" s="8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</row>
    <row r="1449" spans="1:59" ht="10.5" customHeight="1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2"/>
      <c r="O1449" s="2"/>
      <c r="P1449" s="2"/>
      <c r="Q1449" s="1"/>
      <c r="R1449" s="1"/>
      <c r="S1449" s="3"/>
      <c r="T1449" s="1"/>
      <c r="U1449" s="1"/>
      <c r="V1449" s="4"/>
      <c r="W1449" s="5"/>
      <c r="X1449" s="1"/>
      <c r="Y1449" s="1"/>
      <c r="Z1449" s="1"/>
      <c r="AA1449" s="1"/>
      <c r="AB1449" s="6"/>
      <c r="AC1449" s="6"/>
      <c r="AD1449" s="7"/>
      <c r="AE1449" s="8"/>
      <c r="AF1449" s="8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</row>
    <row r="1450" spans="1:59" ht="10.5" customHeight="1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2"/>
      <c r="O1450" s="2"/>
      <c r="P1450" s="2"/>
      <c r="Q1450" s="1"/>
      <c r="R1450" s="1"/>
      <c r="S1450" s="3"/>
      <c r="T1450" s="1"/>
      <c r="U1450" s="1"/>
      <c r="V1450" s="4"/>
      <c r="W1450" s="5"/>
      <c r="X1450" s="1"/>
      <c r="Y1450" s="1"/>
      <c r="Z1450" s="1"/>
      <c r="AA1450" s="1"/>
      <c r="AB1450" s="6"/>
      <c r="AC1450" s="6"/>
      <c r="AD1450" s="7"/>
      <c r="AE1450" s="8"/>
      <c r="AF1450" s="8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</row>
    <row r="1451" spans="1:59" ht="10.5" customHeight="1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2"/>
      <c r="O1451" s="2"/>
      <c r="P1451" s="2"/>
      <c r="Q1451" s="1"/>
      <c r="R1451" s="1"/>
      <c r="S1451" s="3"/>
      <c r="T1451" s="1"/>
      <c r="U1451" s="1"/>
      <c r="V1451" s="4"/>
      <c r="W1451" s="5"/>
      <c r="X1451" s="1"/>
      <c r="Y1451" s="1"/>
      <c r="Z1451" s="1"/>
      <c r="AA1451" s="1"/>
      <c r="AB1451" s="6"/>
      <c r="AC1451" s="6"/>
      <c r="AD1451" s="7"/>
      <c r="AE1451" s="8"/>
      <c r="AF1451" s="8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</row>
    <row r="1452" spans="1:59" ht="10.5" customHeight="1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2"/>
      <c r="O1452" s="2"/>
      <c r="P1452" s="2"/>
      <c r="Q1452" s="1"/>
      <c r="R1452" s="1"/>
      <c r="S1452" s="3"/>
      <c r="T1452" s="1"/>
      <c r="U1452" s="1"/>
      <c r="V1452" s="4"/>
      <c r="W1452" s="5"/>
      <c r="X1452" s="1"/>
      <c r="Y1452" s="1"/>
      <c r="Z1452" s="1"/>
      <c r="AA1452" s="1"/>
      <c r="AB1452" s="6"/>
      <c r="AC1452" s="6"/>
      <c r="AD1452" s="7"/>
      <c r="AE1452" s="8"/>
      <c r="AF1452" s="8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</row>
    <row r="1453" spans="1:59" ht="10.5" customHeight="1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2"/>
      <c r="O1453" s="2"/>
      <c r="P1453" s="2"/>
      <c r="Q1453" s="1"/>
      <c r="R1453" s="1"/>
      <c r="S1453" s="3"/>
      <c r="T1453" s="1"/>
      <c r="U1453" s="1"/>
      <c r="V1453" s="4"/>
      <c r="W1453" s="5"/>
      <c r="X1453" s="1"/>
      <c r="Y1453" s="1"/>
      <c r="Z1453" s="1"/>
      <c r="AA1453" s="1"/>
      <c r="AB1453" s="6"/>
      <c r="AC1453" s="6"/>
      <c r="AD1453" s="7"/>
      <c r="AE1453" s="8"/>
      <c r="AF1453" s="8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</row>
  </sheetData>
  <mergeCells count="469">
    <mergeCell ref="X513:Z513"/>
    <mergeCell ref="B515:J515"/>
    <mergeCell ref="E516:N516"/>
    <mergeCell ref="E517:N517"/>
    <mergeCell ref="X518:Z518"/>
    <mergeCell ref="K54:M54"/>
    <mergeCell ref="I507:M507"/>
    <mergeCell ref="J508:M508"/>
    <mergeCell ref="K509:M509"/>
    <mergeCell ref="I510:M510"/>
    <mergeCell ref="Y510:Y512"/>
    <mergeCell ref="Z510:Z512"/>
    <mergeCell ref="J511:M511"/>
    <mergeCell ref="K512:M512"/>
    <mergeCell ref="I499:M499"/>
    <mergeCell ref="J500:M500"/>
    <mergeCell ref="K501:M501"/>
    <mergeCell ref="Y501:Y506"/>
    <mergeCell ref="Z501:Z506"/>
    <mergeCell ref="K502:M502"/>
    <mergeCell ref="K503:M503"/>
    <mergeCell ref="K504:M504"/>
    <mergeCell ref="K505:M505"/>
    <mergeCell ref="K506:M506"/>
    <mergeCell ref="Z487:Z489"/>
    <mergeCell ref="J488:M488"/>
    <mergeCell ref="K489:M489"/>
    <mergeCell ref="F490:M490"/>
    <mergeCell ref="G497:M497"/>
    <mergeCell ref="H498:M498"/>
    <mergeCell ref="K483:M483"/>
    <mergeCell ref="I484:M484"/>
    <mergeCell ref="J485:M485"/>
    <mergeCell ref="K486:M486"/>
    <mergeCell ref="I487:M487"/>
    <mergeCell ref="Y487:Y489"/>
    <mergeCell ref="G475:M475"/>
    <mergeCell ref="H476:M476"/>
    <mergeCell ref="Y476:Y484"/>
    <mergeCell ref="Z476:Z484"/>
    <mergeCell ref="I477:M477"/>
    <mergeCell ref="J478:M478"/>
    <mergeCell ref="K479:M479"/>
    <mergeCell ref="K480:M480"/>
    <mergeCell ref="K481:M481"/>
    <mergeCell ref="K482:M482"/>
    <mergeCell ref="Z463:Z465"/>
    <mergeCell ref="J464:M464"/>
    <mergeCell ref="K465:M465"/>
    <mergeCell ref="D466:M466"/>
    <mergeCell ref="E467:M467"/>
    <mergeCell ref="F468:M468"/>
    <mergeCell ref="K459:M459"/>
    <mergeCell ref="K460:M460"/>
    <mergeCell ref="K461:M461"/>
    <mergeCell ref="K462:M462"/>
    <mergeCell ref="I463:M463"/>
    <mergeCell ref="Y463:Y465"/>
    <mergeCell ref="H455:M455"/>
    <mergeCell ref="Y455:Y458"/>
    <mergeCell ref="Z455:Z458"/>
    <mergeCell ref="I456:M456"/>
    <mergeCell ref="J457:M457"/>
    <mergeCell ref="K458:M458"/>
    <mergeCell ref="J444:M444"/>
    <mergeCell ref="K445:M445"/>
    <mergeCell ref="K446:M446"/>
    <mergeCell ref="E447:M447"/>
    <mergeCell ref="F448:M448"/>
    <mergeCell ref="G454:M454"/>
    <mergeCell ref="K438:M438"/>
    <mergeCell ref="I439:M439"/>
    <mergeCell ref="J440:M440"/>
    <mergeCell ref="K441:M441"/>
    <mergeCell ref="K442:M442"/>
    <mergeCell ref="I443:M443"/>
    <mergeCell ref="I432:M432"/>
    <mergeCell ref="J433:M433"/>
    <mergeCell ref="K434:M434"/>
    <mergeCell ref="K435:M435"/>
    <mergeCell ref="I436:M436"/>
    <mergeCell ref="J437:M437"/>
    <mergeCell ref="Z425:Z431"/>
    <mergeCell ref="I426:M426"/>
    <mergeCell ref="J427:M427"/>
    <mergeCell ref="K428:M428"/>
    <mergeCell ref="I429:M429"/>
    <mergeCell ref="J430:M430"/>
    <mergeCell ref="K431:M431"/>
    <mergeCell ref="I421:M421"/>
    <mergeCell ref="Y421:Y423"/>
    <mergeCell ref="J422:M422"/>
    <mergeCell ref="K423:M423"/>
    <mergeCell ref="G424:M424"/>
    <mergeCell ref="H425:M425"/>
    <mergeCell ref="K415:M415"/>
    <mergeCell ref="K416:M416"/>
    <mergeCell ref="K417:M417"/>
    <mergeCell ref="I418:M418"/>
    <mergeCell ref="J419:M419"/>
    <mergeCell ref="K420:M420"/>
    <mergeCell ref="K407:M407"/>
    <mergeCell ref="H408:M408"/>
    <mergeCell ref="Z408:Z414"/>
    <mergeCell ref="I409:M409"/>
    <mergeCell ref="Y409:Y414"/>
    <mergeCell ref="J410:M410"/>
    <mergeCell ref="K411:M411"/>
    <mergeCell ref="K412:M412"/>
    <mergeCell ref="K413:M413"/>
    <mergeCell ref="K414:M414"/>
    <mergeCell ref="F395:M395"/>
    <mergeCell ref="G402:M402"/>
    <mergeCell ref="H403:M403"/>
    <mergeCell ref="I404:M404"/>
    <mergeCell ref="J405:M405"/>
    <mergeCell ref="K406:M406"/>
    <mergeCell ref="J390:M390"/>
    <mergeCell ref="K391:M391"/>
    <mergeCell ref="I392:M392"/>
    <mergeCell ref="Y392:Y394"/>
    <mergeCell ref="Z392:Z394"/>
    <mergeCell ref="J393:M393"/>
    <mergeCell ref="K394:M394"/>
    <mergeCell ref="K384:M384"/>
    <mergeCell ref="I385:M385"/>
    <mergeCell ref="J386:M386"/>
    <mergeCell ref="K387:M387"/>
    <mergeCell ref="J388:M388"/>
    <mergeCell ref="K389:M389"/>
    <mergeCell ref="H376:M376"/>
    <mergeCell ref="Z376:Z382"/>
    <mergeCell ref="I377:M377"/>
    <mergeCell ref="J378:M378"/>
    <mergeCell ref="K379:M379"/>
    <mergeCell ref="Y379:Y383"/>
    <mergeCell ref="K380:M380"/>
    <mergeCell ref="K381:M381"/>
    <mergeCell ref="K382:M382"/>
    <mergeCell ref="K383:M383"/>
    <mergeCell ref="I365:M365"/>
    <mergeCell ref="Y365:Y367"/>
    <mergeCell ref="J366:M366"/>
    <mergeCell ref="K367:M367"/>
    <mergeCell ref="F368:M368"/>
    <mergeCell ref="G375:M375"/>
    <mergeCell ref="E351:M351"/>
    <mergeCell ref="F352:M352"/>
    <mergeCell ref="G359:M359"/>
    <mergeCell ref="H360:M360"/>
    <mergeCell ref="Z360:Z367"/>
    <mergeCell ref="I361:M361"/>
    <mergeCell ref="Y361:Y364"/>
    <mergeCell ref="J362:M362"/>
    <mergeCell ref="K363:M363"/>
    <mergeCell ref="K364:M364"/>
    <mergeCell ref="K344:M344"/>
    <mergeCell ref="I345:M345"/>
    <mergeCell ref="J346:M346"/>
    <mergeCell ref="K347:M347"/>
    <mergeCell ref="I348:M348"/>
    <mergeCell ref="Y348:Y350"/>
    <mergeCell ref="J349:M349"/>
    <mergeCell ref="K350:M350"/>
    <mergeCell ref="F331:M331"/>
    <mergeCell ref="G338:M338"/>
    <mergeCell ref="H339:M339"/>
    <mergeCell ref="Y339:Y343"/>
    <mergeCell ref="Z339:Z343"/>
    <mergeCell ref="I340:M340"/>
    <mergeCell ref="J341:M341"/>
    <mergeCell ref="K342:M342"/>
    <mergeCell ref="K343:M343"/>
    <mergeCell ref="Z323:Z325"/>
    <mergeCell ref="J324:M324"/>
    <mergeCell ref="K325:M325"/>
    <mergeCell ref="G326:M326"/>
    <mergeCell ref="H327:M327"/>
    <mergeCell ref="Y327:Y330"/>
    <mergeCell ref="Z327:Z330"/>
    <mergeCell ref="I328:M328"/>
    <mergeCell ref="J329:M329"/>
    <mergeCell ref="K330:M330"/>
    <mergeCell ref="K319:M319"/>
    <mergeCell ref="K320:M320"/>
    <mergeCell ref="K321:M321"/>
    <mergeCell ref="K322:M322"/>
    <mergeCell ref="I323:M323"/>
    <mergeCell ref="Y323:Y325"/>
    <mergeCell ref="K312:M312"/>
    <mergeCell ref="K313:M313"/>
    <mergeCell ref="H314:M314"/>
    <mergeCell ref="Y314:Y318"/>
    <mergeCell ref="Z314:Z318"/>
    <mergeCell ref="I315:M315"/>
    <mergeCell ref="J316:M316"/>
    <mergeCell ref="K317:M317"/>
    <mergeCell ref="K318:M318"/>
    <mergeCell ref="E300:M300"/>
    <mergeCell ref="F301:M301"/>
    <mergeCell ref="G308:M308"/>
    <mergeCell ref="H309:M309"/>
    <mergeCell ref="I310:M310"/>
    <mergeCell ref="J311:M311"/>
    <mergeCell ref="K295:M295"/>
    <mergeCell ref="K296:M296"/>
    <mergeCell ref="I297:M297"/>
    <mergeCell ref="Y297:Y299"/>
    <mergeCell ref="Z297:Z299"/>
    <mergeCell ref="J298:M298"/>
    <mergeCell ref="K299:M299"/>
    <mergeCell ref="E283:M283"/>
    <mergeCell ref="F284:M284"/>
    <mergeCell ref="G291:M291"/>
    <mergeCell ref="H292:M292"/>
    <mergeCell ref="I293:M293"/>
    <mergeCell ref="J294:M294"/>
    <mergeCell ref="H279:M279"/>
    <mergeCell ref="Y279:Y282"/>
    <mergeCell ref="Z279:Z282"/>
    <mergeCell ref="I280:M280"/>
    <mergeCell ref="J281:M281"/>
    <mergeCell ref="K282:M282"/>
    <mergeCell ref="I273:M273"/>
    <mergeCell ref="Y273:Y275"/>
    <mergeCell ref="Z273:Z275"/>
    <mergeCell ref="J274:M274"/>
    <mergeCell ref="K275:M275"/>
    <mergeCell ref="I276:M276"/>
    <mergeCell ref="Y276:Y278"/>
    <mergeCell ref="Z276:Z278"/>
    <mergeCell ref="J277:M277"/>
    <mergeCell ref="K278:M278"/>
    <mergeCell ref="Z265:Z267"/>
    <mergeCell ref="J266:M266"/>
    <mergeCell ref="K267:M267"/>
    <mergeCell ref="G268:M268"/>
    <mergeCell ref="H269:M269"/>
    <mergeCell ref="Y269:Y272"/>
    <mergeCell ref="Z269:Z272"/>
    <mergeCell ref="I270:M270"/>
    <mergeCell ref="J271:M271"/>
    <mergeCell ref="K272:M272"/>
    <mergeCell ref="J261:M261"/>
    <mergeCell ref="K262:M262"/>
    <mergeCell ref="J263:M263"/>
    <mergeCell ref="K264:M264"/>
    <mergeCell ref="I265:M265"/>
    <mergeCell ref="Y265:Y267"/>
    <mergeCell ref="K255:M255"/>
    <mergeCell ref="K256:M256"/>
    <mergeCell ref="K257:M257"/>
    <mergeCell ref="I258:M258"/>
    <mergeCell ref="J259:M259"/>
    <mergeCell ref="K260:M260"/>
    <mergeCell ref="Y246:Y256"/>
    <mergeCell ref="Z246:Z256"/>
    <mergeCell ref="I247:M247"/>
    <mergeCell ref="J248:M248"/>
    <mergeCell ref="K249:M249"/>
    <mergeCell ref="K250:M250"/>
    <mergeCell ref="K251:M251"/>
    <mergeCell ref="H252:M252"/>
    <mergeCell ref="I253:M253"/>
    <mergeCell ref="J254:M254"/>
    <mergeCell ref="K235:M235"/>
    <mergeCell ref="D236:M236"/>
    <mergeCell ref="E237:M237"/>
    <mergeCell ref="F238:M238"/>
    <mergeCell ref="G245:M245"/>
    <mergeCell ref="H246:M246"/>
    <mergeCell ref="I229:M229"/>
    <mergeCell ref="Y229:Y231"/>
    <mergeCell ref="Z229:Z231"/>
    <mergeCell ref="J230:M230"/>
    <mergeCell ref="K231:M231"/>
    <mergeCell ref="I232:M232"/>
    <mergeCell ref="Z232:Z235"/>
    <mergeCell ref="J233:M233"/>
    <mergeCell ref="Y233:Y235"/>
    <mergeCell ref="K234:M234"/>
    <mergeCell ref="F216:M216"/>
    <mergeCell ref="G223:M223"/>
    <mergeCell ref="H224:M224"/>
    <mergeCell ref="Z224:Z228"/>
    <mergeCell ref="I225:M225"/>
    <mergeCell ref="Y225:Y227"/>
    <mergeCell ref="J226:M226"/>
    <mergeCell ref="K227:M227"/>
    <mergeCell ref="K228:M228"/>
    <mergeCell ref="I210:M210"/>
    <mergeCell ref="J211:M211"/>
    <mergeCell ref="K212:M212"/>
    <mergeCell ref="K213:M213"/>
    <mergeCell ref="K214:M214"/>
    <mergeCell ref="E215:M215"/>
    <mergeCell ref="H206:M206"/>
    <mergeCell ref="Z206:Z209"/>
    <mergeCell ref="I207:M207"/>
    <mergeCell ref="Y207:Y209"/>
    <mergeCell ref="J208:M208"/>
    <mergeCell ref="K209:M209"/>
    <mergeCell ref="K195:M195"/>
    <mergeCell ref="Z195:Z197"/>
    <mergeCell ref="K196:M196"/>
    <mergeCell ref="K197:M197"/>
    <mergeCell ref="F198:M198"/>
    <mergeCell ref="G205:M205"/>
    <mergeCell ref="E183:M183"/>
    <mergeCell ref="F184:M184"/>
    <mergeCell ref="G191:M191"/>
    <mergeCell ref="H192:M192"/>
    <mergeCell ref="I193:M193"/>
    <mergeCell ref="J194:M194"/>
    <mergeCell ref="H178:M178"/>
    <mergeCell ref="Y178:Y182"/>
    <mergeCell ref="Z178:Z182"/>
    <mergeCell ref="I179:M179"/>
    <mergeCell ref="J180:M180"/>
    <mergeCell ref="K181:M181"/>
    <mergeCell ref="L182:M182"/>
    <mergeCell ref="H173:M173"/>
    <mergeCell ref="Y173:Y176"/>
    <mergeCell ref="I174:M174"/>
    <mergeCell ref="J175:M175"/>
    <mergeCell ref="K176:M176"/>
    <mergeCell ref="G177:M177"/>
    <mergeCell ref="F161:M161"/>
    <mergeCell ref="G168:M168"/>
    <mergeCell ref="H169:M169"/>
    <mergeCell ref="Y169:Y172"/>
    <mergeCell ref="Z169:Z172"/>
    <mergeCell ref="I170:M170"/>
    <mergeCell ref="J171:M171"/>
    <mergeCell ref="K172:M172"/>
    <mergeCell ref="K154:M154"/>
    <mergeCell ref="I155:M155"/>
    <mergeCell ref="K157:M157"/>
    <mergeCell ref="I158:M158"/>
    <mergeCell ref="Y158:Y160"/>
    <mergeCell ref="Z158:Z160"/>
    <mergeCell ref="J159:M159"/>
    <mergeCell ref="K160:M160"/>
    <mergeCell ref="H145:M145"/>
    <mergeCell ref="I146:M146"/>
    <mergeCell ref="Y146:Y157"/>
    <mergeCell ref="J147:M147"/>
    <mergeCell ref="K148:M148"/>
    <mergeCell ref="K149:M149"/>
    <mergeCell ref="J150:M150"/>
    <mergeCell ref="K151:M151"/>
    <mergeCell ref="J152:M152"/>
    <mergeCell ref="K153:M153"/>
    <mergeCell ref="H139:M139"/>
    <mergeCell ref="I140:M140"/>
    <mergeCell ref="J141:M141"/>
    <mergeCell ref="K142:M142"/>
    <mergeCell ref="K143:M143"/>
    <mergeCell ref="G144:M144"/>
    <mergeCell ref="F127:M127"/>
    <mergeCell ref="G134:M134"/>
    <mergeCell ref="H135:M135"/>
    <mergeCell ref="Y135:Y138"/>
    <mergeCell ref="Z135:Z138"/>
    <mergeCell ref="I136:M136"/>
    <mergeCell ref="J137:M137"/>
    <mergeCell ref="K138:M138"/>
    <mergeCell ref="F112:M112"/>
    <mergeCell ref="G119:M119"/>
    <mergeCell ref="H120:M120"/>
    <mergeCell ref="Y120:Y126"/>
    <mergeCell ref="I121:M121"/>
    <mergeCell ref="J122:M122"/>
    <mergeCell ref="K123:M123"/>
    <mergeCell ref="L124:M124"/>
    <mergeCell ref="I108:M108"/>
    <mergeCell ref="Y108:Y110"/>
    <mergeCell ref="Z108:Z110"/>
    <mergeCell ref="J109:M109"/>
    <mergeCell ref="K110:M110"/>
    <mergeCell ref="E111:M111"/>
    <mergeCell ref="F96:M96"/>
    <mergeCell ref="G103:M103"/>
    <mergeCell ref="H104:M104"/>
    <mergeCell ref="Z104:Z107"/>
    <mergeCell ref="I105:M105"/>
    <mergeCell ref="Y105:Y107"/>
    <mergeCell ref="J106:M106"/>
    <mergeCell ref="K107:M107"/>
    <mergeCell ref="H90:M90"/>
    <mergeCell ref="Y90:Y95"/>
    <mergeCell ref="I91:M91"/>
    <mergeCell ref="J92:M92"/>
    <mergeCell ref="K93:M93"/>
    <mergeCell ref="L94:M94"/>
    <mergeCell ref="K84:M84"/>
    <mergeCell ref="K85:M85"/>
    <mergeCell ref="K86:M86"/>
    <mergeCell ref="K87:M87"/>
    <mergeCell ref="K88:M88"/>
    <mergeCell ref="G89:M89"/>
    <mergeCell ref="E72:M72"/>
    <mergeCell ref="F73:M73"/>
    <mergeCell ref="G80:M80"/>
    <mergeCell ref="H81:M81"/>
    <mergeCell ref="I82:M82"/>
    <mergeCell ref="J83:M83"/>
    <mergeCell ref="F60:M60"/>
    <mergeCell ref="G67:M67"/>
    <mergeCell ref="H68:M68"/>
    <mergeCell ref="Y68:Y71"/>
    <mergeCell ref="Z68:Z71"/>
    <mergeCell ref="I69:M69"/>
    <mergeCell ref="J70:M70"/>
    <mergeCell ref="K71:M71"/>
    <mergeCell ref="I56:M56"/>
    <mergeCell ref="Y56:Y59"/>
    <mergeCell ref="J57:M57"/>
    <mergeCell ref="K58:M58"/>
    <mergeCell ref="K59:M59"/>
    <mergeCell ref="E41:M41"/>
    <mergeCell ref="F42:M42"/>
    <mergeCell ref="G49:M49"/>
    <mergeCell ref="H50:M50"/>
    <mergeCell ref="Y50:Y53"/>
    <mergeCell ref="Z50:Z59"/>
    <mergeCell ref="I51:M51"/>
    <mergeCell ref="J52:M52"/>
    <mergeCell ref="K53:M53"/>
    <mergeCell ref="H55:M55"/>
    <mergeCell ref="H32:M32"/>
    <mergeCell ref="I33:M33"/>
    <mergeCell ref="J34:M34"/>
    <mergeCell ref="K35:M35"/>
    <mergeCell ref="Z35:Z40"/>
    <mergeCell ref="K36:M36"/>
    <mergeCell ref="K37:M37"/>
    <mergeCell ref="K38:M38"/>
    <mergeCell ref="K39:M39"/>
    <mergeCell ref="K40:M40"/>
    <mergeCell ref="J27:M27"/>
    <mergeCell ref="Y27:Y31"/>
    <mergeCell ref="K28:M28"/>
    <mergeCell ref="K29:M29"/>
    <mergeCell ref="J30:M30"/>
    <mergeCell ref="Z30:Z31"/>
    <mergeCell ref="K31:M31"/>
    <mergeCell ref="D15:M15"/>
    <mergeCell ref="E16:M16"/>
    <mergeCell ref="F17:M17"/>
    <mergeCell ref="G24:M24"/>
    <mergeCell ref="H25:M25"/>
    <mergeCell ref="I26:M26"/>
    <mergeCell ref="W8:W11"/>
    <mergeCell ref="X8:X11"/>
    <mergeCell ref="Y8:Y11"/>
    <mergeCell ref="Z8:Z11"/>
    <mergeCell ref="D12:M12"/>
    <mergeCell ref="D14:M14"/>
    <mergeCell ref="B2:Z2"/>
    <mergeCell ref="B3:Z3"/>
    <mergeCell ref="B4:Z4"/>
    <mergeCell ref="B8:B11"/>
    <mergeCell ref="D8:M11"/>
    <mergeCell ref="N8:N11"/>
    <mergeCell ref="O8:O11"/>
    <mergeCell ref="P8:P11"/>
    <mergeCell ref="Q8:R10"/>
    <mergeCell ref="S8:V10"/>
  </mergeCells>
  <dataValidations count="1">
    <dataValidation type="list" allowBlank="1" showErrorMessage="1" sqref="M23 M48 M66 M79 M102 M118 M133 M167 M190 M204 M222 M244 M290 M307 M374 M401 M453 M474 M496 M358 M337" xr:uid="{74595794-4275-4424-BE93-AB31FF811AB0}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KPHP BERAU UTARA</dc:creator>
  <cp:lastModifiedBy>KPHP BERAU UTARA</cp:lastModifiedBy>
  <dcterms:created xsi:type="dcterms:W3CDTF">2022-04-05T07:00:16Z</dcterms:created>
  <dcterms:modified xsi:type="dcterms:W3CDTF">2022-04-05T07:35:36Z</dcterms:modified>
</cp:coreProperties>
</file>